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27960" windowHeight="12345" activeTab="1"/>
  </bookViews>
  <sheets>
    <sheet name="מחוון" sheetId="1" r:id="rId1"/>
    <sheet name="קריטריונים" sheetId="2" r:id="rId2"/>
    <sheet name="סיכום הצעות" sheetId="3" r:id="rId3"/>
  </sheets>
  <definedNames>
    <definedName name="_xlnm.Print_Area" localSheetId="0">מחוון!$A$1:$K$65</definedName>
    <definedName name="_xlnm.Print_Area" localSheetId="2">'סיכום הצעות'!$A$1:$M$30</definedName>
    <definedName name="_xlnm.Print_Area" localSheetId="1">קריטריונים!$A$1:$M$53</definedName>
    <definedName name="_xlnm.Print_Titles" localSheetId="0">מחוון!$1:$3</definedName>
  </definedNames>
  <calcPr calcId="145621"/>
</workbook>
</file>

<file path=xl/calcChain.xml><?xml version="1.0" encoding="utf-8"?>
<calcChain xmlns="http://schemas.openxmlformats.org/spreadsheetml/2006/main">
  <c r="D20" i="2" l="1"/>
  <c r="K20" i="1" l="1"/>
  <c r="K24" i="1"/>
  <c r="K16" i="1"/>
  <c r="E25" i="1" l="1"/>
  <c r="H24" i="1"/>
  <c r="E29" i="1"/>
  <c r="H28" i="1"/>
  <c r="E21" i="1" l="1"/>
  <c r="H20" i="1"/>
  <c r="E17" i="1"/>
  <c r="H16" i="1"/>
  <c r="L50" i="1" l="1"/>
  <c r="L4" i="1"/>
  <c r="H54" i="1"/>
  <c r="H60" i="1"/>
  <c r="E13" i="1"/>
  <c r="H12" i="1"/>
  <c r="D35" i="2"/>
  <c r="D34" i="2"/>
  <c r="D33" i="2"/>
  <c r="D32" i="2"/>
  <c r="D45" i="2"/>
  <c r="D30" i="2"/>
  <c r="D29" i="2"/>
  <c r="D27" i="2"/>
  <c r="D25" i="2"/>
  <c r="D24" i="2"/>
  <c r="C25" i="3" l="1"/>
  <c r="J20" i="3"/>
  <c r="I7" i="3"/>
  <c r="K3" i="3"/>
  <c r="I3" i="3"/>
  <c r="M1" i="3"/>
  <c r="D15" i="2"/>
  <c r="D13" i="2"/>
  <c r="D9" i="2"/>
  <c r="D7" i="2"/>
  <c r="M1" i="2"/>
  <c r="H56" i="1"/>
  <c r="E51" i="1"/>
  <c r="H49" i="1"/>
  <c r="H48" i="1"/>
  <c r="L47" i="1"/>
  <c r="H47" i="1"/>
  <c r="L43" i="1"/>
  <c r="H43" i="1"/>
  <c r="E40" i="1"/>
  <c r="L39" i="1"/>
  <c r="H38" i="1"/>
  <c r="H37" i="1"/>
  <c r="L36" i="1"/>
  <c r="H36" i="1"/>
  <c r="E33" i="1"/>
  <c r="L32" i="1"/>
  <c r="H32" i="1"/>
  <c r="E9" i="1"/>
  <c r="H8" i="1"/>
  <c r="E5" i="1"/>
  <c r="H4" i="1"/>
  <c r="M3" i="1"/>
  <c r="H39" i="1" s="1"/>
  <c r="H50" i="1" l="1"/>
</calcChain>
</file>

<file path=xl/sharedStrings.xml><?xml version="1.0" encoding="utf-8"?>
<sst xmlns="http://schemas.openxmlformats.org/spreadsheetml/2006/main" count="306" uniqueCount="209">
  <si>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</si>
  <si>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</si>
  <si>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</si>
  <si>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</si>
  <si>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</si>
  <si>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</si>
  <si>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</si>
  <si>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</si>
  <si>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</si>
  <si>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</si>
  <si>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</si>
  <si>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</si>
  <si>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</si>
  <si>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</si>
  <si>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</si>
  <si>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פסול</t>
  </si>
  <si>
    <t>התאמת הניסיון המוצג לנדרש במכרז</t>
  </si>
  <si>
    <t>ציון 1 - 10</t>
  </si>
  <si>
    <t>אי התאמה לנדרש</t>
  </si>
  <si>
    <t>התאמה חלקית בלבד</t>
  </si>
  <si>
    <t>התאמה ברוב הנושאים</t>
  </si>
  <si>
    <t>התאמה מלאה לנדרש</t>
  </si>
  <si>
    <t>חוות דעת על המציע</t>
  </si>
  <si>
    <t>חוות דעת שנלקחה מאנשי הקשר כפי שמפורט בטופס בדיקת ההצעות</t>
  </si>
  <si>
    <t>חוות דעת מס' 1</t>
  </si>
  <si>
    <t>חוות דעת מס' 2</t>
  </si>
  <si>
    <t>חוות דעת מס' 3</t>
  </si>
  <si>
    <t>צוות המציע</t>
  </si>
  <si>
    <t>מנהל הפרוייקט</t>
  </si>
  <si>
    <t>הכשרה</t>
  </si>
  <si>
    <t xml:space="preserve">הכשרה רלוונטית נוספת </t>
  </si>
  <si>
    <t>+1</t>
  </si>
  <si>
    <t>חוות דעת על מנהל הפרויקט עפ"י חוות דעת שנלקחה מאנשי הקשר כפי שמפורט בטופס בדיקת ההצעות</t>
  </si>
  <si>
    <t>שם וחתימה</t>
  </si>
  <si>
    <t>הערה : בכל הקשור לתנאי סף - אם פסול באחד הפרטים ההצעה תפסל על הסף ולא ייערך שיקלול של המרכיבים האחרים</t>
  </si>
  <si>
    <t>המשרד</t>
  </si>
  <si>
    <t xml:space="preserve">משרד החינוך </t>
  </si>
  <si>
    <t>מכרז מס':</t>
  </si>
  <si>
    <t>דף:</t>
  </si>
  <si>
    <t>קוד מכרז:</t>
  </si>
  <si>
    <t>היחידה</t>
  </si>
  <si>
    <t>מתוך:</t>
  </si>
  <si>
    <t>תאריך עדכון:</t>
  </si>
  <si>
    <t>פרוט הנושא</t>
  </si>
  <si>
    <t>יחידת ספירה</t>
  </si>
  <si>
    <t>הצעה:</t>
  </si>
  <si>
    <t>הערות</t>
  </si>
  <si>
    <t>יחסי</t>
  </si>
  <si>
    <t>ערך</t>
  </si>
  <si>
    <t>ציון</t>
  </si>
  <si>
    <t>נסיון המציע</t>
  </si>
  <si>
    <t>עפ"י היקפים מינימליים נדרשים</t>
  </si>
  <si>
    <t>עפ"י המחוון</t>
  </si>
  <si>
    <t>התאמה של נסיון המציע לפעילות הנדרשת במכרז</t>
  </si>
  <si>
    <r>
      <t xml:space="preserve">ציון </t>
    </r>
    <r>
      <rPr>
        <sz val="9"/>
        <rFont val="Arial"/>
        <family val="2"/>
        <charset val="177"/>
      </rPr>
      <t>1-10</t>
    </r>
  </si>
  <si>
    <t>ציון משוקלל לנושא</t>
  </si>
  <si>
    <t>חוות דעת</t>
  </si>
  <si>
    <t>מנהל הפרויקט</t>
  </si>
  <si>
    <t>ניסיון של מנהל הפרויקט</t>
  </si>
  <si>
    <t>הכשרה של מנהל הפרויקט</t>
  </si>
  <si>
    <t>חוות דעת על מנהל הפרויקט</t>
  </si>
  <si>
    <t>הצעת המחיר</t>
  </si>
  <si>
    <t>יחידת חישוב</t>
  </si>
  <si>
    <t>כמות</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</si>
  <si>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</si>
  <si>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</si>
  <si>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</si>
  <si>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</si>
  <si>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</si>
  <si>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</si>
  <si>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</si>
  <si>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</si>
  <si>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</si>
  <si>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</si>
  <si>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</si>
  <si>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</si>
  <si>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</si>
  <si>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</si>
  <si>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</si>
  <si>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</si>
  <si>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</si>
  <si>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</si>
  <si>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</si>
  <si>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</si>
  <si>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</si>
  <si>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</si>
  <si>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</si>
  <si>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רכז בגרויות ארצי</t>
  </si>
  <si>
    <t>הנושא: מתן שירותים פדגוגיים ומינהלתיים במסגרת תוכנית החומש במגזר הערבי, הדרוזי והבדואי</t>
  </si>
  <si>
    <t xml:space="preserve">המינהל הפדגוגי </t>
  </si>
  <si>
    <t>ניסיון והכשרה של רכז בגרויות ארצי</t>
  </si>
  <si>
    <t>ליווי מחוזי לבגרות</t>
  </si>
  <si>
    <t>ליווי רשותי</t>
  </si>
  <si>
    <t>מחיר חודשי לליווי רשותי</t>
  </si>
  <si>
    <t>מחיר חודשי לליווי בית ספרי</t>
  </si>
  <si>
    <t>מחיר חודשי לליווי גן ילדים</t>
  </si>
  <si>
    <t>שעות מת"ל</t>
  </si>
  <si>
    <t>מחיר לשעת מת"ל</t>
  </si>
  <si>
    <t>מחיר לשעת מטפל פרא רפואי</t>
  </si>
  <si>
    <t>מחיר לאבחון תלמיד</t>
  </si>
  <si>
    <t>מחיר לתלמיד שעבר בהצלחה קורס הכנה</t>
  </si>
  <si>
    <t>מחיר לכנס ארצי</t>
  </si>
  <si>
    <t>מחיר ליום עיון מגזרי</t>
  </si>
  <si>
    <t>מחיר למפגש רשותי</t>
  </si>
  <si>
    <t>סקר משוב</t>
  </si>
  <si>
    <t>מחיר לסקר</t>
  </si>
  <si>
    <t>חודש ליווי</t>
  </si>
  <si>
    <t>40 חטיבות ביניים * 12 חודשים</t>
  </si>
  <si>
    <t>58 חטיבות עליונות * 12 חודשים</t>
  </si>
  <si>
    <t>60 רשויות * 12 חודשים</t>
  </si>
  <si>
    <t>114 בתי"ס* 12 חודשים</t>
  </si>
  <si>
    <t>748 גני ילדים* 12 חודשים</t>
  </si>
  <si>
    <t xml:space="preserve">ניסיון בהפעלת פרוייקטים בהם נדרשה הפעלת עובדי הוראה או עובדי חינוך או מדריכים בחינוך הבלתי פורמלי או פסיכולוגים חינוכיים או יועצים חינוכיים </t>
  </si>
  <si>
    <t>שעה</t>
  </si>
  <si>
    <t>אבחון</t>
  </si>
  <si>
    <t>תלמיד</t>
  </si>
  <si>
    <t>כנס ארצי</t>
  </si>
  <si>
    <t>יום עיון מגזרי</t>
  </si>
  <si>
    <t>מפגש רשותי</t>
  </si>
  <si>
    <t>סקר</t>
  </si>
  <si>
    <t>20% מתוך סה"כ שעות התגבור</t>
  </si>
  <si>
    <t>30% מתוך סה"כ שעות התגבור</t>
  </si>
  <si>
    <r>
      <t>שנות ניסיון בביצוע הפעילות</t>
    </r>
    <r>
      <rPr>
        <b/>
        <sz val="11"/>
        <color indexed="10"/>
        <rFont val="Arial"/>
        <family val="2"/>
      </rPr>
      <t/>
    </r>
  </si>
  <si>
    <t>לכל שנה +1.00</t>
  </si>
  <si>
    <t>היקף הפרוייקטים</t>
  </si>
  <si>
    <t>2 פרוייקטים</t>
  </si>
  <si>
    <t>לכל עובד +0.01</t>
  </si>
  <si>
    <t>שנות ניסיון בניהול בית ספר או כמפקח על בית ספר</t>
  </si>
  <si>
    <t>פחות מ- 5 שנים</t>
  </si>
  <si>
    <t>5 שנים</t>
  </si>
  <si>
    <t>6-9 שנים</t>
  </si>
  <si>
    <t>10 שנים ומעלה</t>
  </si>
  <si>
    <t>לכל שנה +0.60</t>
  </si>
  <si>
    <t>פחות מתואר ראשון</t>
  </si>
  <si>
    <t xml:space="preserve">תואר ראשון </t>
  </si>
  <si>
    <t>תואר שני ומעלה</t>
  </si>
  <si>
    <t xml:space="preserve">שנות ניסיון בניהול בי"ס על יסודי או רכז שכבה או רכז מקצועי </t>
  </si>
  <si>
    <t>פחות מ- 3 שנים</t>
  </si>
  <si>
    <t>3 שנים</t>
  </si>
  <si>
    <t>4-9 שנים</t>
  </si>
  <si>
    <t>לכל שנה +0.43</t>
  </si>
  <si>
    <t>ניסיון בהוראה בחט"ע ובהגשה לבחינות בגרות.</t>
  </si>
  <si>
    <t>בעל ניסיון בהוראה בחט"ע ובהגשה לבחינות בגרות.</t>
  </si>
  <si>
    <t>אינו בעל ניסיון בהוראה בחט"ע ובהגשה לבחינות בגרות.</t>
  </si>
  <si>
    <t>פחות מתואר שני</t>
  </si>
  <si>
    <t xml:space="preserve">תואר שני </t>
  </si>
  <si>
    <t>תואר שלישי</t>
  </si>
  <si>
    <t xml:space="preserve">תעודת הוראה ו/או רישיון הוראה לבתי ספר על יסודיים. </t>
  </si>
  <si>
    <t xml:space="preserve">בעל תעודת הוראה ו/או רישיון הוראה לבתי ספר על יסודיים. </t>
  </si>
  <si>
    <t xml:space="preserve">אינו בעל תעודת הוראה ו/או רישיון הוראה לבתי ספר על יסודיים. </t>
  </si>
  <si>
    <t>פחות מ- 50 עובדים</t>
  </si>
  <si>
    <t>50 עובדים</t>
  </si>
  <si>
    <t>51-99 עובדים</t>
  </si>
  <si>
    <t>100 עובדים ומעלה</t>
  </si>
  <si>
    <t>לכל עובד +0.06</t>
  </si>
  <si>
    <t>היקף שנתי של עובדי הוראה או עובדי חינוך או מדריכים בחינוך הבלתי פורמלי או פסיכולוגים חינוכיים או יועצים חינוכיים אשר הועסקו בו זמנית ושולם שכרם</t>
  </si>
  <si>
    <t>מספר עובדים שהופעלו במסגרת תוכניות או פרוייקטים במגזר הערבי ו/או הבדואי ו/או הדרוזי מתוך סה"כ העובדים שהופעלו</t>
  </si>
  <si>
    <t>הכשרה 
בעל תואר שני לפחות בחינוך או במינהל החינוך</t>
  </si>
  <si>
    <t>ליווי מוסד חינוכי</t>
  </si>
  <si>
    <t>כנסים וימי עיון</t>
  </si>
  <si>
    <t>פחות מפרוייקט 1</t>
  </si>
  <si>
    <t>פרוייקט 1</t>
  </si>
  <si>
    <t>3 פרוייקטים ומעלה</t>
  </si>
  <si>
    <t>4-5 שנים</t>
  </si>
  <si>
    <t>6 שנים ומעלה</t>
  </si>
  <si>
    <t>פחות מ- 300 עובדים</t>
  </si>
  <si>
    <t>300 עובדים</t>
  </si>
  <si>
    <t>301-899 עובדים</t>
  </si>
  <si>
    <t>900 עובדים ומעלה</t>
  </si>
  <si>
    <t>ניסיון בהפעלת פרוייקט שבוצע עבור גורם חיצוני (שאינו במסגרת האירגונית של המציע), בהם נדרשה הפעלת עובדי הוראה או עובדי חינוך או מדריכים בחינוך הבלתי פורמלי או פסיכולוגים חינוכיים או יועצים חינוכיים ותשלום שכרם.</t>
  </si>
  <si>
    <t>שעות פעילות בפרוייקטים בכל שנה</t>
  </si>
  <si>
    <t>פחות מ- 50,000 שעות</t>
  </si>
  <si>
    <t xml:space="preserve">50,000 שעות </t>
  </si>
  <si>
    <t>50,001-149,999 שעות</t>
  </si>
  <si>
    <t>150,000 שעות ומעלה</t>
  </si>
  <si>
    <t>לכל שעה +0.00003</t>
  </si>
  <si>
    <t>מס' מוסדות חינוך במחוז צפון בהם הופעל בפרוייקט</t>
  </si>
  <si>
    <t>מס' מוסדות חינוך במחוז דרום בהם הופעל בפרוייקט</t>
  </si>
  <si>
    <t>פחות מ- 70 מוסדות חינוך</t>
  </si>
  <si>
    <t>70 מוסדות חינוך</t>
  </si>
  <si>
    <t>71-209 מוסדות חינוך</t>
  </si>
  <si>
    <t>210 מוסדות חינוך ומעלה</t>
  </si>
  <si>
    <t>לכל מוסד +0.02</t>
  </si>
  <si>
    <t>פחות מ- 150 מוסדות חינוך</t>
  </si>
  <si>
    <t>150 מוסדות חינוך</t>
  </si>
  <si>
    <t>151-449 מוסדות חינוך</t>
  </si>
  <si>
    <t>450 מוסדות חינוך ומעלה</t>
  </si>
  <si>
    <t>לכל מוסד +0.01</t>
  </si>
  <si>
    <t>מחיר חודשי לליווי מחוזי לבגרות לבית ספר בחטיבת ביניים</t>
  </si>
  <si>
    <t>מחיר חודשי לליווי מחוזי לבגרות לבית ספר בחטיבה עליונה</t>
  </si>
  <si>
    <t xml:space="preserve"> תוכניות לימודיות ותוכניות חינוכיות חברתיות</t>
  </si>
  <si>
    <t>ליווי ארגוני פדגוגי למנהלי בתי ספר ולצוות המוביל בבתי הספר</t>
  </si>
  <si>
    <t>טיפול פרא-רפואי</t>
  </si>
  <si>
    <t xml:space="preserve"> אבחון תלמידים בעלי צרכים מיוחדים</t>
  </si>
  <si>
    <t>קורס הכנה למבחן פסיכומטרי</t>
  </si>
  <si>
    <t>תוכנית ישובית מוצעת</t>
  </si>
  <si>
    <t>תוכנית ישובית מוצעת לשיפור התמונה החינוכית</t>
  </si>
  <si>
    <t>בניית צוותי עבודה ושגרות של צוותי עבודה.</t>
  </si>
  <si>
    <t>יצירת תוכני עבודה לטיפוח מנהיגות חינוכית מקומית.</t>
  </si>
  <si>
    <t>מחיר לעלות שעה בפועל של מורה השייך לקבוצה 1 (מורה בעל תואר שני)</t>
  </si>
  <si>
    <t>מחיר לעלות שעה בפועל של מורה השייך לקבוצה 3 (מדריך לשיעורי העשרה)</t>
  </si>
  <si>
    <t>מחיר לעלות שעה בפועל של מורה השייך לקבוצה 2 (מורה בעל תואר ראשון)</t>
  </si>
  <si>
    <t>מחיר לעלות שעה בפועל של מורה השייך לקבוצה 4 (סטודנט)</t>
  </si>
  <si>
    <t xml:space="preserve">אחוז הנחה לשעת יועץ 3 </t>
  </si>
  <si>
    <t>לפי יועץ 3 בהוראת התכ"מ</t>
  </si>
  <si>
    <t>עבודה ישובית על רצפים מגיל גן עד י"ב.</t>
  </si>
  <si>
    <t>הצעה לתוכנית פרטנית,בית ספרית, ישובית לטיפול באוכלוסיות הקצה מצטיינים ותלמידים בסיכון.</t>
  </si>
  <si>
    <t>36/9.2017</t>
  </si>
  <si>
    <t>26/9.2017</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</si>
</sst>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0"/>
      <name val="Arial"/>
      <charset val="177"/>
    </font>
    <font>
      <sz val="10"/>
      <name val="Arial"/>
      <family val="2"/>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2"/>
      <name val="David"/>
      <family val="2"/>
      <charset val="177"/>
    </font>
    <font>
      <b/>
      <sz val="14"/>
      <name val="David"/>
      <family val="2"/>
      <charset val="177"/>
    </font>
    <font>
      <b/>
      <sz val="11"/>
      <name val="David"/>
      <family val="2"/>
      <charset val="177"/>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
      <b/>
      <sz val="10"/>
      <name val="David"/>
      <family val="2"/>
    </font>
    <font>
      <sz val="10"/>
      <name val="David"/>
      <family val="2"/>
    </font>
  </fonts>
  <fills count="4">
    <fill>
      <patternFill patternType="none"/>
    </fill>
    <fill>
      <patternFill patternType="gray125"/>
    </fill>
    <fill>
      <patternFill patternType="solid">
        <fgColor indexed="42"/>
        <bgColor indexed="64"/>
      </patternFill>
    </fill>
    <fill>
      <patternFill patternType="solid">
        <fgColor theme="0" tint="-0.14999847407452621"/>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medium">
        <color indexed="64"/>
      </right>
      <top/>
      <bottom style="medium">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diagonal/>
    </border>
    <border>
      <left style="thin">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style="double">
        <color indexed="64"/>
      </right>
      <top style="thin">
        <color indexed="64"/>
      </top>
      <bottom/>
      <diagonal/>
    </border>
    <border>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diagonalUp="1" diagonalDown="1">
      <left style="double">
        <color indexed="64"/>
      </left>
      <right style="double">
        <color indexed="64"/>
      </right>
      <top style="double">
        <color indexed="64"/>
      </top>
      <bottom style="thin">
        <color indexed="64"/>
      </bottom>
      <diagonal style="thin">
        <color indexed="64"/>
      </diagonal>
    </border>
    <border diagonalUp="1" diagonalDown="1">
      <left/>
      <right/>
      <top style="double">
        <color indexed="64"/>
      </top>
      <bottom style="thin">
        <color indexed="64"/>
      </bottom>
      <diagonal style="thin">
        <color indexed="64"/>
      </diagonal>
    </border>
    <border diagonalUp="1" diagonalDown="1">
      <left style="thin">
        <color indexed="64"/>
      </left>
      <right style="double">
        <color indexed="64"/>
      </right>
      <top style="double">
        <color indexed="64"/>
      </top>
      <bottom style="thin">
        <color indexed="64"/>
      </bottom>
      <diagonal style="thin">
        <color indexed="64"/>
      </diagonal>
    </border>
    <border diagonalUp="1" diagonalDown="1">
      <left/>
      <right style="double">
        <color indexed="64"/>
      </right>
      <top style="double">
        <color indexed="64"/>
      </top>
      <bottom style="thin">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s>
  <cellStyleXfs count="2">
    <xf numFmtId="0" fontId="0" fillId="0" borderId="0"/>
    <xf numFmtId="9" fontId="1" fillId="0" borderId="0" applyFont="0" applyFill="0" applyBorder="0" applyAlignment="0" applyProtection="0"/>
  </cellStyleXfs>
  <cellXfs count="310">
    <xf numFmtId="0" fontId="0" fillId="0" borderId="0" xfId="0"/>
    <xf numFmtId="0" fontId="2" fillId="0" borderId="0" xfId="0" applyFont="1" applyAlignment="1"/>
    <xf numFmtId="0" fontId="2" fillId="0" borderId="0" xfId="0" applyFont="1" applyFill="1" applyBorder="1" applyAlignment="1"/>
    <xf numFmtId="3" fontId="2" fillId="0" borderId="0" xfId="0" applyNumberFormat="1" applyFont="1" applyFill="1" applyBorder="1" applyAlignment="1"/>
    <xf numFmtId="9" fontId="3" fillId="0" borderId="0" xfId="0" applyNumberFormat="1" applyFont="1" applyFill="1" applyBorder="1" applyAlignment="1"/>
    <xf numFmtId="0" fontId="3" fillId="0" borderId="0" xfId="0" applyFont="1" applyAlignment="1"/>
    <xf numFmtId="0" fontId="4"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10" xfId="0" applyFont="1" applyBorder="1" applyAlignment="1">
      <alignment horizontal="center" vertical="center" wrapText="1" readingOrder="2"/>
    </xf>
    <xf numFmtId="0" fontId="5" fillId="0" borderId="1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7" xfId="0" applyFont="1" applyBorder="1" applyAlignment="1">
      <alignment horizontal="center" vertical="center" wrapText="1" readingOrder="2"/>
    </xf>
    <xf numFmtId="0" fontId="5" fillId="0" borderId="18" xfId="0" applyFont="1" applyBorder="1" applyAlignment="1">
      <alignment horizontal="center" vertical="center" wrapText="1"/>
    </xf>
    <xf numFmtId="0" fontId="5" fillId="0" borderId="18" xfId="0" quotePrefix="1" applyFont="1" applyBorder="1" applyAlignment="1">
      <alignment horizontal="center" vertical="center" wrapText="1"/>
    </xf>
    <xf numFmtId="0" fontId="5" fillId="0" borderId="24" xfId="0" applyFont="1" applyBorder="1" applyAlignment="1">
      <alignment horizontal="center" vertical="center" wrapText="1" readingOrder="2"/>
    </xf>
    <xf numFmtId="0" fontId="5" fillId="0" borderId="25" xfId="0" applyFont="1" applyBorder="1" applyAlignment="1">
      <alignment horizontal="center" vertical="center" wrapText="1"/>
    </xf>
    <xf numFmtId="17" fontId="5" fillId="0" borderId="17" xfId="0" applyNumberFormat="1" applyFont="1" applyBorder="1" applyAlignment="1">
      <alignment horizontal="center" vertical="center" wrapText="1" readingOrder="2"/>
    </xf>
    <xf numFmtId="9" fontId="5" fillId="0" borderId="10" xfId="1" applyFont="1" applyFill="1" applyBorder="1" applyAlignment="1">
      <alignment horizontal="center" vertical="center" wrapText="1"/>
    </xf>
    <xf numFmtId="3" fontId="5" fillId="0" borderId="39" xfId="0" applyNumberFormat="1" applyFont="1" applyBorder="1" applyAlignment="1">
      <alignment horizontal="center" vertical="center" wrapText="1" readingOrder="2"/>
    </xf>
    <xf numFmtId="4" fontId="5" fillId="0" borderId="39" xfId="0" applyNumberFormat="1" applyFont="1" applyBorder="1" applyAlignment="1">
      <alignment horizontal="center" vertical="center" wrapText="1" readingOrder="2"/>
    </xf>
    <xf numFmtId="9" fontId="5" fillId="0" borderId="17" xfId="1" applyFont="1" applyFill="1" applyBorder="1" applyAlignment="1">
      <alignment horizontal="center" vertical="center" wrapText="1"/>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9" fontId="5" fillId="0" borderId="26" xfId="1" applyFont="1" applyFill="1" applyBorder="1" applyAlignment="1">
      <alignment horizontal="center" vertical="center" wrapText="1"/>
    </xf>
    <xf numFmtId="3" fontId="5" fillId="0" borderId="27"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0" fontId="0" fillId="0" borderId="0" xfId="0" applyAlignment="1">
      <alignment horizontal="center" readingOrder="2"/>
    </xf>
    <xf numFmtId="0" fontId="5" fillId="0" borderId="44" xfId="0" applyFont="1" applyBorder="1" applyAlignment="1">
      <alignment horizontal="center" vertical="center" wrapText="1" readingOrder="2"/>
    </xf>
    <xf numFmtId="0" fontId="5" fillId="0" borderId="26" xfId="0" applyFont="1" applyBorder="1" applyAlignment="1">
      <alignment horizontal="center" vertical="center" wrapText="1" readingOrder="2"/>
    </xf>
    <xf numFmtId="0" fontId="5" fillId="0" borderId="10" xfId="0" applyFont="1" applyFill="1" applyBorder="1" applyAlignment="1">
      <alignment horizontal="center" vertical="center" wrapText="1" readingOrder="2"/>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wrapText="1" readingOrder="2"/>
    </xf>
    <xf numFmtId="0" fontId="5" fillId="0" borderId="46" xfId="0" applyFont="1" applyFill="1" applyBorder="1" applyAlignment="1">
      <alignment horizontal="center" vertical="center" wrapText="1"/>
    </xf>
    <xf numFmtId="0" fontId="5" fillId="0" borderId="24" xfId="0" applyFont="1" applyFill="1" applyBorder="1" applyAlignment="1">
      <alignment horizontal="center" vertical="center" wrapText="1" readingOrder="2"/>
    </xf>
    <xf numFmtId="0" fontId="5" fillId="0" borderId="47" xfId="0" applyFont="1" applyFill="1" applyBorder="1" applyAlignment="1">
      <alignment horizontal="center" vertical="center" wrapText="1"/>
    </xf>
    <xf numFmtId="9" fontId="5" fillId="0" borderId="44" xfId="1" applyFont="1" applyFill="1" applyBorder="1" applyAlignment="1">
      <alignment horizontal="center" vertical="center" wrapText="1"/>
    </xf>
    <xf numFmtId="3" fontId="5" fillId="0" borderId="50" xfId="0" applyNumberFormat="1" applyFont="1" applyBorder="1" applyAlignment="1">
      <alignment horizontal="center" vertical="center" wrapText="1" readingOrder="2"/>
    </xf>
    <xf numFmtId="4" fontId="5" fillId="0" borderId="50" xfId="0" applyNumberFormat="1" applyFont="1" applyBorder="1" applyAlignment="1">
      <alignment horizontal="center" vertical="center" wrapText="1" readingOrder="2"/>
    </xf>
    <xf numFmtId="9" fontId="5" fillId="0" borderId="19" xfId="1" applyFont="1" applyFill="1" applyBorder="1" applyAlignment="1">
      <alignment horizontal="center" vertical="center" wrapText="1"/>
    </xf>
    <xf numFmtId="3" fontId="5" fillId="0" borderId="20" xfId="0" applyNumberFormat="1" applyFont="1" applyBorder="1" applyAlignment="1">
      <alignment horizontal="center" vertical="center" wrapText="1" readingOrder="2"/>
    </xf>
    <xf numFmtId="4" fontId="5" fillId="0" borderId="20" xfId="0" applyNumberFormat="1" applyFont="1" applyBorder="1" applyAlignment="1">
      <alignment horizontal="center" vertical="center" wrapText="1" readingOrder="2"/>
    </xf>
    <xf numFmtId="0" fontId="5" fillId="0" borderId="51" xfId="0" applyFont="1" applyBorder="1" applyAlignment="1">
      <alignment horizontal="center" vertical="center" wrapText="1"/>
    </xf>
    <xf numFmtId="0" fontId="5" fillId="0" borderId="28" xfId="0" applyFont="1" applyBorder="1" applyAlignment="1">
      <alignment horizontal="center" vertical="center" wrapText="1"/>
    </xf>
    <xf numFmtId="0" fontId="0" fillId="0" borderId="53" xfId="0" applyBorder="1"/>
    <xf numFmtId="0" fontId="0" fillId="0" borderId="0" xfId="0" applyBorder="1" applyAlignment="1">
      <alignment horizontal="center" vertical="center"/>
    </xf>
    <xf numFmtId="0" fontId="0" fillId="0" borderId="0"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9" fillId="0" borderId="56" xfId="0" applyFont="1" applyFill="1" applyBorder="1" applyAlignment="1">
      <alignment horizontal="centerContinuous" vertical="center" readingOrder="2"/>
    </xf>
    <xf numFmtId="0" fontId="10" fillId="0" borderId="57" xfId="0" applyFont="1" applyFill="1" applyBorder="1" applyAlignment="1">
      <alignment horizontal="center" vertical="center" readingOrder="2"/>
    </xf>
    <xf numFmtId="0" fontId="11" fillId="0" borderId="58" xfId="0" applyFont="1" applyFill="1" applyBorder="1" applyAlignment="1">
      <alignment horizontal="center" vertical="center" readingOrder="2"/>
    </xf>
    <xf numFmtId="0" fontId="11" fillId="0" borderId="56" xfId="0" applyFont="1" applyFill="1" applyBorder="1" applyAlignment="1">
      <alignment vertical="center"/>
    </xf>
    <xf numFmtId="0" fontId="12" fillId="0" borderId="59" xfId="0" applyFont="1" applyFill="1" applyBorder="1" applyAlignment="1">
      <alignment horizontal="center" vertical="center"/>
    </xf>
    <xf numFmtId="0" fontId="13" fillId="0" borderId="57" xfId="0" applyFont="1" applyFill="1" applyBorder="1" applyAlignment="1">
      <alignment horizontal="right" vertical="center"/>
    </xf>
    <xf numFmtId="0" fontId="13" fillId="0" borderId="57" xfId="0" applyFont="1" applyFill="1" applyBorder="1" applyAlignment="1">
      <alignment horizontal="left" vertical="center"/>
    </xf>
    <xf numFmtId="0" fontId="14" fillId="0" borderId="59" xfId="0" applyFont="1" applyFill="1" applyBorder="1" applyAlignment="1">
      <alignment vertical="center"/>
    </xf>
    <xf numFmtId="0" fontId="15" fillId="0" borderId="0" xfId="0" applyFont="1" applyFill="1" applyAlignment="1">
      <alignment readingOrder="2"/>
    </xf>
    <xf numFmtId="0" fontId="11" fillId="0" borderId="60" xfId="0" applyFont="1" applyFill="1" applyBorder="1" applyAlignment="1">
      <alignment horizontal="center" vertical="center" readingOrder="2"/>
    </xf>
    <xf numFmtId="0" fontId="9" fillId="0" borderId="61" xfId="0" applyFont="1" applyFill="1" applyBorder="1" applyAlignment="1">
      <alignment horizontal="center" vertical="center" readingOrder="2"/>
    </xf>
    <xf numFmtId="0" fontId="16" fillId="0" borderId="62" xfId="0" applyFont="1" applyFill="1" applyBorder="1" applyAlignment="1">
      <alignment horizontal="center" vertical="center" readingOrder="2"/>
    </xf>
    <xf numFmtId="0" fontId="11" fillId="0" borderId="60" xfId="0" applyFont="1" applyFill="1" applyBorder="1" applyAlignment="1">
      <alignment vertical="center"/>
    </xf>
    <xf numFmtId="0" fontId="12" fillId="0" borderId="63" xfId="0" applyFont="1" applyFill="1" applyBorder="1" applyAlignment="1">
      <alignment horizontal="center" vertical="center"/>
    </xf>
    <xf numFmtId="0" fontId="13" fillId="0" borderId="61" xfId="0" applyFont="1" applyFill="1" applyBorder="1" applyAlignment="1">
      <alignment horizontal="right" vertical="center"/>
    </xf>
    <xf numFmtId="0" fontId="13" fillId="0" borderId="61" xfId="0" applyFont="1" applyFill="1" applyBorder="1" applyAlignment="1">
      <alignment horizontal="left" vertical="center"/>
    </xf>
    <xf numFmtId="22" fontId="17" fillId="0" borderId="63" xfId="0" applyNumberFormat="1" applyFont="1" applyFill="1" applyBorder="1" applyAlignment="1">
      <alignment horizontal="center" vertical="center"/>
    </xf>
    <xf numFmtId="0" fontId="18" fillId="0" borderId="59" xfId="0" applyFont="1" applyFill="1" applyBorder="1" applyAlignment="1">
      <alignment horizontal="center" vertical="center" wrapText="1" readingOrder="2"/>
    </xf>
    <xf numFmtId="0" fontId="18" fillId="0" borderId="53" xfId="0" applyFont="1" applyFill="1" applyBorder="1" applyAlignment="1">
      <alignment horizontal="center" vertical="center" wrapText="1" readingOrder="2"/>
    </xf>
    <xf numFmtId="0" fontId="12" fillId="0" borderId="64" xfId="0" applyFont="1" applyFill="1" applyBorder="1" applyAlignment="1">
      <alignment horizontal="center" vertical="center" wrapText="1" readingOrder="2"/>
    </xf>
    <xf numFmtId="0" fontId="15" fillId="0" borderId="0" xfId="0" applyFont="1" applyFill="1" applyAlignment="1">
      <alignment horizontal="center" vertical="center" wrapText="1" readingOrder="2"/>
    </xf>
    <xf numFmtId="0" fontId="18" fillId="0" borderId="63" xfId="0" applyFont="1" applyFill="1" applyBorder="1" applyAlignment="1">
      <alignment horizontal="center" vertical="center" wrapText="1" readingOrder="2"/>
    </xf>
    <xf numFmtId="0" fontId="18" fillId="0" borderId="61" xfId="0" applyFont="1" applyFill="1" applyBorder="1" applyAlignment="1">
      <alignment horizontal="center" vertical="center" wrapText="1" readingOrder="2"/>
    </xf>
    <xf numFmtId="0" fontId="18" fillId="0" borderId="65" xfId="0" applyFont="1" applyFill="1" applyBorder="1" applyAlignment="1">
      <alignment horizontal="center" vertical="center" wrapText="1" readingOrder="2"/>
    </xf>
    <xf numFmtId="0" fontId="19" fillId="0" borderId="0" xfId="0" applyFont="1" applyFill="1" applyAlignment="1">
      <alignment horizontal="center" vertical="center" wrapText="1" readingOrder="2"/>
    </xf>
    <xf numFmtId="0" fontId="15" fillId="0" borderId="67" xfId="0" applyFont="1" applyFill="1" applyBorder="1" applyAlignment="1">
      <alignment horizontal="center" vertical="center" wrapText="1" readingOrder="2"/>
    </xf>
    <xf numFmtId="0" fontId="20" fillId="0" borderId="68" xfId="0" applyFont="1" applyFill="1" applyBorder="1" applyAlignment="1">
      <alignment horizontal="center" vertical="center" wrapText="1" readingOrder="2"/>
    </xf>
    <xf numFmtId="9" fontId="21" fillId="0" borderId="64" xfId="0" applyNumberFormat="1" applyFont="1" applyFill="1" applyBorder="1" applyAlignment="1">
      <alignment horizontal="center" vertical="center" wrapText="1" readingOrder="2"/>
    </xf>
    <xf numFmtId="4" fontId="22" fillId="0" borderId="53" xfId="0" applyNumberFormat="1" applyFont="1" applyFill="1" applyBorder="1" applyAlignment="1">
      <alignment horizontal="center" vertical="center" wrapText="1" readingOrder="2"/>
    </xf>
    <xf numFmtId="4" fontId="22" fillId="0" borderId="69" xfId="0" applyNumberFormat="1" applyFont="1" applyFill="1" applyBorder="1" applyAlignment="1">
      <alignment horizontal="center" vertical="center" wrapText="1" readingOrder="2"/>
    </xf>
    <xf numFmtId="0" fontId="13" fillId="0" borderId="64" xfId="0" applyFont="1" applyFill="1" applyBorder="1" applyAlignment="1">
      <alignment horizontal="center" vertical="center" wrapText="1" readingOrder="2"/>
    </xf>
    <xf numFmtId="0" fontId="15" fillId="0" borderId="71" xfId="0" applyFont="1" applyFill="1" applyBorder="1" applyAlignment="1">
      <alignment horizontal="center" vertical="center" wrapText="1" readingOrder="2"/>
    </xf>
    <xf numFmtId="4" fontId="22" fillId="0" borderId="71" xfId="0" applyNumberFormat="1" applyFont="1" applyFill="1" applyBorder="1" applyAlignment="1">
      <alignment horizontal="center" vertical="center" wrapText="1" readingOrder="2"/>
    </xf>
    <xf numFmtId="0" fontId="15" fillId="0" borderId="73" xfId="0" applyFont="1" applyFill="1" applyBorder="1" applyAlignment="1">
      <alignment horizontal="center" vertical="center" wrapText="1" readingOrder="2"/>
    </xf>
    <xf numFmtId="9" fontId="21" fillId="0" borderId="74" xfId="0" applyNumberFormat="1" applyFont="1" applyFill="1" applyBorder="1" applyAlignment="1">
      <alignment horizontal="center" vertical="center" wrapText="1" readingOrder="2"/>
    </xf>
    <xf numFmtId="4" fontId="22" fillId="0" borderId="75" xfId="0" applyNumberFormat="1" applyFont="1" applyFill="1" applyBorder="1" applyAlignment="1">
      <alignment horizontal="center" vertical="center" wrapText="1" readingOrder="2"/>
    </xf>
    <xf numFmtId="0" fontId="13" fillId="0" borderId="74" xfId="0" applyFont="1" applyFill="1" applyBorder="1" applyAlignment="1">
      <alignment horizontal="center" vertical="center" wrapText="1" readingOrder="2"/>
    </xf>
    <xf numFmtId="0" fontId="11" fillId="2" borderId="77" xfId="0" applyFont="1" applyFill="1" applyBorder="1" applyAlignment="1">
      <alignment horizontal="center" vertical="center" wrapText="1" readingOrder="2"/>
    </xf>
    <xf numFmtId="0" fontId="13" fillId="2" borderId="78" xfId="0" applyFont="1" applyFill="1" applyBorder="1" applyAlignment="1">
      <alignment horizontal="center" vertical="center" wrapText="1" readingOrder="2"/>
    </xf>
    <xf numFmtId="9" fontId="23" fillId="2" borderId="79" xfId="0" applyNumberFormat="1" applyFont="1" applyFill="1" applyBorder="1" applyAlignment="1">
      <alignment horizontal="center" vertical="center" wrapText="1" readingOrder="2"/>
    </xf>
    <xf numFmtId="4" fontId="24" fillId="2" borderId="80" xfId="0" applyNumberFormat="1" applyFont="1" applyFill="1" applyBorder="1" applyAlignment="1">
      <alignment horizontal="center" vertical="center" wrapText="1" readingOrder="2"/>
    </xf>
    <xf numFmtId="4" fontId="24" fillId="2" borderId="81" xfId="0" applyNumberFormat="1" applyFont="1" applyFill="1" applyBorder="1" applyAlignment="1">
      <alignment horizontal="center" vertical="center" wrapText="1" readingOrder="2"/>
    </xf>
    <xf numFmtId="0" fontId="13" fillId="2" borderId="79" xfId="0" applyFont="1" applyFill="1" applyBorder="1" applyAlignment="1">
      <alignment horizontal="center" vertical="center" wrapText="1" readingOrder="2"/>
    </xf>
    <xf numFmtId="0" fontId="15" fillId="0" borderId="29" xfId="0" applyFont="1" applyFill="1" applyBorder="1" applyAlignment="1">
      <alignment horizontal="center" vertical="center" wrapText="1" readingOrder="2"/>
    </xf>
    <xf numFmtId="9" fontId="22" fillId="0" borderId="74" xfId="0" applyNumberFormat="1" applyFont="1" applyFill="1" applyBorder="1" applyAlignment="1">
      <alignment horizontal="center" vertical="center" wrapText="1" readingOrder="2"/>
    </xf>
    <xf numFmtId="4" fontId="22" fillId="0" borderId="0" xfId="0" applyNumberFormat="1" applyFont="1" applyFill="1" applyBorder="1" applyAlignment="1">
      <alignment horizontal="center" vertical="center" wrapText="1" readingOrder="2"/>
    </xf>
    <xf numFmtId="0" fontId="15" fillId="0" borderId="46" xfId="0" applyFont="1" applyFill="1" applyBorder="1" applyAlignment="1">
      <alignment horizontal="center" vertical="center" wrapText="1" readingOrder="2"/>
    </xf>
    <xf numFmtId="9" fontId="21" fillId="0" borderId="82" xfId="0" applyNumberFormat="1" applyFont="1" applyFill="1" applyBorder="1" applyAlignment="1">
      <alignment horizontal="center" vertical="center" wrapText="1" readingOrder="2"/>
    </xf>
    <xf numFmtId="4" fontId="22" fillId="0" borderId="54" xfId="0" applyNumberFormat="1" applyFont="1" applyFill="1" applyBorder="1" applyAlignment="1">
      <alignment horizontal="center" vertical="center" wrapText="1" readingOrder="2"/>
    </xf>
    <xf numFmtId="0" fontId="13" fillId="0" borderId="82" xfId="0" applyFont="1" applyFill="1" applyBorder="1" applyAlignment="1">
      <alignment horizontal="center" vertical="center" wrapText="1" readingOrder="2"/>
    </xf>
    <xf numFmtId="4" fontId="24" fillId="0" borderId="53" xfId="0" applyNumberFormat="1" applyFont="1" applyFill="1" applyBorder="1" applyAlignment="1">
      <alignment horizontal="center" vertical="center" wrapText="1" readingOrder="2"/>
    </xf>
    <xf numFmtId="2" fontId="20" fillId="0" borderId="72" xfId="0" applyNumberFormat="1" applyFont="1" applyFill="1" applyBorder="1" applyAlignment="1">
      <alignment horizontal="center" vertical="center" wrapText="1" readingOrder="2"/>
    </xf>
    <xf numFmtId="3" fontId="24" fillId="0" borderId="82" xfId="0" applyNumberFormat="1" applyFont="1" applyFill="1" applyBorder="1" applyAlignment="1">
      <alignment horizontal="center" vertical="center" wrapText="1" readingOrder="2"/>
    </xf>
    <xf numFmtId="4" fontId="24" fillId="0" borderId="71" xfId="0" applyNumberFormat="1" applyFont="1" applyFill="1" applyBorder="1" applyAlignment="1">
      <alignment horizontal="center" vertical="center" wrapText="1" readingOrder="2"/>
    </xf>
    <xf numFmtId="4" fontId="24" fillId="0" borderId="54" xfId="0" applyNumberFormat="1" applyFont="1" applyFill="1" applyBorder="1" applyAlignment="1">
      <alignment horizontal="center" vertical="center" wrapText="1" readingOrder="2"/>
    </xf>
    <xf numFmtId="1" fontId="20" fillId="0" borderId="72" xfId="0" applyNumberFormat="1" applyFont="1" applyFill="1" applyBorder="1" applyAlignment="1">
      <alignment horizontal="center" vertical="center" wrapText="1" readingOrder="2"/>
    </xf>
    <xf numFmtId="3" fontId="24" fillId="0" borderId="88" xfId="0" applyNumberFormat="1" applyFont="1" applyFill="1" applyBorder="1" applyAlignment="1">
      <alignment horizontal="center" vertical="center" wrapText="1" readingOrder="2"/>
    </xf>
    <xf numFmtId="0" fontId="11" fillId="2" borderId="81" xfId="0" applyFont="1" applyFill="1" applyBorder="1" applyAlignment="1">
      <alignment horizontal="center" vertical="center" wrapText="1" readingOrder="2"/>
    </xf>
    <xf numFmtId="3" fontId="23" fillId="2" borderId="79" xfId="0" applyNumberFormat="1" applyFont="1" applyFill="1" applyBorder="1" applyAlignment="1">
      <alignment horizontal="center" vertical="center" wrapText="1" readingOrder="2"/>
    </xf>
    <xf numFmtId="3" fontId="23" fillId="2" borderId="80" xfId="0" applyNumberFormat="1" applyFont="1" applyFill="1" applyBorder="1" applyAlignment="1">
      <alignment horizontal="center" vertical="center" wrapText="1" readingOrder="2"/>
    </xf>
    <xf numFmtId="4" fontId="24" fillId="2" borderId="89" xfId="0" applyNumberFormat="1" applyFont="1" applyFill="1" applyBorder="1" applyAlignment="1">
      <alignment horizontal="center" vertical="center" wrapText="1" readingOrder="2"/>
    </xf>
    <xf numFmtId="0" fontId="15" fillId="0" borderId="0" xfId="0" applyFont="1" applyFill="1" applyAlignment="1">
      <alignment horizontal="center" readingOrder="2"/>
    </xf>
    <xf numFmtId="0" fontId="12" fillId="0" borderId="59" xfId="0" applyFont="1" applyFill="1" applyBorder="1" applyAlignment="1">
      <alignment vertical="center"/>
    </xf>
    <xf numFmtId="0" fontId="13" fillId="0" borderId="57" xfId="0" applyFont="1" applyFill="1" applyBorder="1" applyAlignment="1">
      <alignment vertical="center"/>
    </xf>
    <xf numFmtId="0" fontId="12" fillId="0" borderId="63" xfId="0" applyFont="1" applyFill="1" applyBorder="1" applyAlignment="1">
      <alignment vertical="center"/>
    </xf>
    <xf numFmtId="0" fontId="13" fillId="0" borderId="60" xfId="0" applyFont="1" applyFill="1" applyBorder="1" applyAlignment="1">
      <alignment vertical="center"/>
    </xf>
    <xf numFmtId="0" fontId="18" fillId="0" borderId="90" xfId="0" applyFont="1" applyFill="1" applyBorder="1" applyAlignment="1">
      <alignment horizontal="centerContinuous" vertical="center"/>
    </xf>
    <xf numFmtId="0" fontId="18" fillId="0" borderId="0" xfId="0" applyFont="1" applyFill="1" applyAlignment="1">
      <alignment horizontal="centerContinuous" vertical="center"/>
    </xf>
    <xf numFmtId="0" fontId="18" fillId="0" borderId="91" xfId="0" applyFont="1" applyFill="1" applyBorder="1" applyAlignment="1">
      <alignment horizontal="centerContinuous" vertical="center"/>
    </xf>
    <xf numFmtId="9" fontId="12" fillId="0" borderId="59" xfId="0" applyNumberFormat="1" applyFont="1" applyFill="1" applyBorder="1" applyAlignment="1">
      <alignment horizontal="centerContinuous" vertical="center"/>
    </xf>
    <xf numFmtId="0" fontId="18" fillId="0" borderId="0" xfId="0" applyFont="1" applyFill="1"/>
    <xf numFmtId="0" fontId="18" fillId="0" borderId="0" xfId="0" applyFont="1" applyFill="1" applyAlignment="1">
      <alignment horizontal="center" vertical="center"/>
    </xf>
    <xf numFmtId="0" fontId="18" fillId="0" borderId="62" xfId="0" applyFont="1" applyFill="1" applyBorder="1" applyAlignment="1">
      <alignment horizontal="center" vertical="center"/>
    </xf>
    <xf numFmtId="9" fontId="23" fillId="0" borderId="61" xfId="0" applyNumberFormat="1" applyFont="1" applyFill="1" applyBorder="1" applyAlignment="1">
      <alignment horizontal="center" vertical="center"/>
    </xf>
    <xf numFmtId="9" fontId="23" fillId="0" borderId="96" xfId="0" applyNumberFormat="1" applyFont="1" applyFill="1" applyBorder="1" applyAlignment="1">
      <alignment horizontal="center" vertical="center"/>
    </xf>
    <xf numFmtId="9" fontId="23" fillId="0" borderId="85" xfId="0" applyNumberFormat="1" applyFont="1" applyFill="1" applyBorder="1" applyAlignment="1">
      <alignment horizontal="center" vertical="center"/>
    </xf>
    <xf numFmtId="0" fontId="26" fillId="0" borderId="61" xfId="0" applyFont="1" applyFill="1" applyBorder="1" applyAlignment="1">
      <alignment horizontal="center" vertical="center"/>
    </xf>
    <xf numFmtId="0" fontId="15" fillId="0" borderId="0" xfId="0" applyFont="1" applyFill="1" applyAlignment="1">
      <alignment horizontal="center" vertical="center"/>
    </xf>
    <xf numFmtId="2" fontId="15" fillId="0" borderId="95" xfId="0" applyNumberFormat="1" applyFont="1" applyFill="1" applyBorder="1" applyAlignment="1">
      <alignment horizontal="center" vertical="center" wrapText="1"/>
    </xf>
    <xf numFmtId="2" fontId="28" fillId="0" borderId="0" xfId="0" applyNumberFormat="1" applyFont="1" applyFill="1" applyAlignment="1">
      <alignment horizontal="center" vertical="center" wrapText="1"/>
    </xf>
    <xf numFmtId="2" fontId="28" fillId="0" borderId="20" xfId="0" applyNumberFormat="1" applyFont="1" applyFill="1" applyBorder="1" applyAlignment="1">
      <alignment horizontal="center" vertical="center" wrapText="1"/>
    </xf>
    <xf numFmtId="2" fontId="28" fillId="0" borderId="29"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68" xfId="0" applyFont="1" applyFill="1" applyBorder="1" applyAlignment="1">
      <alignment horizontal="center" vertical="center" wrapText="1"/>
    </xf>
    <xf numFmtId="2" fontId="28" fillId="0" borderId="53" xfId="0" applyNumberFormat="1" applyFont="1" applyFill="1" applyBorder="1" applyAlignment="1">
      <alignment horizontal="center" vertical="center" wrapText="1"/>
    </xf>
    <xf numFmtId="2" fontId="28" fillId="0" borderId="50" xfId="0" applyNumberFormat="1" applyFont="1" applyFill="1" applyBorder="1" applyAlignment="1">
      <alignment horizontal="center" vertical="center" wrapText="1"/>
    </xf>
    <xf numFmtId="0" fontId="15" fillId="0" borderId="95" xfId="0" applyFont="1" applyFill="1" applyBorder="1" applyAlignment="1">
      <alignment horizontal="center" vertical="center" wrapText="1"/>
    </xf>
    <xf numFmtId="0" fontId="28" fillId="0" borderId="92" xfId="0" applyFont="1" applyFill="1" applyBorder="1"/>
    <xf numFmtId="0" fontId="15" fillId="0" borderId="93" xfId="0" applyFont="1" applyFill="1" applyBorder="1"/>
    <xf numFmtId="0" fontId="15" fillId="0" borderId="97" xfId="0" applyFont="1" applyFill="1" applyBorder="1"/>
    <xf numFmtId="0" fontId="28" fillId="0" borderId="93" xfId="0" applyFont="1" applyFill="1" applyBorder="1" applyAlignment="1">
      <alignment horizontal="center"/>
    </xf>
    <xf numFmtId="0" fontId="28" fillId="0" borderId="102" xfId="0" applyFont="1" applyFill="1" applyBorder="1" applyAlignment="1">
      <alignment horizontal="center"/>
    </xf>
    <xf numFmtId="0" fontId="28" fillId="0" borderId="103" xfId="0" applyFont="1" applyFill="1" applyBorder="1" applyAlignment="1">
      <alignment horizontal="center"/>
    </xf>
    <xf numFmtId="3" fontId="28" fillId="0" borderId="104" xfId="0" applyNumberFormat="1" applyFont="1" applyFill="1" applyBorder="1" applyAlignment="1">
      <alignment horizontal="center"/>
    </xf>
    <xf numFmtId="0" fontId="28" fillId="0" borderId="97" xfId="0" applyFont="1" applyFill="1" applyBorder="1"/>
    <xf numFmtId="0" fontId="15" fillId="0" borderId="0" xfId="0" applyFont="1" applyFill="1"/>
    <xf numFmtId="0" fontId="15" fillId="0" borderId="56" xfId="0" applyFont="1" applyFill="1" applyBorder="1"/>
    <xf numFmtId="0" fontId="15" fillId="0" borderId="57" xfId="0" applyFont="1" applyFill="1" applyBorder="1"/>
    <xf numFmtId="0" fontId="15" fillId="0" borderId="59" xfId="0" applyFont="1" applyFill="1" applyBorder="1"/>
    <xf numFmtId="0" fontId="15" fillId="0" borderId="90" xfId="0" applyFont="1" applyFill="1" applyBorder="1"/>
    <xf numFmtId="0" fontId="15" fillId="0" borderId="0" xfId="0" applyFont="1" applyFill="1" applyBorder="1"/>
    <xf numFmtId="0" fontId="15" fillId="0" borderId="74" xfId="0" applyFont="1" applyFill="1" applyBorder="1"/>
    <xf numFmtId="0" fontId="11" fillId="0" borderId="0" xfId="0" applyFont="1" applyFill="1" applyBorder="1" applyAlignment="1">
      <alignment horizontal="right" vertical="center"/>
    </xf>
    <xf numFmtId="9"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11" fillId="0" borderId="0" xfId="0" applyFont="1" applyFill="1" applyBorder="1" applyAlignment="1">
      <alignment horizontal="right" vertical="center" wrapText="1"/>
    </xf>
    <xf numFmtId="9" fontId="16" fillId="0" borderId="0" xfId="0" applyNumberFormat="1" applyFont="1" applyFill="1" applyBorder="1" applyAlignment="1">
      <alignment horizontal="center"/>
    </xf>
    <xf numFmtId="0" fontId="9" fillId="0" borderId="0" xfId="0" applyFont="1" applyFill="1" applyBorder="1"/>
    <xf numFmtId="0" fontId="18" fillId="0" borderId="0" xfId="0" applyFont="1" applyFill="1" applyBorder="1"/>
    <xf numFmtId="0" fontId="15" fillId="0" borderId="60" xfId="0" applyFont="1" applyFill="1" applyBorder="1"/>
    <xf numFmtId="0" fontId="15" fillId="0" borderId="61" xfId="0" applyFont="1" applyFill="1" applyBorder="1"/>
    <xf numFmtId="0" fontId="15" fillId="0" borderId="63" xfId="0" applyFont="1" applyFill="1" applyBorder="1"/>
    <xf numFmtId="1" fontId="20" fillId="3" borderId="105" xfId="0" applyNumberFormat="1" applyFont="1" applyFill="1" applyBorder="1" applyAlignment="1">
      <alignment horizontal="center" vertical="center" wrapText="1" readingOrder="2"/>
    </xf>
    <xf numFmtId="3" fontId="24" fillId="3" borderId="105" xfId="0" applyNumberFormat="1" applyFont="1" applyFill="1" applyBorder="1" applyAlignment="1">
      <alignment horizontal="center" vertical="center" wrapText="1" readingOrder="2"/>
    </xf>
    <xf numFmtId="4" fontId="24" fillId="3" borderId="106" xfId="0" applyNumberFormat="1" applyFont="1" applyFill="1" applyBorder="1" applyAlignment="1">
      <alignment horizontal="center" vertical="center" wrapText="1" readingOrder="2"/>
    </xf>
    <xf numFmtId="4" fontId="24" fillId="3" borderId="107" xfId="0" applyNumberFormat="1" applyFont="1" applyFill="1" applyBorder="1" applyAlignment="1">
      <alignment horizontal="center" vertical="center" wrapText="1" readingOrder="2"/>
    </xf>
    <xf numFmtId="0" fontId="13" fillId="3" borderId="108" xfId="0" applyFont="1" applyFill="1" applyBorder="1" applyAlignment="1">
      <alignment horizontal="center" vertical="center" wrapText="1" readingOrder="2"/>
    </xf>
    <xf numFmtId="4" fontId="15" fillId="0" borderId="0" xfId="0" applyNumberFormat="1" applyFont="1" applyFill="1" applyAlignment="1">
      <alignment horizontal="center" vertical="center" wrapText="1" readingOrder="2"/>
    </xf>
    <xf numFmtId="0" fontId="5" fillId="0" borderId="44" xfId="0" applyFont="1" applyFill="1" applyBorder="1" applyAlignment="1">
      <alignment horizontal="center" vertical="center" wrapText="1" readingOrder="2"/>
    </xf>
    <xf numFmtId="0" fontId="5" fillId="0" borderId="52" xfId="0" applyFont="1" applyFill="1" applyBorder="1" applyAlignment="1">
      <alignment horizontal="center" vertical="center" wrapText="1"/>
    </xf>
    <xf numFmtId="0" fontId="31" fillId="3" borderId="83" xfId="0" applyFont="1" applyFill="1" applyBorder="1" applyAlignment="1">
      <alignment horizontal="center" vertical="center" wrapText="1" readingOrder="2"/>
    </xf>
    <xf numFmtId="0" fontId="32" fillId="0" borderId="71" xfId="0" applyFont="1" applyFill="1" applyBorder="1" applyAlignment="1">
      <alignment horizontal="center" vertical="center" wrapText="1" readingOrder="2"/>
    </xf>
    <xf numFmtId="0" fontId="32" fillId="0" borderId="46" xfId="0" applyFont="1" applyFill="1" applyBorder="1" applyAlignment="1">
      <alignment horizontal="center" vertical="center" wrapText="1" readingOrder="2"/>
    </xf>
    <xf numFmtId="0" fontId="0" fillId="0" borderId="55" xfId="0" applyBorder="1" applyAlignment="1">
      <alignment horizontal="center" vertical="center"/>
    </xf>
    <xf numFmtId="0" fontId="8" fillId="0" borderId="0" xfId="0" applyFont="1" applyAlignment="1">
      <alignment horizontal="center" wrapText="1"/>
    </xf>
    <xf numFmtId="0" fontId="0" fillId="0" borderId="53" xfId="0" applyBorder="1" applyAlignment="1">
      <alignment horizontal="center"/>
    </xf>
    <xf numFmtId="0" fontId="5" fillId="0" borderId="9" xfId="0" applyFont="1" applyBorder="1" applyAlignment="1">
      <alignment horizontal="center" vertical="center" wrapText="1" readingOrder="2"/>
    </xf>
    <xf numFmtId="0" fontId="5" fillId="0" borderId="14" xfId="0" applyFont="1" applyBorder="1" applyAlignment="1">
      <alignment horizontal="center" vertical="center" wrapText="1" readingOrder="2"/>
    </xf>
    <xf numFmtId="0" fontId="5" fillId="0" borderId="23" xfId="0" applyFont="1" applyBorder="1" applyAlignment="1">
      <alignment horizontal="center" vertical="center" wrapText="1" readingOrder="2"/>
    </xf>
    <xf numFmtId="9" fontId="5" fillId="0" borderId="15" xfId="1" applyFont="1" applyBorder="1" applyAlignment="1">
      <alignment horizontal="center" vertical="center" wrapText="1"/>
    </xf>
    <xf numFmtId="9" fontId="5" fillId="0" borderId="19" xfId="1" applyFont="1" applyBorder="1" applyAlignment="1">
      <alignment horizontal="center" vertical="center" wrapText="1"/>
    </xf>
    <xf numFmtId="9" fontId="5" fillId="0" borderId="26" xfId="1" applyFont="1" applyBorder="1" applyAlignment="1">
      <alignment horizontal="center" vertical="center" wrapText="1"/>
    </xf>
    <xf numFmtId="3" fontId="5" fillId="0" borderId="12" xfId="0" applyNumberFormat="1" applyFont="1" applyBorder="1" applyAlignment="1">
      <alignment horizontal="center" vertical="center" wrapText="1" readingOrder="2"/>
    </xf>
    <xf numFmtId="3" fontId="5" fillId="0" borderId="20" xfId="0" applyNumberFormat="1" applyFont="1" applyBorder="1" applyAlignment="1">
      <alignment horizontal="center" vertical="center" wrapText="1" readingOrder="2"/>
    </xf>
    <xf numFmtId="3" fontId="5" fillId="0" borderId="27" xfId="0" applyNumberFormat="1" applyFont="1" applyBorder="1" applyAlignment="1">
      <alignment horizontal="center" vertical="center" wrapText="1" readingOrder="2"/>
    </xf>
    <xf numFmtId="4" fontId="5" fillId="0" borderId="12" xfId="0" applyNumberFormat="1" applyFont="1" applyBorder="1" applyAlignment="1">
      <alignment horizontal="center" vertical="center" wrapText="1" readingOrder="2"/>
    </xf>
    <xf numFmtId="4" fontId="5" fillId="0" borderId="20" xfId="0" applyNumberFormat="1" applyFont="1" applyBorder="1" applyAlignment="1">
      <alignment horizontal="center" vertical="center" wrapText="1" readingOrder="2"/>
    </xf>
    <xf numFmtId="4" fontId="5" fillId="0" borderId="27" xfId="0" applyNumberFormat="1" applyFont="1" applyBorder="1" applyAlignment="1">
      <alignment horizontal="center" vertical="center" wrapText="1" readingOrder="2"/>
    </xf>
    <xf numFmtId="3" fontId="5" fillId="0" borderId="13" xfId="0" applyNumberFormat="1" applyFont="1" applyBorder="1" applyAlignment="1">
      <alignment horizontal="center" vertical="center" wrapText="1" readingOrder="2"/>
    </xf>
    <xf numFmtId="3" fontId="5" fillId="0" borderId="21" xfId="0" applyNumberFormat="1" applyFont="1" applyBorder="1" applyAlignment="1">
      <alignment horizontal="center" vertical="center" wrapText="1" readingOrder="2"/>
    </xf>
    <xf numFmtId="3" fontId="5" fillId="0" borderId="28" xfId="0" applyNumberFormat="1" applyFont="1" applyBorder="1" applyAlignment="1">
      <alignment horizontal="center" vertical="center" wrapText="1" readingOrder="2"/>
    </xf>
    <xf numFmtId="3" fontId="5" fillId="0" borderId="31" xfId="0" applyNumberFormat="1" applyFont="1" applyBorder="1" applyAlignment="1">
      <alignment horizontal="center" vertical="center" wrapText="1" readingOrder="2"/>
    </xf>
    <xf numFmtId="3" fontId="5" fillId="0" borderId="33" xfId="0" applyNumberFormat="1" applyFont="1" applyBorder="1" applyAlignment="1">
      <alignment horizontal="center" vertical="center" wrapText="1" readingOrder="2"/>
    </xf>
    <xf numFmtId="0" fontId="0" fillId="0" borderId="54" xfId="0" applyBorder="1" applyAlignment="1">
      <alignment horizontal="center"/>
    </xf>
    <xf numFmtId="0" fontId="5" fillId="0" borderId="14" xfId="0" applyFont="1" applyBorder="1" applyAlignment="1">
      <alignment horizontal="center" vertical="center" wrapText="1"/>
    </xf>
    <xf numFmtId="0" fontId="5" fillId="0" borderId="23" xfId="0" applyFont="1" applyBorder="1" applyAlignment="1">
      <alignment horizontal="center" vertical="center" wrapText="1"/>
    </xf>
    <xf numFmtId="9" fontId="5" fillId="0" borderId="19" xfId="1" applyFont="1" applyBorder="1" applyAlignment="1">
      <alignment horizontal="center" vertical="center" wrapText="1" readingOrder="2"/>
    </xf>
    <xf numFmtId="9" fontId="5" fillId="0" borderId="26" xfId="1" applyFont="1" applyBorder="1" applyAlignment="1">
      <alignment horizontal="center" vertical="center" wrapText="1" readingOrder="2"/>
    </xf>
    <xf numFmtId="3" fontId="5" fillId="0" borderId="20" xfId="0" applyNumberFormat="1" applyFont="1" applyBorder="1" applyAlignment="1">
      <alignment horizontal="center" vertical="center" readingOrder="2"/>
    </xf>
    <xf numFmtId="3" fontId="5" fillId="0" borderId="27" xfId="0" applyNumberFormat="1" applyFont="1" applyBorder="1" applyAlignment="1">
      <alignment horizontal="center" vertical="center" readingOrder="2"/>
    </xf>
    <xf numFmtId="9" fontId="0" fillId="0" borderId="16" xfId="0" applyNumberFormat="1" applyBorder="1" applyAlignment="1">
      <alignment horizontal="center" vertical="center"/>
    </xf>
    <xf numFmtId="9" fontId="0" fillId="0" borderId="22" xfId="0" applyNumberFormat="1" applyBorder="1" applyAlignment="1">
      <alignment horizontal="center" vertical="center"/>
    </xf>
    <xf numFmtId="0" fontId="5" fillId="0" borderId="42" xfId="0" applyFont="1" applyBorder="1" applyAlignment="1">
      <alignment horizontal="center" vertical="center" wrapText="1" readingOrder="2"/>
    </xf>
    <xf numFmtId="0" fontId="5" fillId="0" borderId="43" xfId="0" applyFont="1" applyBorder="1" applyAlignment="1">
      <alignment horizontal="center" vertical="center" wrapText="1" readingOrder="2"/>
    </xf>
    <xf numFmtId="3" fontId="5" fillId="0" borderId="32" xfId="0" applyNumberFormat="1" applyFont="1" applyBorder="1" applyAlignment="1">
      <alignment horizontal="center" vertical="center" wrapText="1" readingOrder="2"/>
    </xf>
    <xf numFmtId="3" fontId="5" fillId="0" borderId="34" xfId="0" applyNumberFormat="1" applyFont="1" applyBorder="1" applyAlignment="1">
      <alignment horizontal="center" vertical="center" wrapText="1" readingOrder="2"/>
    </xf>
    <xf numFmtId="3" fontId="5" fillId="0" borderId="36" xfId="0" applyNumberFormat="1" applyFont="1" applyBorder="1" applyAlignment="1">
      <alignment horizontal="center" vertical="center" wrapText="1" readingOrder="2"/>
    </xf>
    <xf numFmtId="9" fontId="0" fillId="0" borderId="30" xfId="0" applyNumberFormat="1" applyBorder="1" applyAlignment="1">
      <alignment horizontal="center" vertical="center"/>
    </xf>
    <xf numFmtId="0" fontId="5" fillId="0" borderId="48"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4" fontId="7" fillId="0" borderId="20" xfId="0" applyNumberFormat="1" applyFont="1" applyBorder="1" applyAlignment="1">
      <alignment horizontal="center" vertical="center" wrapText="1"/>
    </xf>
    <xf numFmtId="4" fontId="7" fillId="0" borderId="27" xfId="0" applyNumberFormat="1" applyFont="1" applyBorder="1" applyAlignment="1">
      <alignment horizontal="center" vertical="center" wrapText="1"/>
    </xf>
    <xf numFmtId="0" fontId="0" fillId="0" borderId="22" xfId="0" applyBorder="1" applyAlignment="1">
      <alignment horizontal="center" vertical="center"/>
    </xf>
    <xf numFmtId="0" fontId="0" fillId="0" borderId="30" xfId="0" applyBorder="1" applyAlignment="1">
      <alignment horizontal="center" vertical="center"/>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9" xfId="0" applyFont="1" applyBorder="1" applyAlignment="1">
      <alignment horizontal="center" vertical="center" wrapText="1"/>
    </xf>
    <xf numFmtId="9" fontId="5" fillId="0" borderId="15" xfId="1" applyFont="1" applyBorder="1" applyAlignment="1">
      <alignment horizontal="center" vertical="center" wrapText="1" readingOrder="2"/>
    </xf>
    <xf numFmtId="3" fontId="5" fillId="0" borderId="12" xfId="0" applyNumberFormat="1" applyFont="1" applyBorder="1" applyAlignment="1">
      <alignment horizontal="center" vertical="center" readingOrder="2"/>
    </xf>
    <xf numFmtId="4" fontId="7" fillId="0" borderId="12" xfId="0" applyNumberFormat="1" applyFont="1" applyBorder="1" applyAlignment="1">
      <alignment horizontal="center" vertical="center" readingOrder="2"/>
    </xf>
    <xf numFmtId="4" fontId="7" fillId="0" borderId="20" xfId="0" applyNumberFormat="1" applyFont="1" applyBorder="1" applyAlignment="1">
      <alignment horizontal="center" vertical="center" readingOrder="2"/>
    </xf>
    <xf numFmtId="4" fontId="7" fillId="0" borderId="27" xfId="0" applyNumberFormat="1" applyFont="1" applyBorder="1" applyAlignment="1">
      <alignment horizontal="center" vertical="center" readingOrder="2"/>
    </xf>
    <xf numFmtId="3" fontId="5" fillId="0" borderId="35" xfId="0" applyNumberFormat="1" applyFont="1" applyBorder="1" applyAlignment="1">
      <alignment horizontal="center" vertical="center" wrapText="1" readingOrder="2"/>
    </xf>
    <xf numFmtId="0" fontId="5" fillId="0" borderId="109" xfId="0" applyFont="1" applyBorder="1" applyAlignment="1">
      <alignment horizontal="center" vertical="center" wrapText="1"/>
    </xf>
    <xf numFmtId="9" fontId="5" fillId="0" borderId="44" xfId="1" applyFont="1" applyBorder="1" applyAlignment="1">
      <alignment horizontal="center" vertical="center" wrapText="1" readingOrder="2"/>
    </xf>
    <xf numFmtId="3" fontId="5" fillId="0" borderId="50" xfId="0" applyNumberFormat="1" applyFont="1" applyBorder="1" applyAlignment="1">
      <alignment horizontal="center" vertical="center" readingOrder="2"/>
    </xf>
    <xf numFmtId="4" fontId="5" fillId="0" borderId="50" xfId="0" applyNumberFormat="1" applyFont="1" applyBorder="1" applyAlignment="1">
      <alignment horizontal="center" vertical="center" wrapText="1" readingOrder="2"/>
    </xf>
    <xf numFmtId="3" fontId="5" fillId="0" borderId="110" xfId="0" applyNumberFormat="1" applyFont="1" applyBorder="1" applyAlignment="1">
      <alignment horizontal="center" vertical="center" wrapText="1" readingOrder="2"/>
    </xf>
    <xf numFmtId="3" fontId="5" fillId="0" borderId="111" xfId="0" applyNumberFormat="1"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38" xfId="0" applyFont="1" applyBorder="1" applyAlignment="1">
      <alignment horizontal="center" vertical="center" wrapText="1" readingOrder="2"/>
    </xf>
    <xf numFmtId="4" fontId="7" fillId="0" borderId="12" xfId="0" applyNumberFormat="1"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9" xfId="0" applyFont="1" applyFill="1" applyBorder="1" applyAlignment="1">
      <alignment horizontal="center" vertical="center" wrapText="1" readingOrder="2"/>
    </xf>
    <xf numFmtId="0" fontId="5" fillId="0" borderId="14" xfId="0" applyFont="1" applyFill="1" applyBorder="1" applyAlignment="1">
      <alignment horizontal="center" vertical="center" wrapText="1" readingOrder="2"/>
    </xf>
    <xf numFmtId="0" fontId="5" fillId="0" borderId="23" xfId="0" applyFont="1" applyFill="1" applyBorder="1" applyAlignment="1">
      <alignment horizontal="center" vertical="center" wrapText="1" readingOrder="2"/>
    </xf>
    <xf numFmtId="0" fontId="18" fillId="0" borderId="58" xfId="0" applyFont="1" applyFill="1" applyBorder="1" applyAlignment="1">
      <alignment horizontal="center" vertical="center" wrapText="1" readingOrder="2"/>
    </xf>
    <xf numFmtId="0" fontId="18" fillId="0" borderId="62" xfId="0" applyFont="1" applyFill="1" applyBorder="1" applyAlignment="1">
      <alignment horizontal="center" vertical="center" wrapText="1" readingOrder="2"/>
    </xf>
    <xf numFmtId="0" fontId="16" fillId="0" borderId="66" xfId="0" applyFont="1" applyFill="1" applyBorder="1" applyAlignment="1">
      <alignment horizontal="center" vertical="center" wrapText="1" readingOrder="2"/>
    </xf>
    <xf numFmtId="0" fontId="16" fillId="0" borderId="70" xfId="0" applyFont="1" applyFill="1" applyBorder="1" applyAlignment="1">
      <alignment horizontal="center" vertical="center" wrapText="1" readingOrder="2"/>
    </xf>
    <xf numFmtId="0" fontId="16" fillId="0" borderId="76" xfId="0" applyFont="1" applyFill="1" applyBorder="1" applyAlignment="1">
      <alignment horizontal="center" vertical="center" wrapText="1" readingOrder="2"/>
    </xf>
    <xf numFmtId="0" fontId="18" fillId="0" borderId="84" xfId="0" applyFont="1" applyFill="1" applyBorder="1" applyAlignment="1">
      <alignment horizontal="center" vertical="center" wrapText="1" readingOrder="2"/>
    </xf>
    <xf numFmtId="0" fontId="18" fillId="0" borderId="85" xfId="0" applyFont="1" applyFill="1" applyBorder="1" applyAlignment="1">
      <alignment horizontal="center" vertical="center" wrapText="1" readingOrder="2"/>
    </xf>
    <xf numFmtId="0" fontId="9" fillId="0" borderId="56" xfId="0" applyFont="1" applyFill="1" applyBorder="1" applyAlignment="1">
      <alignment horizontal="right" vertical="top" wrapText="1" readingOrder="2"/>
    </xf>
    <xf numFmtId="0" fontId="9" fillId="0" borderId="57" xfId="0" applyFont="1" applyFill="1" applyBorder="1" applyAlignment="1">
      <alignment horizontal="right" vertical="top" wrapText="1" readingOrder="2"/>
    </xf>
    <xf numFmtId="0" fontId="9" fillId="0" borderId="59" xfId="0" applyFont="1" applyFill="1" applyBorder="1" applyAlignment="1">
      <alignment horizontal="right" vertical="top" wrapText="1" readingOrder="2"/>
    </xf>
    <xf numFmtId="0" fontId="9" fillId="0" borderId="60" xfId="0" applyFont="1" applyFill="1" applyBorder="1" applyAlignment="1">
      <alignment horizontal="right" vertical="top" wrapText="1" readingOrder="2"/>
    </xf>
    <xf numFmtId="0" fontId="9" fillId="0" borderId="61" xfId="0" applyFont="1" applyFill="1" applyBorder="1" applyAlignment="1">
      <alignment horizontal="right" vertical="top" wrapText="1" readingOrder="2"/>
    </xf>
    <xf numFmtId="0" fontId="9" fillId="0" borderId="63" xfId="0" applyFont="1" applyFill="1" applyBorder="1" applyAlignment="1">
      <alignment horizontal="right" vertical="top" wrapText="1" readingOrder="2"/>
    </xf>
    <xf numFmtId="0" fontId="18" fillId="0" borderId="56" xfId="0" applyFont="1" applyFill="1" applyBorder="1" applyAlignment="1">
      <alignment horizontal="center" vertical="center" wrapText="1" readingOrder="2"/>
    </xf>
    <xf numFmtId="0" fontId="18" fillId="0" borderId="59" xfId="0" applyFont="1" applyFill="1" applyBorder="1" applyAlignment="1">
      <alignment horizontal="center" vertical="center" wrapText="1" readingOrder="2"/>
    </xf>
    <xf numFmtId="0" fontId="18" fillId="0" borderId="60" xfId="0" applyFont="1" applyFill="1" applyBorder="1" applyAlignment="1">
      <alignment horizontal="center" vertical="center" wrapText="1" readingOrder="2"/>
    </xf>
    <xf numFmtId="0" fontId="18" fillId="0" borderId="63" xfId="0" applyFont="1" applyFill="1" applyBorder="1" applyAlignment="1">
      <alignment horizontal="center" vertical="center" wrapText="1" readingOrder="2"/>
    </xf>
    <xf numFmtId="0" fontId="11" fillId="0" borderId="71" xfId="0" applyFont="1" applyBorder="1" applyAlignment="1">
      <alignment horizontal="center" vertical="center" wrapText="1" readingOrder="2"/>
    </xf>
    <xf numFmtId="2" fontId="29" fillId="0" borderId="87" xfId="0" applyNumberFormat="1" applyFont="1" applyFill="1" applyBorder="1" applyAlignment="1">
      <alignment horizontal="center" vertical="center" wrapText="1"/>
    </xf>
    <xf numFmtId="2" fontId="29" fillId="0" borderId="69" xfId="0" applyNumberFormat="1" applyFont="1" applyFill="1" applyBorder="1" applyAlignment="1">
      <alignment horizontal="center" vertical="center" wrapText="1"/>
    </xf>
    <xf numFmtId="0" fontId="28" fillId="0" borderId="72" xfId="0" applyFont="1" applyFill="1" applyBorder="1" applyAlignment="1">
      <alignment horizontal="center" vertical="center" wrapText="1"/>
    </xf>
    <xf numFmtId="0" fontId="27" fillId="0" borderId="99" xfId="0" applyFont="1" applyFill="1" applyBorder="1" applyAlignment="1">
      <alignment horizontal="center" vertical="center" wrapText="1"/>
    </xf>
    <xf numFmtId="0" fontId="27" fillId="0" borderId="76" xfId="0" applyFont="1" applyFill="1" applyBorder="1" applyAlignment="1">
      <alignment horizontal="center" vertical="center" wrapText="1"/>
    </xf>
    <xf numFmtId="0" fontId="11" fillId="0" borderId="65" xfId="0" applyFont="1" applyBorder="1" applyAlignment="1">
      <alignment horizontal="center" vertical="center" wrapText="1" readingOrder="2"/>
    </xf>
    <xf numFmtId="2" fontId="29" fillId="0" borderId="85" xfId="0" applyNumberFormat="1" applyFont="1" applyFill="1" applyBorder="1" applyAlignment="1">
      <alignment horizontal="center" vertical="center" wrapText="1"/>
    </xf>
    <xf numFmtId="2" fontId="30" fillId="0" borderId="100" xfId="0" applyNumberFormat="1" applyFont="1" applyFill="1" applyBorder="1" applyAlignment="1">
      <alignment horizontal="center" vertical="center" wrapText="1"/>
    </xf>
    <xf numFmtId="2" fontId="30" fillId="0" borderId="62" xfId="0" applyNumberFormat="1" applyFont="1" applyFill="1" applyBorder="1" applyAlignment="1">
      <alignment horizontal="center" vertical="center" wrapText="1"/>
    </xf>
    <xf numFmtId="0" fontId="28" fillId="0" borderId="101" xfId="0" applyFont="1" applyFill="1" applyBorder="1" applyAlignment="1">
      <alignment horizontal="center" vertical="center" wrapText="1"/>
    </xf>
    <xf numFmtId="0" fontId="27" fillId="0" borderId="98" xfId="0" applyFont="1" applyFill="1" applyBorder="1" applyAlignment="1">
      <alignment horizontal="center" vertical="center" wrapText="1"/>
    </xf>
    <xf numFmtId="2" fontId="30" fillId="0" borderId="68" xfId="0" applyNumberFormat="1" applyFont="1" applyFill="1" applyBorder="1" applyAlignment="1">
      <alignment horizontal="center" vertical="center" wrapText="1"/>
    </xf>
    <xf numFmtId="0" fontId="25" fillId="0" borderId="58" xfId="0" applyFont="1" applyFill="1" applyBorder="1" applyAlignment="1">
      <alignment horizontal="center" vertical="center" wrapText="1"/>
    </xf>
    <xf numFmtId="0" fontId="25" fillId="0" borderId="95"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18" fillId="0" borderId="58" xfId="0" applyFont="1" applyFill="1" applyBorder="1" applyAlignment="1">
      <alignment horizontal="center" vertical="center"/>
    </xf>
    <xf numFmtId="0" fontId="18" fillId="0" borderId="95" xfId="0" applyFont="1" applyFill="1" applyBorder="1" applyAlignment="1">
      <alignment horizontal="center" vertical="center"/>
    </xf>
    <xf numFmtId="0" fontId="18" fillId="0" borderId="62" xfId="0" applyFont="1" applyFill="1" applyBorder="1" applyAlignment="1">
      <alignment horizontal="center" vertical="center"/>
    </xf>
    <xf numFmtId="0" fontId="27" fillId="0" borderId="66" xfId="0" applyFont="1" applyFill="1" applyBorder="1" applyAlignment="1">
      <alignment horizontal="center" vertical="center" wrapText="1"/>
    </xf>
    <xf numFmtId="0" fontId="11" fillId="0" borderId="67" xfId="0" applyFont="1" applyBorder="1" applyAlignment="1">
      <alignment horizontal="center" vertical="center" wrapText="1" readingOrder="2"/>
    </xf>
    <xf numFmtId="2" fontId="29" fillId="0" borderId="84" xfId="0" applyNumberFormat="1" applyFont="1" applyFill="1" applyBorder="1" applyAlignment="1">
      <alignment horizontal="center" vertical="center" wrapText="1"/>
    </xf>
    <xf numFmtId="2" fontId="30" fillId="0" borderId="58" xfId="0" applyNumberFormat="1" applyFont="1" applyFill="1" applyBorder="1" applyAlignment="1">
      <alignment horizontal="center" vertical="center" wrapText="1"/>
    </xf>
    <xf numFmtId="0" fontId="18" fillId="0" borderId="94"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96" xfId="0" applyFont="1" applyFill="1" applyBorder="1" applyAlignment="1">
      <alignment horizontal="center" vertical="center" wrapText="1"/>
    </xf>
    <xf numFmtId="0" fontId="11" fillId="0" borderId="84" xfId="0" applyFont="1" applyFill="1" applyBorder="1" applyAlignment="1">
      <alignment horizontal="center" vertical="center" wrapText="1"/>
    </xf>
    <xf numFmtId="0" fontId="11" fillId="0" borderId="75" xfId="0" applyFont="1" applyFill="1" applyBorder="1" applyAlignment="1">
      <alignment horizontal="center" vertical="center" wrapText="1"/>
    </xf>
    <xf numFmtId="0" fontId="11" fillId="0" borderId="85" xfId="0" applyFont="1" applyFill="1" applyBorder="1" applyAlignment="1">
      <alignment horizontal="center" vertical="center" wrapText="1"/>
    </xf>
    <xf numFmtId="0" fontId="18" fillId="0" borderId="66" xfId="0" applyFont="1" applyFill="1" applyBorder="1" applyAlignment="1">
      <alignment horizontal="center" vertical="center" wrapText="1"/>
    </xf>
    <xf numFmtId="0" fontId="18" fillId="0" borderId="70" xfId="0" applyFont="1" applyFill="1" applyBorder="1" applyAlignment="1">
      <alignment horizontal="center" vertical="center" wrapText="1"/>
    </xf>
    <xf numFmtId="0" fontId="18" fillId="0" borderId="76" xfId="0" applyFont="1" applyFill="1" applyBorder="1" applyAlignment="1">
      <alignment horizontal="center" vertical="center" wrapText="1"/>
    </xf>
    <xf numFmtId="0" fontId="28" fillId="0" borderId="86" xfId="0" applyFont="1" applyFill="1" applyBorder="1" applyAlignment="1">
      <alignment horizontal="center" vertical="center" wrapText="1"/>
    </xf>
    <xf numFmtId="0" fontId="11" fillId="0" borderId="56" xfId="0" applyFont="1" applyFill="1" applyBorder="1" applyAlignment="1">
      <alignment horizontal="center" vertical="center" readingOrder="2"/>
    </xf>
    <xf numFmtId="0" fontId="11" fillId="0" borderId="59" xfId="0" applyFont="1" applyFill="1" applyBorder="1" applyAlignment="1">
      <alignment horizontal="center" vertical="center" readingOrder="2"/>
    </xf>
    <xf numFmtId="0" fontId="11" fillId="0" borderId="60" xfId="0" applyFont="1" applyFill="1" applyBorder="1" applyAlignment="1">
      <alignment horizontal="center" vertical="center" readingOrder="2"/>
    </xf>
    <xf numFmtId="0" fontId="11" fillId="0" borderId="63" xfId="0" applyFont="1" applyFill="1" applyBorder="1" applyAlignment="1">
      <alignment horizontal="center" vertical="center" readingOrder="2"/>
    </xf>
    <xf numFmtId="0" fontId="18" fillId="0" borderId="92" xfId="0" applyFont="1" applyFill="1" applyBorder="1" applyAlignment="1">
      <alignment horizontal="left" vertical="center"/>
    </xf>
    <xf numFmtId="0" fontId="18" fillId="0" borderId="93" xfId="0" applyFont="1" applyFill="1" applyBorder="1" applyAlignment="1">
      <alignment horizontal="left" vertical="center"/>
    </xf>
    <xf numFmtId="0" fontId="18" fillId="0" borderId="56" xfId="0" applyFont="1" applyFill="1" applyBorder="1" applyAlignment="1">
      <alignment horizontal="center" vertical="center"/>
    </xf>
    <xf numFmtId="0" fontId="18" fillId="0" borderId="90" xfId="0" applyFont="1" applyFill="1" applyBorder="1" applyAlignment="1">
      <alignment horizontal="center" vertical="center"/>
    </xf>
    <xf numFmtId="0" fontId="18" fillId="0" borderId="60" xfId="0" applyFont="1" applyFill="1" applyBorder="1" applyAlignment="1">
      <alignment horizontal="center" vertical="center"/>
    </xf>
    <xf numFmtId="0" fontId="18" fillId="0" borderId="59" xfId="0" applyFont="1" applyFill="1" applyBorder="1" applyAlignment="1">
      <alignment horizontal="center" vertical="center"/>
    </xf>
    <xf numFmtId="0" fontId="18" fillId="0" borderId="74" xfId="0" applyFont="1" applyFill="1" applyBorder="1" applyAlignment="1">
      <alignment horizontal="center" vertical="center"/>
    </xf>
    <xf numFmtId="0" fontId="18" fillId="0" borderId="63" xfId="0" applyFont="1" applyFill="1" applyBorder="1" applyAlignment="1">
      <alignment horizontal="center" vertical="center"/>
    </xf>
  </cellXfs>
  <cellStyles count="2">
    <cellStyle name="Normal" xfId="0" builtinId="0"/>
    <cellStyle name="Percent" xfId="1" builtinId="5"/>
  </cellStyles>
  <dxfs count="16">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3"/>
  <sheetViews>
    <sheetView rightToLeft="1" view="pageBreakPreview" zoomScale="85" zoomScaleNormal="70" zoomScaleSheetLayoutView="85" workbookViewId="0">
      <pane ySplit="3" topLeftCell="A4" activePane="bottomLeft" state="frozen"/>
      <selection activeCell="C25" sqref="C25"/>
      <selection pane="bottomLeft" activeCell="T20" sqref="T20"/>
    </sheetView>
  </sheetViews>
  <sheetFormatPr defaultRowHeight="14.25" x14ac:dyDescent="0.2"/>
  <cols>
    <col min="1" max="1" width="11.28515625" customWidth="1"/>
    <col min="2" max="2" width="19.85546875" customWidth="1"/>
    <col min="3" max="3" width="18.28515625" customWidth="1"/>
    <col min="4" max="4" width="20.5703125" customWidth="1"/>
    <col min="5" max="5" width="11.28515625" style="8" customWidth="1"/>
    <col min="6" max="6" width="8.85546875" bestFit="1" customWidth="1"/>
    <col min="7" max="7" width="8.42578125" style="9" customWidth="1"/>
    <col min="8" max="8" width="11.7109375" customWidth="1"/>
    <col min="9" max="9" width="9.7109375" customWidth="1"/>
    <col min="10" max="10" width="7.42578125" style="10" bestFit="1" customWidth="1"/>
    <col min="11" max="11" width="8.5703125" style="10" customWidth="1"/>
    <col min="12" max="12" width="9.140625" style="21"/>
  </cols>
  <sheetData>
    <row r="1" spans="1:13" ht="16.5" x14ac:dyDescent="0.25">
      <c r="A1" s="242" t="s">
        <v>0</v>
      </c>
      <c r="B1" s="242"/>
      <c r="C1" s="242"/>
      <c r="D1" s="1"/>
      <c r="E1" s="2"/>
      <c r="F1" s="2"/>
      <c r="G1" s="3"/>
      <c r="H1" s="2"/>
      <c r="I1" s="2"/>
      <c r="J1" s="4"/>
      <c r="K1" s="5"/>
      <c r="L1" s="6" t="s">
        <v>1</v>
      </c>
      <c r="M1" s="7">
        <v>7</v>
      </c>
    </row>
    <row r="2" spans="1:13" ht="15" thickBot="1" x14ac:dyDescent="0.25">
      <c r="L2" s="6" t="s">
        <v>2</v>
      </c>
      <c r="M2" s="7">
        <v>10</v>
      </c>
    </row>
    <row r="3" spans="1:13" s="18" customFormat="1" ht="31.5" customHeight="1" thickBot="1" x14ac:dyDescent="0.25">
      <c r="A3" s="11" t="s">
        <v>3</v>
      </c>
      <c r="B3" s="11" t="s">
        <v>4</v>
      </c>
      <c r="C3" s="12" t="s">
        <v>5</v>
      </c>
      <c r="D3" s="243" t="s">
        <v>6</v>
      </c>
      <c r="E3" s="244"/>
      <c r="F3" s="13" t="s">
        <v>7</v>
      </c>
      <c r="G3" s="14" t="s">
        <v>8</v>
      </c>
      <c r="H3" s="15" t="s">
        <v>9</v>
      </c>
      <c r="I3" s="15" t="s">
        <v>10</v>
      </c>
      <c r="J3" s="15" t="s">
        <v>11</v>
      </c>
      <c r="K3" s="16" t="s">
        <v>12</v>
      </c>
      <c r="L3" s="17" t="s">
        <v>13</v>
      </c>
      <c r="M3" s="7">
        <f>M2-M1</f>
        <v>3</v>
      </c>
    </row>
    <row r="4" spans="1:13" s="22" customFormat="1" ht="14.25" customHeight="1" x14ac:dyDescent="0.2">
      <c r="A4" s="186" t="s">
        <v>14</v>
      </c>
      <c r="B4" s="186" t="s">
        <v>169</v>
      </c>
      <c r="C4" s="245" t="s">
        <v>122</v>
      </c>
      <c r="D4" s="19" t="s">
        <v>137</v>
      </c>
      <c r="E4" s="20" t="s">
        <v>15</v>
      </c>
      <c r="F4" s="189">
        <v>0.25</v>
      </c>
      <c r="G4" s="192"/>
      <c r="H4" s="195">
        <f>IF(G4&lt;J4,0,IF(G4=J4,$M$1,IF(G4&gt;K4,$M$2,$M$3/(K4-J4)*(G4-J4)+$M$1)))</f>
        <v>0</v>
      </c>
      <c r="I4" s="241"/>
      <c r="J4" s="192">
        <v>3</v>
      </c>
      <c r="K4" s="198">
        <v>6</v>
      </c>
      <c r="L4" s="210">
        <f>SUM(F4:F31)</f>
        <v>1</v>
      </c>
    </row>
    <row r="5" spans="1:13" s="22" customFormat="1" ht="14.25" customHeight="1" x14ac:dyDescent="0.2">
      <c r="A5" s="187"/>
      <c r="B5" s="187"/>
      <c r="C5" s="246"/>
      <c r="D5" s="23" t="s">
        <v>138</v>
      </c>
      <c r="E5" s="24">
        <f>$M$1</f>
        <v>7</v>
      </c>
      <c r="F5" s="190"/>
      <c r="G5" s="193"/>
      <c r="H5" s="196"/>
      <c r="I5" s="220"/>
      <c r="J5" s="193"/>
      <c r="K5" s="199"/>
      <c r="L5" s="211"/>
    </row>
    <row r="6" spans="1:13" s="22" customFormat="1" ht="28.5" x14ac:dyDescent="0.2">
      <c r="A6" s="187"/>
      <c r="B6" s="187"/>
      <c r="C6" s="246"/>
      <c r="D6" s="23" t="s">
        <v>163</v>
      </c>
      <c r="E6" s="25" t="s">
        <v>123</v>
      </c>
      <c r="F6" s="190"/>
      <c r="G6" s="193"/>
      <c r="H6" s="196"/>
      <c r="I6" s="220"/>
      <c r="J6" s="193"/>
      <c r="K6" s="199"/>
      <c r="L6" s="211"/>
    </row>
    <row r="7" spans="1:13" s="22" customFormat="1" ht="15" customHeight="1" thickBot="1" x14ac:dyDescent="0.25">
      <c r="A7" s="187"/>
      <c r="B7" s="187"/>
      <c r="C7" s="247"/>
      <c r="D7" s="26" t="s">
        <v>164</v>
      </c>
      <c r="E7" s="27">
        <v>10</v>
      </c>
      <c r="F7" s="191"/>
      <c r="G7" s="194"/>
      <c r="H7" s="197"/>
      <c r="I7" s="220"/>
      <c r="J7" s="194"/>
      <c r="K7" s="200"/>
      <c r="L7" s="211"/>
    </row>
    <row r="8" spans="1:13" s="22" customFormat="1" ht="14.25" customHeight="1" x14ac:dyDescent="0.2">
      <c r="A8" s="187"/>
      <c r="B8" s="187"/>
      <c r="C8" s="186" t="s">
        <v>124</v>
      </c>
      <c r="D8" s="19" t="s">
        <v>160</v>
      </c>
      <c r="E8" s="20" t="s">
        <v>15</v>
      </c>
      <c r="F8" s="189">
        <v>0.25</v>
      </c>
      <c r="G8" s="192"/>
      <c r="H8" s="195">
        <f>IF(G8&lt;J8,0,IF(G8=J8,$M$1,IF(G8&gt;K8,$M$2,$M$3/(K8-J8)*(G8-J8)+$M$1)))</f>
        <v>0</v>
      </c>
      <c r="I8" s="220"/>
      <c r="J8" s="192">
        <v>1</v>
      </c>
      <c r="K8" s="198">
        <v>3</v>
      </c>
      <c r="L8" s="211"/>
    </row>
    <row r="9" spans="1:13" s="22" customFormat="1" ht="14.25" customHeight="1" x14ac:dyDescent="0.2">
      <c r="A9" s="187"/>
      <c r="B9" s="187"/>
      <c r="C9" s="187"/>
      <c r="D9" s="23" t="s">
        <v>161</v>
      </c>
      <c r="E9" s="24">
        <f>$M$1</f>
        <v>7</v>
      </c>
      <c r="F9" s="190"/>
      <c r="G9" s="193"/>
      <c r="H9" s="196"/>
      <c r="I9" s="220"/>
      <c r="J9" s="193"/>
      <c r="K9" s="199"/>
      <c r="L9" s="211"/>
    </row>
    <row r="10" spans="1:13" s="22" customFormat="1" ht="14.25" customHeight="1" x14ac:dyDescent="0.2">
      <c r="A10" s="187"/>
      <c r="B10" s="187"/>
      <c r="C10" s="187"/>
      <c r="D10" s="28" t="s">
        <v>125</v>
      </c>
      <c r="E10" s="25">
        <v>8.5</v>
      </c>
      <c r="F10" s="190"/>
      <c r="G10" s="193"/>
      <c r="H10" s="196"/>
      <c r="I10" s="220"/>
      <c r="J10" s="193"/>
      <c r="K10" s="199"/>
      <c r="L10" s="211"/>
    </row>
    <row r="11" spans="1:13" s="22" customFormat="1" ht="15" customHeight="1" thickBot="1" x14ac:dyDescent="0.25">
      <c r="A11" s="187"/>
      <c r="B11" s="187"/>
      <c r="C11" s="188"/>
      <c r="D11" s="26" t="s">
        <v>162</v>
      </c>
      <c r="E11" s="27">
        <v>10</v>
      </c>
      <c r="F11" s="191"/>
      <c r="G11" s="194"/>
      <c r="H11" s="197"/>
      <c r="I11" s="220"/>
      <c r="J11" s="194"/>
      <c r="K11" s="200"/>
      <c r="L11" s="211"/>
    </row>
    <row r="12" spans="1:13" s="22" customFormat="1" ht="33.75" customHeight="1" x14ac:dyDescent="0.2">
      <c r="A12" s="187"/>
      <c r="B12" s="187"/>
      <c r="C12" s="186" t="s">
        <v>155</v>
      </c>
      <c r="D12" s="19" t="s">
        <v>165</v>
      </c>
      <c r="E12" s="20" t="s">
        <v>15</v>
      </c>
      <c r="F12" s="189">
        <v>0.2</v>
      </c>
      <c r="G12" s="192"/>
      <c r="H12" s="195">
        <f>IF(G12&lt;J12,0,IF(G12=J12,$M$1,IF(G12&gt;K12,$M$2,$M$3/(K12-J12)*(G12-J12)+$M$1)))</f>
        <v>0</v>
      </c>
      <c r="I12" s="220"/>
      <c r="J12" s="192">
        <v>300</v>
      </c>
      <c r="K12" s="198">
        <v>900</v>
      </c>
      <c r="L12" s="211"/>
    </row>
    <row r="13" spans="1:13" s="22" customFormat="1" ht="33.75" customHeight="1" x14ac:dyDescent="0.2">
      <c r="A13" s="187"/>
      <c r="B13" s="187"/>
      <c r="C13" s="187"/>
      <c r="D13" s="23" t="s">
        <v>166</v>
      </c>
      <c r="E13" s="24">
        <f>$M$1</f>
        <v>7</v>
      </c>
      <c r="F13" s="190"/>
      <c r="G13" s="193"/>
      <c r="H13" s="196"/>
      <c r="I13" s="220"/>
      <c r="J13" s="193"/>
      <c r="K13" s="199"/>
      <c r="L13" s="211"/>
    </row>
    <row r="14" spans="1:13" s="22" customFormat="1" ht="33.75" customHeight="1" x14ac:dyDescent="0.2">
      <c r="A14" s="187"/>
      <c r="B14" s="187"/>
      <c r="C14" s="187"/>
      <c r="D14" s="28" t="s">
        <v>167</v>
      </c>
      <c r="E14" s="25" t="s">
        <v>126</v>
      </c>
      <c r="F14" s="190"/>
      <c r="G14" s="193"/>
      <c r="H14" s="196"/>
      <c r="I14" s="220"/>
      <c r="J14" s="193"/>
      <c r="K14" s="199"/>
      <c r="L14" s="211"/>
    </row>
    <row r="15" spans="1:13" s="22" customFormat="1" ht="33.75" customHeight="1" thickBot="1" x14ac:dyDescent="0.25">
      <c r="A15" s="187"/>
      <c r="B15" s="187"/>
      <c r="C15" s="188"/>
      <c r="D15" s="26" t="s">
        <v>168</v>
      </c>
      <c r="E15" s="27">
        <v>10</v>
      </c>
      <c r="F15" s="191"/>
      <c r="G15" s="194"/>
      <c r="H15" s="197"/>
      <c r="I15" s="220"/>
      <c r="J15" s="194"/>
      <c r="K15" s="200"/>
      <c r="L15" s="211"/>
    </row>
    <row r="16" spans="1:13" s="22" customFormat="1" ht="14.25" customHeight="1" x14ac:dyDescent="0.2">
      <c r="A16" s="187"/>
      <c r="B16" s="187"/>
      <c r="C16" s="186" t="s">
        <v>170</v>
      </c>
      <c r="D16" s="19" t="s">
        <v>171</v>
      </c>
      <c r="E16" s="20" t="s">
        <v>15</v>
      </c>
      <c r="F16" s="189">
        <v>0.05</v>
      </c>
      <c r="G16" s="192"/>
      <c r="H16" s="195">
        <f>IF(G16&lt;J16,0,IF(G16=J16,$M$1,IF(G16&gt;K16,$M$2,$M$3/(K16-J16)*(G16-J16)+$M$1)))</f>
        <v>0</v>
      </c>
      <c r="I16" s="220"/>
      <c r="J16" s="192">
        <v>50000</v>
      </c>
      <c r="K16" s="198">
        <f>+J16*3</f>
        <v>150000</v>
      </c>
      <c r="L16" s="211"/>
    </row>
    <row r="17" spans="1:12" s="22" customFormat="1" ht="14.25" customHeight="1" x14ac:dyDescent="0.2">
      <c r="A17" s="187"/>
      <c r="B17" s="187"/>
      <c r="C17" s="187"/>
      <c r="D17" s="23" t="s">
        <v>172</v>
      </c>
      <c r="E17" s="24">
        <f>$M$1</f>
        <v>7</v>
      </c>
      <c r="F17" s="190"/>
      <c r="G17" s="193"/>
      <c r="H17" s="196"/>
      <c r="I17" s="220"/>
      <c r="J17" s="193"/>
      <c r="K17" s="199"/>
      <c r="L17" s="211"/>
    </row>
    <row r="18" spans="1:12" s="22" customFormat="1" ht="28.5" x14ac:dyDescent="0.2">
      <c r="A18" s="187"/>
      <c r="B18" s="187"/>
      <c r="C18" s="187"/>
      <c r="D18" s="28" t="s">
        <v>173</v>
      </c>
      <c r="E18" s="25" t="s">
        <v>175</v>
      </c>
      <c r="F18" s="190"/>
      <c r="G18" s="193"/>
      <c r="H18" s="196"/>
      <c r="I18" s="220"/>
      <c r="J18" s="193"/>
      <c r="K18" s="199"/>
      <c r="L18" s="211"/>
    </row>
    <row r="19" spans="1:12" s="22" customFormat="1" ht="15" customHeight="1" thickBot="1" x14ac:dyDescent="0.25">
      <c r="A19" s="187"/>
      <c r="B19" s="187"/>
      <c r="C19" s="188"/>
      <c r="D19" s="26" t="s">
        <v>174</v>
      </c>
      <c r="E19" s="27">
        <v>10</v>
      </c>
      <c r="F19" s="191"/>
      <c r="G19" s="194"/>
      <c r="H19" s="197"/>
      <c r="I19" s="220"/>
      <c r="J19" s="194"/>
      <c r="K19" s="200"/>
      <c r="L19" s="211"/>
    </row>
    <row r="20" spans="1:12" s="22" customFormat="1" ht="14.25" customHeight="1" x14ac:dyDescent="0.2">
      <c r="A20" s="187"/>
      <c r="B20" s="187"/>
      <c r="C20" s="186" t="s">
        <v>176</v>
      </c>
      <c r="D20" s="19" t="s">
        <v>183</v>
      </c>
      <c r="E20" s="20" t="s">
        <v>15</v>
      </c>
      <c r="F20" s="189">
        <v>0.1</v>
      </c>
      <c r="G20" s="192"/>
      <c r="H20" s="195">
        <f>IF(G20&lt;J20,0,IF(G20=J20,$M$1,IF(G20&gt;K20,$M$2,$M$3/(K20-J20)*(G20-J20)+$M$1)))</f>
        <v>0</v>
      </c>
      <c r="I20" s="220"/>
      <c r="J20" s="192">
        <v>150</v>
      </c>
      <c r="K20" s="198">
        <f t="shared" ref="K20:K24" si="0">+J20*3</f>
        <v>450</v>
      </c>
      <c r="L20" s="211"/>
    </row>
    <row r="21" spans="1:12" s="22" customFormat="1" ht="14.25" customHeight="1" x14ac:dyDescent="0.2">
      <c r="A21" s="187"/>
      <c r="B21" s="187"/>
      <c r="C21" s="187"/>
      <c r="D21" s="23" t="s">
        <v>184</v>
      </c>
      <c r="E21" s="24">
        <f>$M$1</f>
        <v>7</v>
      </c>
      <c r="F21" s="190"/>
      <c r="G21" s="193"/>
      <c r="H21" s="196"/>
      <c r="I21" s="220"/>
      <c r="J21" s="193"/>
      <c r="K21" s="199"/>
      <c r="L21" s="211"/>
    </row>
    <row r="22" spans="1:12" s="22" customFormat="1" ht="28.5" x14ac:dyDescent="0.2">
      <c r="A22" s="187"/>
      <c r="B22" s="187"/>
      <c r="C22" s="187"/>
      <c r="D22" s="28" t="s">
        <v>185</v>
      </c>
      <c r="E22" s="25" t="s">
        <v>187</v>
      </c>
      <c r="F22" s="190"/>
      <c r="G22" s="193"/>
      <c r="H22" s="196"/>
      <c r="I22" s="220"/>
      <c r="J22" s="193"/>
      <c r="K22" s="199"/>
      <c r="L22" s="211"/>
    </row>
    <row r="23" spans="1:12" s="22" customFormat="1" ht="15" customHeight="1" thickBot="1" x14ac:dyDescent="0.25">
      <c r="A23" s="187"/>
      <c r="B23" s="187"/>
      <c r="C23" s="188"/>
      <c r="D23" s="26" t="s">
        <v>186</v>
      </c>
      <c r="E23" s="27">
        <v>10</v>
      </c>
      <c r="F23" s="191"/>
      <c r="G23" s="194"/>
      <c r="H23" s="197"/>
      <c r="I23" s="220"/>
      <c r="J23" s="194"/>
      <c r="K23" s="200"/>
      <c r="L23" s="211"/>
    </row>
    <row r="24" spans="1:12" s="22" customFormat="1" ht="28.5" x14ac:dyDescent="0.2">
      <c r="A24" s="187"/>
      <c r="B24" s="187"/>
      <c r="C24" s="186" t="s">
        <v>177</v>
      </c>
      <c r="D24" s="19" t="s">
        <v>178</v>
      </c>
      <c r="E24" s="20" t="s">
        <v>15</v>
      </c>
      <c r="F24" s="189">
        <v>0.1</v>
      </c>
      <c r="G24" s="192"/>
      <c r="H24" s="195">
        <f>IF(G24&lt;J24,0,IF(G24=J24,$M$1,IF(G24&gt;K24,$M$2,$M$3/(K24-J24)*(G24-J24)+$M$1)))</f>
        <v>0</v>
      </c>
      <c r="I24" s="220"/>
      <c r="J24" s="192">
        <v>70</v>
      </c>
      <c r="K24" s="198">
        <f t="shared" si="0"/>
        <v>210</v>
      </c>
      <c r="L24" s="211"/>
    </row>
    <row r="25" spans="1:12" s="22" customFormat="1" ht="14.25" customHeight="1" x14ac:dyDescent="0.2">
      <c r="A25" s="187"/>
      <c r="B25" s="187"/>
      <c r="C25" s="187"/>
      <c r="D25" s="23" t="s">
        <v>179</v>
      </c>
      <c r="E25" s="24">
        <f>$M$1</f>
        <v>7</v>
      </c>
      <c r="F25" s="190"/>
      <c r="G25" s="193"/>
      <c r="H25" s="196"/>
      <c r="I25" s="220"/>
      <c r="J25" s="193"/>
      <c r="K25" s="199"/>
      <c r="L25" s="211"/>
    </row>
    <row r="26" spans="1:12" s="22" customFormat="1" ht="28.5" x14ac:dyDescent="0.2">
      <c r="A26" s="187"/>
      <c r="B26" s="187"/>
      <c r="C26" s="187"/>
      <c r="D26" s="28" t="s">
        <v>180</v>
      </c>
      <c r="E26" s="25" t="s">
        <v>182</v>
      </c>
      <c r="F26" s="190"/>
      <c r="G26" s="193"/>
      <c r="H26" s="196"/>
      <c r="I26" s="220"/>
      <c r="J26" s="193"/>
      <c r="K26" s="199"/>
      <c r="L26" s="211"/>
    </row>
    <row r="27" spans="1:12" s="22" customFormat="1" ht="15" customHeight="1" thickBot="1" x14ac:dyDescent="0.25">
      <c r="A27" s="187"/>
      <c r="B27" s="187"/>
      <c r="C27" s="188"/>
      <c r="D27" s="26" t="s">
        <v>181</v>
      </c>
      <c r="E27" s="27">
        <v>10</v>
      </c>
      <c r="F27" s="191"/>
      <c r="G27" s="194"/>
      <c r="H27" s="197"/>
      <c r="I27" s="220"/>
      <c r="J27" s="194"/>
      <c r="K27" s="200"/>
      <c r="L27" s="211"/>
    </row>
    <row r="28" spans="1:12" s="22" customFormat="1" ht="27" customHeight="1" x14ac:dyDescent="0.2">
      <c r="A28" s="187"/>
      <c r="B28" s="187"/>
      <c r="C28" s="186" t="s">
        <v>156</v>
      </c>
      <c r="D28" s="19" t="s">
        <v>150</v>
      </c>
      <c r="E28" s="20">
        <v>0</v>
      </c>
      <c r="F28" s="189">
        <v>0.05</v>
      </c>
      <c r="G28" s="192"/>
      <c r="H28" s="195">
        <f>IF(G28&lt;J28,0,IF(G28=J28,$M$1,IF(G28&gt;K28,$M$2,$M$3/(K28-J28)*(G28-J28)+$M$1)))</f>
        <v>0</v>
      </c>
      <c r="I28" s="220"/>
      <c r="J28" s="192">
        <v>50</v>
      </c>
      <c r="K28" s="198">
        <v>100</v>
      </c>
      <c r="L28" s="211"/>
    </row>
    <row r="29" spans="1:12" s="22" customFormat="1" ht="27" customHeight="1" x14ac:dyDescent="0.2">
      <c r="A29" s="187"/>
      <c r="B29" s="187"/>
      <c r="C29" s="187"/>
      <c r="D29" s="23" t="s">
        <v>151</v>
      </c>
      <c r="E29" s="24">
        <f>$M$1</f>
        <v>7</v>
      </c>
      <c r="F29" s="190"/>
      <c r="G29" s="193"/>
      <c r="H29" s="196"/>
      <c r="I29" s="220"/>
      <c r="J29" s="193"/>
      <c r="K29" s="199"/>
      <c r="L29" s="211"/>
    </row>
    <row r="30" spans="1:12" s="22" customFormat="1" ht="27" customHeight="1" x14ac:dyDescent="0.2">
      <c r="A30" s="187"/>
      <c r="B30" s="187"/>
      <c r="C30" s="187"/>
      <c r="D30" s="28" t="s">
        <v>152</v>
      </c>
      <c r="E30" s="25" t="s">
        <v>154</v>
      </c>
      <c r="F30" s="190"/>
      <c r="G30" s="193"/>
      <c r="H30" s="196"/>
      <c r="I30" s="220"/>
      <c r="J30" s="193"/>
      <c r="K30" s="199"/>
      <c r="L30" s="211"/>
    </row>
    <row r="31" spans="1:12" s="22" customFormat="1" ht="27" customHeight="1" thickBot="1" x14ac:dyDescent="0.25">
      <c r="A31" s="187"/>
      <c r="B31" s="188"/>
      <c r="C31" s="188"/>
      <c r="D31" s="26" t="s">
        <v>153</v>
      </c>
      <c r="E31" s="27">
        <v>10</v>
      </c>
      <c r="F31" s="191"/>
      <c r="G31" s="194"/>
      <c r="H31" s="197"/>
      <c r="I31" s="220"/>
      <c r="J31" s="194"/>
      <c r="K31" s="200"/>
      <c r="L31" s="211"/>
    </row>
    <row r="32" spans="1:12" ht="14.25" customHeight="1" x14ac:dyDescent="0.2">
      <c r="A32" s="187"/>
      <c r="B32" s="226" t="s">
        <v>16</v>
      </c>
      <c r="C32" s="226" t="s">
        <v>17</v>
      </c>
      <c r="D32" s="19" t="s">
        <v>18</v>
      </c>
      <c r="E32" s="20">
        <v>0</v>
      </c>
      <c r="F32" s="189">
        <v>1</v>
      </c>
      <c r="G32" s="192"/>
      <c r="H32" s="195">
        <f>G32</f>
        <v>0</v>
      </c>
      <c r="I32" s="241"/>
      <c r="J32" s="201"/>
      <c r="K32" s="214"/>
      <c r="L32" s="210">
        <f>SUM(F32)</f>
        <v>1</v>
      </c>
    </row>
    <row r="33" spans="1:12" ht="14.25" customHeight="1" x14ac:dyDescent="0.2">
      <c r="A33" s="187"/>
      <c r="B33" s="204"/>
      <c r="C33" s="204"/>
      <c r="D33" s="23" t="s">
        <v>19</v>
      </c>
      <c r="E33" s="24">
        <f>$M$1</f>
        <v>7</v>
      </c>
      <c r="F33" s="190"/>
      <c r="G33" s="193"/>
      <c r="H33" s="196"/>
      <c r="I33" s="220"/>
      <c r="J33" s="202"/>
      <c r="K33" s="215"/>
      <c r="L33" s="222"/>
    </row>
    <row r="34" spans="1:12" ht="14.25" customHeight="1" x14ac:dyDescent="0.2">
      <c r="A34" s="187"/>
      <c r="B34" s="204"/>
      <c r="C34" s="204"/>
      <c r="D34" s="23" t="s">
        <v>20</v>
      </c>
      <c r="E34" s="24">
        <v>8</v>
      </c>
      <c r="F34" s="190"/>
      <c r="G34" s="193"/>
      <c r="H34" s="196"/>
      <c r="I34" s="220"/>
      <c r="J34" s="202"/>
      <c r="K34" s="215"/>
      <c r="L34" s="222"/>
    </row>
    <row r="35" spans="1:12" ht="15" customHeight="1" thickBot="1" x14ac:dyDescent="0.25">
      <c r="A35" s="188"/>
      <c r="B35" s="205"/>
      <c r="C35" s="205"/>
      <c r="D35" s="26" t="s">
        <v>21</v>
      </c>
      <c r="E35" s="27">
        <v>10</v>
      </c>
      <c r="F35" s="191"/>
      <c r="G35" s="194"/>
      <c r="H35" s="197"/>
      <c r="I35" s="221"/>
      <c r="J35" s="232"/>
      <c r="K35" s="216"/>
      <c r="L35" s="223"/>
    </row>
    <row r="36" spans="1:12" ht="24.75" customHeight="1" x14ac:dyDescent="0.2">
      <c r="A36" s="186" t="s">
        <v>22</v>
      </c>
      <c r="B36" s="226" t="s">
        <v>23</v>
      </c>
      <c r="C36" s="226" t="s">
        <v>17</v>
      </c>
      <c r="D36" s="239" t="s">
        <v>24</v>
      </c>
      <c r="E36" s="240"/>
      <c r="F36" s="29"/>
      <c r="G36" s="30"/>
      <c r="H36" s="31">
        <f>G36*F36</f>
        <v>0</v>
      </c>
      <c r="I36" s="241"/>
      <c r="J36" s="201"/>
      <c r="K36" s="214"/>
      <c r="L36" s="210">
        <f>SUM(F36:F38)</f>
        <v>0</v>
      </c>
    </row>
    <row r="37" spans="1:12" ht="24.75" customHeight="1" x14ac:dyDescent="0.2">
      <c r="A37" s="187"/>
      <c r="B37" s="204"/>
      <c r="C37" s="204"/>
      <c r="D37" s="224" t="s">
        <v>25</v>
      </c>
      <c r="E37" s="225"/>
      <c r="F37" s="32"/>
      <c r="G37" s="33"/>
      <c r="H37" s="34">
        <f>G37*F37</f>
        <v>0</v>
      </c>
      <c r="I37" s="220"/>
      <c r="J37" s="202"/>
      <c r="K37" s="215"/>
      <c r="L37" s="222"/>
    </row>
    <row r="38" spans="1:12" ht="24.75" customHeight="1" thickBot="1" x14ac:dyDescent="0.25">
      <c r="A38" s="188"/>
      <c r="B38" s="205"/>
      <c r="C38" s="205"/>
      <c r="D38" s="212" t="s">
        <v>26</v>
      </c>
      <c r="E38" s="213"/>
      <c r="F38" s="35"/>
      <c r="G38" s="36"/>
      <c r="H38" s="37">
        <f>G38*F38</f>
        <v>0</v>
      </c>
      <c r="I38" s="221"/>
      <c r="J38" s="232"/>
      <c r="K38" s="216"/>
      <c r="L38" s="223"/>
    </row>
    <row r="39" spans="1:12" s="38" customFormat="1" x14ac:dyDescent="0.2">
      <c r="A39" s="186" t="s">
        <v>27</v>
      </c>
      <c r="B39" s="186" t="s">
        <v>28</v>
      </c>
      <c r="C39" s="186" t="s">
        <v>127</v>
      </c>
      <c r="D39" s="19" t="s">
        <v>128</v>
      </c>
      <c r="E39" s="20">
        <v>0</v>
      </c>
      <c r="F39" s="227">
        <v>1</v>
      </c>
      <c r="G39" s="228"/>
      <c r="H39" s="195">
        <f>IF(G39&lt;J39,0,IF(G39=J39,$M$1,IF(G39&gt;K39,$M$2,$M$3/(K39-J39)*(G39-J39)+$M$1)))</f>
        <v>0</v>
      </c>
      <c r="I39" s="229"/>
      <c r="J39" s="192">
        <v>5</v>
      </c>
      <c r="K39" s="198">
        <v>10</v>
      </c>
      <c r="L39" s="210">
        <f>SUM(F39:F42)</f>
        <v>1</v>
      </c>
    </row>
    <row r="40" spans="1:12" s="38" customFormat="1" x14ac:dyDescent="0.2">
      <c r="A40" s="187"/>
      <c r="B40" s="187"/>
      <c r="C40" s="187"/>
      <c r="D40" s="23" t="s">
        <v>129</v>
      </c>
      <c r="E40" s="24">
        <f>$M$1</f>
        <v>7</v>
      </c>
      <c r="F40" s="206"/>
      <c r="G40" s="208"/>
      <c r="H40" s="196"/>
      <c r="I40" s="230"/>
      <c r="J40" s="193"/>
      <c r="K40" s="199"/>
      <c r="L40" s="211"/>
    </row>
    <row r="41" spans="1:12" ht="28.5" x14ac:dyDescent="0.2">
      <c r="A41" s="187"/>
      <c r="B41" s="187"/>
      <c r="C41" s="187"/>
      <c r="D41" s="23" t="s">
        <v>130</v>
      </c>
      <c r="E41" s="25" t="s">
        <v>132</v>
      </c>
      <c r="F41" s="206"/>
      <c r="G41" s="208"/>
      <c r="H41" s="196"/>
      <c r="I41" s="230"/>
      <c r="J41" s="193"/>
      <c r="K41" s="199"/>
      <c r="L41" s="211"/>
    </row>
    <row r="42" spans="1:12" s="38" customFormat="1" ht="15" thickBot="1" x14ac:dyDescent="0.25">
      <c r="A42" s="187"/>
      <c r="B42" s="187"/>
      <c r="C42" s="188"/>
      <c r="D42" s="26" t="s">
        <v>131</v>
      </c>
      <c r="E42" s="27">
        <v>10</v>
      </c>
      <c r="F42" s="207"/>
      <c r="G42" s="209"/>
      <c r="H42" s="197"/>
      <c r="I42" s="230"/>
      <c r="J42" s="194"/>
      <c r="K42" s="200"/>
      <c r="L42" s="211"/>
    </row>
    <row r="43" spans="1:12" x14ac:dyDescent="0.2">
      <c r="A43" s="187"/>
      <c r="B43" s="187"/>
      <c r="C43" s="226" t="s">
        <v>29</v>
      </c>
      <c r="D43" s="41" t="s">
        <v>133</v>
      </c>
      <c r="E43" s="42">
        <v>0</v>
      </c>
      <c r="F43" s="227">
        <v>1</v>
      </c>
      <c r="G43" s="228"/>
      <c r="H43" s="195">
        <f>G43</f>
        <v>0</v>
      </c>
      <c r="I43" s="229"/>
      <c r="J43" s="201"/>
      <c r="K43" s="214"/>
      <c r="L43" s="210">
        <f>SUM(F43)</f>
        <v>1</v>
      </c>
    </row>
    <row r="44" spans="1:12" x14ac:dyDescent="0.2">
      <c r="A44" s="187"/>
      <c r="B44" s="187"/>
      <c r="C44" s="204"/>
      <c r="D44" s="43" t="s">
        <v>134</v>
      </c>
      <c r="E44" s="44">
        <v>8</v>
      </c>
      <c r="F44" s="206"/>
      <c r="G44" s="208"/>
      <c r="H44" s="196"/>
      <c r="I44" s="230"/>
      <c r="J44" s="202"/>
      <c r="K44" s="215"/>
      <c r="L44" s="211"/>
    </row>
    <row r="45" spans="1:12" x14ac:dyDescent="0.2">
      <c r="A45" s="187"/>
      <c r="B45" s="187"/>
      <c r="C45" s="204"/>
      <c r="D45" s="43" t="s">
        <v>135</v>
      </c>
      <c r="E45" s="44">
        <v>9</v>
      </c>
      <c r="F45" s="206"/>
      <c r="G45" s="208"/>
      <c r="H45" s="196"/>
      <c r="I45" s="230"/>
      <c r="J45" s="202"/>
      <c r="K45" s="215"/>
      <c r="L45" s="211"/>
    </row>
    <row r="46" spans="1:12" ht="15" thickBot="1" x14ac:dyDescent="0.25">
      <c r="A46" s="187"/>
      <c r="B46" s="188"/>
      <c r="C46" s="205"/>
      <c r="D46" s="45" t="s">
        <v>30</v>
      </c>
      <c r="E46" s="46" t="s">
        <v>31</v>
      </c>
      <c r="F46" s="207"/>
      <c r="G46" s="209"/>
      <c r="H46" s="197"/>
      <c r="I46" s="231"/>
      <c r="J46" s="232"/>
      <c r="K46" s="216"/>
      <c r="L46" s="217"/>
    </row>
    <row r="47" spans="1:12" ht="30.75" customHeight="1" x14ac:dyDescent="0.2">
      <c r="A47" s="187"/>
      <c r="B47" s="204" t="s">
        <v>32</v>
      </c>
      <c r="C47" s="204" t="s">
        <v>17</v>
      </c>
      <c r="D47" s="218" t="s">
        <v>24</v>
      </c>
      <c r="E47" s="219"/>
      <c r="F47" s="47"/>
      <c r="G47" s="48"/>
      <c r="H47" s="49">
        <f>G47*F47</f>
        <v>0</v>
      </c>
      <c r="I47" s="220"/>
      <c r="J47" s="202"/>
      <c r="K47" s="215"/>
      <c r="L47" s="210">
        <f>SUM(F47:F49)</f>
        <v>0</v>
      </c>
    </row>
    <row r="48" spans="1:12" ht="30.75" customHeight="1" x14ac:dyDescent="0.2">
      <c r="A48" s="187"/>
      <c r="B48" s="204"/>
      <c r="C48" s="204"/>
      <c r="D48" s="224" t="s">
        <v>25</v>
      </c>
      <c r="E48" s="225"/>
      <c r="F48" s="32"/>
      <c r="G48" s="33"/>
      <c r="H48" s="34">
        <f>G48*F48</f>
        <v>0</v>
      </c>
      <c r="I48" s="220"/>
      <c r="J48" s="202"/>
      <c r="K48" s="215"/>
      <c r="L48" s="222"/>
    </row>
    <row r="49" spans="1:12" ht="30.75" customHeight="1" thickBot="1" x14ac:dyDescent="0.25">
      <c r="A49" s="187"/>
      <c r="B49" s="205"/>
      <c r="C49" s="205"/>
      <c r="D49" s="212" t="s">
        <v>26</v>
      </c>
      <c r="E49" s="213"/>
      <c r="F49" s="50"/>
      <c r="G49" s="51"/>
      <c r="H49" s="52">
        <f>G49*F49</f>
        <v>0</v>
      </c>
      <c r="I49" s="221"/>
      <c r="J49" s="202"/>
      <c r="K49" s="215"/>
      <c r="L49" s="223"/>
    </row>
    <row r="50" spans="1:12" ht="14.25" customHeight="1" x14ac:dyDescent="0.2">
      <c r="A50" s="187"/>
      <c r="B50" s="226" t="s">
        <v>87</v>
      </c>
      <c r="C50" s="186" t="s">
        <v>136</v>
      </c>
      <c r="D50" s="19" t="s">
        <v>137</v>
      </c>
      <c r="E50" s="20">
        <v>0</v>
      </c>
      <c r="F50" s="189">
        <v>0.3</v>
      </c>
      <c r="G50" s="192"/>
      <c r="H50" s="195">
        <f>IF(G50&lt;J50,0,IF(G50=J50,$M$1,IF(G50&gt;K50,$M$2,$M$3/(K50-J50)*(G50-J50)+$M$1)))</f>
        <v>0</v>
      </c>
      <c r="I50" s="229"/>
      <c r="J50" s="192">
        <v>3</v>
      </c>
      <c r="K50" s="198">
        <v>10</v>
      </c>
      <c r="L50" s="210">
        <f>SUM(F50:F61)</f>
        <v>1</v>
      </c>
    </row>
    <row r="51" spans="1:12" ht="14.25" customHeight="1" x14ac:dyDescent="0.2">
      <c r="A51" s="187"/>
      <c r="B51" s="204"/>
      <c r="C51" s="187"/>
      <c r="D51" s="39" t="s">
        <v>138</v>
      </c>
      <c r="E51" s="53">
        <f>$M$1</f>
        <v>7</v>
      </c>
      <c r="F51" s="190"/>
      <c r="G51" s="193"/>
      <c r="H51" s="196"/>
      <c r="I51" s="230"/>
      <c r="J51" s="193"/>
      <c r="K51" s="199"/>
      <c r="L51" s="211"/>
    </row>
    <row r="52" spans="1:12" ht="28.5" x14ac:dyDescent="0.2">
      <c r="A52" s="187"/>
      <c r="B52" s="204"/>
      <c r="C52" s="187"/>
      <c r="D52" s="39" t="s">
        <v>139</v>
      </c>
      <c r="E52" s="53" t="s">
        <v>140</v>
      </c>
      <c r="F52" s="190"/>
      <c r="G52" s="193"/>
      <c r="H52" s="196"/>
      <c r="I52" s="230"/>
      <c r="J52" s="193"/>
      <c r="K52" s="199"/>
      <c r="L52" s="211"/>
    </row>
    <row r="53" spans="1:12" ht="15" customHeight="1" thickBot="1" x14ac:dyDescent="0.25">
      <c r="A53" s="187"/>
      <c r="B53" s="204"/>
      <c r="C53" s="188"/>
      <c r="D53" s="40" t="s">
        <v>131</v>
      </c>
      <c r="E53" s="54">
        <v>10</v>
      </c>
      <c r="F53" s="191"/>
      <c r="G53" s="194"/>
      <c r="H53" s="197"/>
      <c r="I53" s="230"/>
      <c r="J53" s="194"/>
      <c r="K53" s="200"/>
      <c r="L53" s="211"/>
    </row>
    <row r="54" spans="1:12" ht="42.75" x14ac:dyDescent="0.2">
      <c r="A54" s="187"/>
      <c r="B54" s="204"/>
      <c r="C54" s="186" t="s">
        <v>141</v>
      </c>
      <c r="D54" s="19" t="s">
        <v>143</v>
      </c>
      <c r="E54" s="20">
        <v>0</v>
      </c>
      <c r="F54" s="189">
        <v>0.3</v>
      </c>
      <c r="G54" s="192"/>
      <c r="H54" s="195">
        <f>+G54</f>
        <v>0</v>
      </c>
      <c r="I54" s="230"/>
      <c r="J54" s="201"/>
      <c r="K54" s="201"/>
      <c r="L54" s="211"/>
    </row>
    <row r="55" spans="1:12" ht="43.5" thickBot="1" x14ac:dyDescent="0.25">
      <c r="A55" s="187"/>
      <c r="B55" s="204"/>
      <c r="C55" s="188"/>
      <c r="D55" s="39" t="s">
        <v>142</v>
      </c>
      <c r="E55" s="54">
        <v>10</v>
      </c>
      <c r="F55" s="191"/>
      <c r="G55" s="194"/>
      <c r="H55" s="197"/>
      <c r="I55" s="230"/>
      <c r="J55" s="202"/>
      <c r="K55" s="202"/>
      <c r="L55" s="211"/>
    </row>
    <row r="56" spans="1:12" ht="14.25" customHeight="1" x14ac:dyDescent="0.2">
      <c r="A56" s="187"/>
      <c r="B56" s="204"/>
      <c r="C56" s="226" t="s">
        <v>157</v>
      </c>
      <c r="D56" s="41" t="s">
        <v>144</v>
      </c>
      <c r="E56" s="42">
        <v>0</v>
      </c>
      <c r="F56" s="227">
        <v>0.2</v>
      </c>
      <c r="G56" s="228"/>
      <c r="H56" s="195">
        <f>G56</f>
        <v>0</v>
      </c>
      <c r="I56" s="230"/>
      <c r="J56" s="201"/>
      <c r="K56" s="214"/>
      <c r="L56" s="211"/>
    </row>
    <row r="57" spans="1:12" ht="14.25" customHeight="1" x14ac:dyDescent="0.2">
      <c r="A57" s="187"/>
      <c r="B57" s="204"/>
      <c r="C57" s="204"/>
      <c r="D57" s="43" t="s">
        <v>145</v>
      </c>
      <c r="E57" s="44">
        <v>8</v>
      </c>
      <c r="F57" s="206"/>
      <c r="G57" s="208"/>
      <c r="H57" s="196"/>
      <c r="I57" s="230"/>
      <c r="J57" s="202"/>
      <c r="K57" s="215"/>
      <c r="L57" s="211"/>
    </row>
    <row r="58" spans="1:12" ht="14.25" customHeight="1" x14ac:dyDescent="0.2">
      <c r="A58" s="187"/>
      <c r="B58" s="204"/>
      <c r="C58" s="204"/>
      <c r="D58" s="43" t="s">
        <v>146</v>
      </c>
      <c r="E58" s="44">
        <v>9</v>
      </c>
      <c r="F58" s="206"/>
      <c r="G58" s="208"/>
      <c r="H58" s="196"/>
      <c r="I58" s="230"/>
      <c r="J58" s="202"/>
      <c r="K58" s="215"/>
      <c r="L58" s="211"/>
    </row>
    <row r="59" spans="1:12" ht="14.25" customHeight="1" x14ac:dyDescent="0.2">
      <c r="A59" s="187"/>
      <c r="B59" s="204"/>
      <c r="C59" s="233"/>
      <c r="D59" s="43" t="s">
        <v>30</v>
      </c>
      <c r="E59" s="44" t="s">
        <v>31</v>
      </c>
      <c r="F59" s="234"/>
      <c r="G59" s="235"/>
      <c r="H59" s="236"/>
      <c r="I59" s="230"/>
      <c r="J59" s="237"/>
      <c r="K59" s="238"/>
      <c r="L59" s="211"/>
    </row>
    <row r="60" spans="1:12" ht="42.75" x14ac:dyDescent="0.2">
      <c r="A60" s="187"/>
      <c r="B60" s="204"/>
      <c r="C60" s="204" t="s">
        <v>147</v>
      </c>
      <c r="D60" s="178" t="s">
        <v>149</v>
      </c>
      <c r="E60" s="179">
        <v>0</v>
      </c>
      <c r="F60" s="206">
        <v>0.2</v>
      </c>
      <c r="G60" s="208"/>
      <c r="H60" s="196">
        <f>G60</f>
        <v>0</v>
      </c>
      <c r="I60" s="230"/>
      <c r="J60" s="202"/>
      <c r="K60" s="215"/>
      <c r="L60" s="211"/>
    </row>
    <row r="61" spans="1:12" ht="43.5" thickBot="1" x14ac:dyDescent="0.25">
      <c r="A61" s="188"/>
      <c r="B61" s="205"/>
      <c r="C61" s="205"/>
      <c r="D61" s="45" t="s">
        <v>148</v>
      </c>
      <c r="E61" s="46">
        <v>10</v>
      </c>
      <c r="F61" s="207"/>
      <c r="G61" s="209"/>
      <c r="H61" s="197"/>
      <c r="I61" s="231"/>
      <c r="J61" s="232"/>
      <c r="K61" s="216"/>
      <c r="L61" s="217"/>
    </row>
    <row r="62" spans="1:12" ht="24" customHeight="1" x14ac:dyDescent="0.2">
      <c r="A62" t="s">
        <v>33</v>
      </c>
      <c r="B62" s="55"/>
      <c r="D62" t="s">
        <v>33</v>
      </c>
      <c r="E62" s="185"/>
      <c r="F62" s="185"/>
      <c r="G62" s="185"/>
      <c r="H62" t="s">
        <v>33</v>
      </c>
      <c r="I62" s="185"/>
      <c r="J62" s="185"/>
      <c r="K62" s="185"/>
    </row>
    <row r="63" spans="1:12" s="57" customFormat="1" ht="24" customHeight="1" x14ac:dyDescent="0.2">
      <c r="A63" t="s">
        <v>33</v>
      </c>
      <c r="B63" s="55"/>
      <c r="C63" s="56"/>
      <c r="D63" t="s">
        <v>33</v>
      </c>
      <c r="E63" s="203"/>
      <c r="F63" s="203"/>
      <c r="G63" s="203"/>
      <c r="H63" t="s">
        <v>33</v>
      </c>
      <c r="I63" s="203"/>
      <c r="J63" s="203"/>
      <c r="K63" s="203"/>
      <c r="L63" s="56"/>
    </row>
    <row r="64" spans="1:12" s="57" customFormat="1" ht="12.75" x14ac:dyDescent="0.2">
      <c r="C64" s="56"/>
      <c r="D64" s="56"/>
      <c r="E64" s="183"/>
      <c r="F64" s="183"/>
      <c r="G64" s="183"/>
      <c r="H64" s="56"/>
      <c r="I64" s="183"/>
      <c r="J64" s="183"/>
      <c r="K64" s="183"/>
      <c r="L64" s="56"/>
    </row>
    <row r="65" spans="1:11" ht="15.75" x14ac:dyDescent="0.25">
      <c r="A65" s="184" t="s">
        <v>34</v>
      </c>
      <c r="B65" s="184"/>
      <c r="C65" s="184"/>
      <c r="D65" s="184"/>
      <c r="E65" s="184"/>
      <c r="F65" s="184"/>
      <c r="G65" s="184"/>
      <c r="H65" s="184"/>
      <c r="I65" s="184"/>
      <c r="J65" s="184"/>
      <c r="K65" s="184"/>
    </row>
    <row r="66" spans="1:11" x14ac:dyDescent="0.2">
      <c r="C66" s="21"/>
      <c r="D66" s="21"/>
      <c r="E66" s="21"/>
      <c r="F66" s="21"/>
      <c r="G66" s="58"/>
      <c r="H66" s="21"/>
      <c r="I66" s="21"/>
      <c r="J66" s="59"/>
      <c r="K66" s="59"/>
    </row>
    <row r="67" spans="1:11" x14ac:dyDescent="0.2">
      <c r="C67" s="21"/>
      <c r="D67" s="21"/>
      <c r="E67" s="21"/>
      <c r="F67" s="21"/>
      <c r="G67" s="58"/>
      <c r="H67" s="21"/>
      <c r="I67" s="21"/>
      <c r="J67" s="59"/>
      <c r="K67" s="59"/>
    </row>
    <row r="68" spans="1:11" x14ac:dyDescent="0.2">
      <c r="C68" s="21"/>
      <c r="D68" s="21"/>
      <c r="E68" s="21"/>
      <c r="F68" s="21"/>
      <c r="G68" s="58"/>
      <c r="H68" s="21"/>
      <c r="I68" s="21"/>
      <c r="J68" s="59"/>
      <c r="K68" s="59"/>
    </row>
    <row r="69" spans="1:11" x14ac:dyDescent="0.2">
      <c r="C69" s="21"/>
      <c r="D69" s="21"/>
      <c r="E69" s="21"/>
      <c r="F69" s="21"/>
      <c r="G69" s="58"/>
      <c r="H69" s="21"/>
      <c r="I69" s="21"/>
      <c r="J69" s="59"/>
      <c r="K69" s="59"/>
    </row>
    <row r="70" spans="1:11" x14ac:dyDescent="0.2">
      <c r="C70" s="21"/>
      <c r="D70" s="21"/>
      <c r="E70" s="21"/>
      <c r="F70" s="21"/>
      <c r="G70" s="58"/>
      <c r="H70" s="21"/>
      <c r="I70" s="21"/>
      <c r="J70" s="59"/>
      <c r="K70" s="59"/>
    </row>
    <row r="71" spans="1:11" x14ac:dyDescent="0.2">
      <c r="C71" s="21"/>
      <c r="D71" s="21"/>
      <c r="E71" s="21"/>
      <c r="F71" s="21"/>
      <c r="G71" s="58"/>
      <c r="H71" s="21"/>
      <c r="I71" s="21"/>
      <c r="J71" s="59"/>
      <c r="K71" s="59"/>
    </row>
    <row r="72" spans="1:11" x14ac:dyDescent="0.2">
      <c r="C72" s="21"/>
      <c r="D72" s="21"/>
      <c r="E72" s="21"/>
      <c r="F72" s="21"/>
      <c r="G72" s="58"/>
      <c r="H72" s="21"/>
      <c r="I72" s="21"/>
      <c r="J72" s="59"/>
      <c r="K72" s="59"/>
    </row>
    <row r="73" spans="1:11" x14ac:dyDescent="0.2">
      <c r="C73" s="21"/>
      <c r="D73" s="21"/>
      <c r="E73" s="21"/>
      <c r="F73" s="21"/>
      <c r="G73" s="58"/>
      <c r="H73" s="21"/>
      <c r="I73" s="21"/>
      <c r="J73" s="59"/>
      <c r="K73" s="59"/>
    </row>
    <row r="74" spans="1:11" x14ac:dyDescent="0.2">
      <c r="C74" s="21"/>
      <c r="D74" s="21"/>
      <c r="E74" s="21"/>
      <c r="F74" s="21"/>
      <c r="G74" s="58"/>
      <c r="H74" s="21"/>
      <c r="I74" s="21"/>
      <c r="J74" s="59"/>
      <c r="K74" s="59"/>
    </row>
    <row r="75" spans="1:11" x14ac:dyDescent="0.2">
      <c r="C75" s="21"/>
      <c r="D75" s="21"/>
      <c r="E75" s="21"/>
      <c r="F75" s="21"/>
      <c r="G75" s="58"/>
      <c r="H75" s="21"/>
      <c r="I75" s="21"/>
      <c r="J75" s="59"/>
      <c r="K75" s="59"/>
    </row>
    <row r="76" spans="1:11" x14ac:dyDescent="0.2">
      <c r="C76" s="21"/>
      <c r="D76" s="21"/>
      <c r="E76" s="21"/>
      <c r="F76" s="21"/>
      <c r="G76" s="58"/>
      <c r="H76" s="21"/>
      <c r="I76" s="21"/>
      <c r="J76" s="59"/>
      <c r="K76" s="59"/>
    </row>
    <row r="77" spans="1:11" x14ac:dyDescent="0.2">
      <c r="C77" s="21"/>
      <c r="D77" s="21"/>
      <c r="E77" s="21"/>
      <c r="F77" s="21"/>
      <c r="G77" s="58"/>
      <c r="H77" s="21"/>
      <c r="I77" s="21"/>
      <c r="J77" s="59"/>
      <c r="K77" s="59"/>
    </row>
    <row r="78" spans="1:11" x14ac:dyDescent="0.2">
      <c r="C78" s="21"/>
      <c r="D78" s="21"/>
      <c r="E78" s="21"/>
      <c r="F78" s="21"/>
      <c r="G78" s="58"/>
      <c r="H78" s="21"/>
      <c r="I78" s="21"/>
      <c r="J78" s="59"/>
      <c r="K78" s="59"/>
    </row>
    <row r="79" spans="1:11" x14ac:dyDescent="0.2">
      <c r="C79" s="21"/>
      <c r="D79" s="21"/>
      <c r="E79" s="21"/>
      <c r="F79" s="21"/>
      <c r="G79" s="58"/>
      <c r="H79" s="21"/>
      <c r="I79" s="21"/>
      <c r="J79" s="59"/>
      <c r="K79" s="59"/>
    </row>
    <row r="80" spans="1:11" x14ac:dyDescent="0.2">
      <c r="C80" s="21"/>
      <c r="D80" s="21"/>
      <c r="E80" s="21"/>
      <c r="F80" s="21"/>
      <c r="G80" s="58"/>
      <c r="H80" s="21"/>
      <c r="I80" s="21"/>
      <c r="J80" s="59"/>
      <c r="K80" s="59"/>
    </row>
    <row r="81" spans="3:11" x14ac:dyDescent="0.2">
      <c r="C81" s="21"/>
      <c r="D81" s="21"/>
      <c r="E81" s="21"/>
      <c r="F81" s="21"/>
      <c r="G81" s="58"/>
      <c r="H81" s="21"/>
      <c r="I81" s="21"/>
      <c r="J81" s="59"/>
      <c r="K81" s="59"/>
    </row>
    <row r="82" spans="3:11" x14ac:dyDescent="0.2">
      <c r="C82" s="21"/>
      <c r="D82" s="21"/>
      <c r="E82" s="21"/>
      <c r="F82" s="21"/>
      <c r="G82" s="58"/>
      <c r="H82" s="21"/>
      <c r="I82" s="21"/>
      <c r="J82" s="59"/>
      <c r="K82" s="59"/>
    </row>
    <row r="83" spans="3:11" x14ac:dyDescent="0.2">
      <c r="C83" s="21"/>
      <c r="D83" s="21"/>
      <c r="E83" s="21"/>
      <c r="F83" s="21"/>
      <c r="G83" s="58"/>
      <c r="H83" s="21"/>
      <c r="I83" s="21"/>
      <c r="J83" s="59"/>
      <c r="K83" s="59"/>
    </row>
  </sheetData>
  <mergeCells count="128">
    <mergeCell ref="A1:C1"/>
    <mergeCell ref="D3:E3"/>
    <mergeCell ref="C4:C7"/>
    <mergeCell ref="F4:F7"/>
    <mergeCell ref="C8:C11"/>
    <mergeCell ref="F8:F11"/>
    <mergeCell ref="C12:C15"/>
    <mergeCell ref="F12:F15"/>
    <mergeCell ref="C28:C31"/>
    <mergeCell ref="F28:F31"/>
    <mergeCell ref="C24:C27"/>
    <mergeCell ref="F24:F27"/>
    <mergeCell ref="B4:B31"/>
    <mergeCell ref="A4:A35"/>
    <mergeCell ref="G4:G7"/>
    <mergeCell ref="H4:H7"/>
    <mergeCell ref="I4:I31"/>
    <mergeCell ref="J4:J7"/>
    <mergeCell ref="K4:K7"/>
    <mergeCell ref="L4:L31"/>
    <mergeCell ref="G12:G15"/>
    <mergeCell ref="H12:H15"/>
    <mergeCell ref="J12:J15"/>
    <mergeCell ref="K12:K15"/>
    <mergeCell ref="G8:G11"/>
    <mergeCell ref="H8:H11"/>
    <mergeCell ref="J8:J11"/>
    <mergeCell ref="K8:K11"/>
    <mergeCell ref="G28:G31"/>
    <mergeCell ref="H28:H31"/>
    <mergeCell ref="J28:J31"/>
    <mergeCell ref="K28:K31"/>
    <mergeCell ref="G24:G27"/>
    <mergeCell ref="H24:H27"/>
    <mergeCell ref="J24:J27"/>
    <mergeCell ref="K24:K27"/>
    <mergeCell ref="L32:L35"/>
    <mergeCell ref="A36:A38"/>
    <mergeCell ref="B36:B38"/>
    <mergeCell ref="C36:C38"/>
    <mergeCell ref="D36:E36"/>
    <mergeCell ref="I36:I38"/>
    <mergeCell ref="J36:J38"/>
    <mergeCell ref="K36:K38"/>
    <mergeCell ref="B32:B35"/>
    <mergeCell ref="C32:C35"/>
    <mergeCell ref="F32:F35"/>
    <mergeCell ref="G32:G35"/>
    <mergeCell ref="H32:H35"/>
    <mergeCell ref="I32:I35"/>
    <mergeCell ref="L36:L38"/>
    <mergeCell ref="D37:E37"/>
    <mergeCell ref="D38:E38"/>
    <mergeCell ref="J32:J35"/>
    <mergeCell ref="K32:K35"/>
    <mergeCell ref="A39:A61"/>
    <mergeCell ref="B39:B46"/>
    <mergeCell ref="C39:C42"/>
    <mergeCell ref="F39:F42"/>
    <mergeCell ref="G39:G42"/>
    <mergeCell ref="H39:H42"/>
    <mergeCell ref="I39:I42"/>
    <mergeCell ref="C54:C55"/>
    <mergeCell ref="F54:F55"/>
    <mergeCell ref="G54:G55"/>
    <mergeCell ref="H54:H55"/>
    <mergeCell ref="B47:B49"/>
    <mergeCell ref="I50:I61"/>
    <mergeCell ref="B50:B61"/>
    <mergeCell ref="K50:K53"/>
    <mergeCell ref="C56:C59"/>
    <mergeCell ref="F56:F59"/>
    <mergeCell ref="G56:G59"/>
    <mergeCell ref="H56:H59"/>
    <mergeCell ref="J56:J59"/>
    <mergeCell ref="K56:K59"/>
    <mergeCell ref="L50:L61"/>
    <mergeCell ref="H60:H61"/>
    <mergeCell ref="J60:J61"/>
    <mergeCell ref="K60:K61"/>
    <mergeCell ref="J39:J42"/>
    <mergeCell ref="K39:K42"/>
    <mergeCell ref="L39:L42"/>
    <mergeCell ref="D49:E49"/>
    <mergeCell ref="C50:C53"/>
    <mergeCell ref="F50:F53"/>
    <mergeCell ref="G50:G53"/>
    <mergeCell ref="H50:H53"/>
    <mergeCell ref="K43:K46"/>
    <mergeCell ref="L43:L46"/>
    <mergeCell ref="C47:C49"/>
    <mergeCell ref="D47:E47"/>
    <mergeCell ref="I47:I49"/>
    <mergeCell ref="J47:J49"/>
    <mergeCell ref="K47:K49"/>
    <mergeCell ref="L47:L49"/>
    <mergeCell ref="D48:E48"/>
    <mergeCell ref="C43:C46"/>
    <mergeCell ref="F43:F46"/>
    <mergeCell ref="G43:G46"/>
    <mergeCell ref="H43:H46"/>
    <mergeCell ref="I43:I46"/>
    <mergeCell ref="J43:J46"/>
    <mergeCell ref="J50:J53"/>
    <mergeCell ref="E64:G64"/>
    <mergeCell ref="I64:K64"/>
    <mergeCell ref="A65:K65"/>
    <mergeCell ref="E62:G62"/>
    <mergeCell ref="I62:K62"/>
    <mergeCell ref="C16:C19"/>
    <mergeCell ref="F16:F19"/>
    <mergeCell ref="G16:G19"/>
    <mergeCell ref="H16:H19"/>
    <mergeCell ref="J16:J19"/>
    <mergeCell ref="K16:K19"/>
    <mergeCell ref="C20:C23"/>
    <mergeCell ref="F20:F23"/>
    <mergeCell ref="G20:G23"/>
    <mergeCell ref="H20:H23"/>
    <mergeCell ref="J20:J23"/>
    <mergeCell ref="K20:K23"/>
    <mergeCell ref="J54:J55"/>
    <mergeCell ref="K54:K55"/>
    <mergeCell ref="E63:G63"/>
    <mergeCell ref="I63:K63"/>
    <mergeCell ref="C60:C61"/>
    <mergeCell ref="F60:F61"/>
    <mergeCell ref="G60:G61"/>
  </mergeCells>
  <conditionalFormatting sqref="G56 G43 G8 G32 G36:G39 G47:G50 G4">
    <cfRule type="cellIs" dxfId="15" priority="19" stopIfTrue="1" operator="equal">
      <formula>0</formula>
    </cfRule>
  </conditionalFormatting>
  <conditionalFormatting sqref="L32:L50 L4:L15">
    <cfRule type="cellIs" dxfId="14" priority="20" stopIfTrue="1" operator="lessThan">
      <formula>1</formula>
    </cfRule>
  </conditionalFormatting>
  <conditionalFormatting sqref="G12">
    <cfRule type="cellIs" dxfId="13" priority="17" stopIfTrue="1" operator="equal">
      <formula>0</formula>
    </cfRule>
  </conditionalFormatting>
  <conditionalFormatting sqref="G54">
    <cfRule type="cellIs" dxfId="12" priority="15" stopIfTrue="1" operator="equal">
      <formula>0</formula>
    </cfRule>
  </conditionalFormatting>
  <conditionalFormatting sqref="G60">
    <cfRule type="cellIs" dxfId="11" priority="13" stopIfTrue="1" operator="equal">
      <formula>0</formula>
    </cfRule>
  </conditionalFormatting>
  <conditionalFormatting sqref="G16">
    <cfRule type="cellIs" dxfId="10" priority="11" stopIfTrue="1" operator="equal">
      <formula>0</formula>
    </cfRule>
  </conditionalFormatting>
  <conditionalFormatting sqref="L16:L19">
    <cfRule type="cellIs" dxfId="9" priority="12" stopIfTrue="1" operator="lessThan">
      <formula>1</formula>
    </cfRule>
  </conditionalFormatting>
  <conditionalFormatting sqref="G20">
    <cfRule type="cellIs" dxfId="8" priority="9" stopIfTrue="1" operator="equal">
      <formula>0</formula>
    </cfRule>
  </conditionalFormatting>
  <conditionalFormatting sqref="L20:L23">
    <cfRule type="cellIs" dxfId="7" priority="10" stopIfTrue="1" operator="lessThan">
      <formula>1</formula>
    </cfRule>
  </conditionalFormatting>
  <conditionalFormatting sqref="G28">
    <cfRule type="cellIs" dxfId="6" priority="3" stopIfTrue="1" operator="equal">
      <formula>0</formula>
    </cfRule>
  </conditionalFormatting>
  <conditionalFormatting sqref="L28:L31">
    <cfRule type="cellIs" dxfId="5" priority="4" stopIfTrue="1" operator="lessThan">
      <formula>1</formula>
    </cfRule>
  </conditionalFormatting>
  <conditionalFormatting sqref="G24">
    <cfRule type="cellIs" dxfId="4" priority="1" stopIfTrue="1" operator="equal">
      <formula>0</formula>
    </cfRule>
  </conditionalFormatting>
  <conditionalFormatting sqref="L24:L27">
    <cfRule type="cellIs" dxfId="3" priority="2"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74" orientation="portrait" r:id="rId1"/>
  <headerFooter alignWithMargins="0">
    <oddHeader>&amp;Lעמוד &amp;P מתוך &amp;N&amp;C&amp;"Arial,מודגש"&amp;12מכרז היקפים משתנים מס' 36/9.2017 : מתן שירותים פדגוגיים ומינהלתיים במסגרת תוכנית החומש 
במגזר הערבי, הדרוזי והבדואי</oddHeader>
    <oddFooter>&amp;L&amp;A</oddFooter>
  </headerFooter>
  <rowBreaks count="1" manualBreakCount="1">
    <brk id="38"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4"/>
  <sheetViews>
    <sheetView rightToLeft="1" tabSelected="1" view="pageBreakPreview" zoomScale="115" zoomScaleNormal="100" zoomScaleSheetLayoutView="115" workbookViewId="0">
      <selection activeCell="G15" sqref="G15"/>
    </sheetView>
  </sheetViews>
  <sheetFormatPr defaultRowHeight="17.25" customHeight="1" x14ac:dyDescent="0.2"/>
  <cols>
    <col min="1" max="1" width="11.85546875" style="68" customWidth="1"/>
    <col min="2" max="2" width="36.85546875" style="68" customWidth="1"/>
    <col min="3" max="3" width="13.42578125" style="121" customWidth="1"/>
    <col min="4" max="4" width="6.85546875" style="68" customWidth="1"/>
    <col min="5" max="5" width="8.42578125" style="68" customWidth="1"/>
    <col min="6" max="6" width="8.5703125" style="68" customWidth="1"/>
    <col min="7" max="7" width="8" style="68" customWidth="1"/>
    <col min="8" max="8" width="11" style="68" customWidth="1"/>
    <col min="9" max="9" width="7.28515625" style="68" customWidth="1"/>
    <col min="10" max="10" width="8" style="68" customWidth="1"/>
    <col min="11" max="11" width="8.140625" style="121" customWidth="1"/>
    <col min="12" max="12" width="8.42578125" style="68" customWidth="1"/>
    <col min="13" max="13" width="24" style="68" customWidth="1"/>
    <col min="14" max="16384" width="9.140625" style="68"/>
  </cols>
  <sheetData>
    <row r="1" spans="1:15" ht="19.5" thickTop="1" x14ac:dyDescent="0.2">
      <c r="A1" s="60" t="s">
        <v>35</v>
      </c>
      <c r="B1" s="61" t="s">
        <v>36</v>
      </c>
      <c r="C1" s="62" t="s">
        <v>37</v>
      </c>
      <c r="D1" s="255" t="s">
        <v>88</v>
      </c>
      <c r="E1" s="256"/>
      <c r="F1" s="256"/>
      <c r="G1" s="256"/>
      <c r="H1" s="257"/>
      <c r="I1" s="63" t="s">
        <v>38</v>
      </c>
      <c r="J1" s="64">
        <v>1</v>
      </c>
      <c r="K1" s="65" t="s">
        <v>39</v>
      </c>
      <c r="L1" s="66"/>
      <c r="M1" s="67" t="str">
        <f ca="1">CELL("filename")</f>
        <v>C:\d\GANIT\2017\HP\מכרזים משרד החינוך\מכרזים שאושרו לפרסום וטרם פורסמו\hp1846\[HP1846.xlsx]סיכום הצעות</v>
      </c>
    </row>
    <row r="2" spans="1:15" ht="27" customHeight="1" thickBot="1" x14ac:dyDescent="0.25">
      <c r="A2" s="69" t="s">
        <v>40</v>
      </c>
      <c r="B2" s="70" t="s">
        <v>89</v>
      </c>
      <c r="C2" s="71" t="s">
        <v>208</v>
      </c>
      <c r="D2" s="258"/>
      <c r="E2" s="259"/>
      <c r="F2" s="259"/>
      <c r="G2" s="259"/>
      <c r="H2" s="260"/>
      <c r="I2" s="72" t="s">
        <v>41</v>
      </c>
      <c r="J2" s="73">
        <v>2</v>
      </c>
      <c r="K2" s="74" t="s">
        <v>42</v>
      </c>
      <c r="L2" s="75"/>
      <c r="M2" s="76"/>
    </row>
    <row r="3" spans="1:15" s="80" customFormat="1" ht="17.25" customHeight="1" thickTop="1" x14ac:dyDescent="0.2">
      <c r="A3" s="261" t="s">
        <v>43</v>
      </c>
      <c r="B3" s="262"/>
      <c r="C3" s="248" t="s">
        <v>44</v>
      </c>
      <c r="D3" s="77" t="s">
        <v>7</v>
      </c>
      <c r="E3" s="78" t="s">
        <v>45</v>
      </c>
      <c r="F3" s="79">
        <v>1</v>
      </c>
      <c r="G3" s="78" t="s">
        <v>45</v>
      </c>
      <c r="H3" s="79">
        <v>2</v>
      </c>
      <c r="I3" s="78" t="s">
        <v>45</v>
      </c>
      <c r="J3" s="79">
        <v>3</v>
      </c>
      <c r="K3" s="78" t="s">
        <v>45</v>
      </c>
      <c r="L3" s="79">
        <v>4</v>
      </c>
      <c r="M3" s="248" t="s">
        <v>46</v>
      </c>
    </row>
    <row r="4" spans="1:15" s="80" customFormat="1" ht="17.25" customHeight="1" thickBot="1" x14ac:dyDescent="0.25">
      <c r="A4" s="263"/>
      <c r="B4" s="264"/>
      <c r="C4" s="249"/>
      <c r="D4" s="81" t="s">
        <v>47</v>
      </c>
      <c r="E4" s="82" t="s">
        <v>48</v>
      </c>
      <c r="F4" s="83" t="s">
        <v>49</v>
      </c>
      <c r="G4" s="82" t="s">
        <v>48</v>
      </c>
      <c r="H4" s="83" t="s">
        <v>49</v>
      </c>
      <c r="I4" s="82" t="s">
        <v>48</v>
      </c>
      <c r="J4" s="83" t="s">
        <v>49</v>
      </c>
      <c r="K4" s="82" t="s">
        <v>48</v>
      </c>
      <c r="L4" s="83" t="s">
        <v>49</v>
      </c>
      <c r="M4" s="249"/>
      <c r="O4" s="84"/>
    </row>
    <row r="5" spans="1:15" s="80" customFormat="1" ht="51.75" thickTop="1" x14ac:dyDescent="0.2">
      <c r="A5" s="250" t="s">
        <v>50</v>
      </c>
      <c r="B5" s="85" t="s">
        <v>112</v>
      </c>
      <c r="C5" s="86" t="s">
        <v>51</v>
      </c>
      <c r="D5" s="87">
        <v>0.85</v>
      </c>
      <c r="E5" s="88"/>
      <c r="F5" s="89"/>
      <c r="G5" s="88"/>
      <c r="H5" s="89"/>
      <c r="I5" s="88"/>
      <c r="J5" s="89"/>
      <c r="K5" s="88"/>
      <c r="L5" s="89"/>
      <c r="M5" s="90" t="s">
        <v>52</v>
      </c>
    </row>
    <row r="6" spans="1:15" s="80" customFormat="1" ht="17.25" customHeight="1" thickBot="1" x14ac:dyDescent="0.25">
      <c r="A6" s="251"/>
      <c r="B6" s="93" t="s">
        <v>53</v>
      </c>
      <c r="C6" s="86" t="s">
        <v>54</v>
      </c>
      <c r="D6" s="94">
        <v>0.15</v>
      </c>
      <c r="E6" s="88"/>
      <c r="F6" s="95"/>
      <c r="G6" s="88"/>
      <c r="H6" s="95"/>
      <c r="I6" s="88"/>
      <c r="J6" s="95"/>
      <c r="K6" s="88"/>
      <c r="L6" s="95"/>
      <c r="M6" s="96" t="s">
        <v>52</v>
      </c>
    </row>
    <row r="7" spans="1:15" s="80" customFormat="1" ht="17.25" customHeight="1" thickBot="1" x14ac:dyDescent="0.25">
      <c r="A7" s="252"/>
      <c r="B7" s="97" t="s">
        <v>55</v>
      </c>
      <c r="C7" s="98"/>
      <c r="D7" s="99">
        <f>SUM(D5:D6)</f>
        <v>1</v>
      </c>
      <c r="E7" s="100"/>
      <c r="F7" s="101"/>
      <c r="G7" s="100"/>
      <c r="H7" s="101"/>
      <c r="I7" s="100"/>
      <c r="J7" s="101"/>
      <c r="K7" s="100"/>
      <c r="L7" s="101"/>
      <c r="M7" s="102"/>
    </row>
    <row r="8" spans="1:15" s="80" customFormat="1" ht="17.25" customHeight="1" thickTop="1" thickBot="1" x14ac:dyDescent="0.25">
      <c r="A8" s="250" t="s">
        <v>56</v>
      </c>
      <c r="B8" s="103" t="s">
        <v>56</v>
      </c>
      <c r="C8" s="86" t="s">
        <v>54</v>
      </c>
      <c r="D8" s="104">
        <v>1</v>
      </c>
      <c r="E8" s="88"/>
      <c r="F8" s="92"/>
      <c r="G8" s="88"/>
      <c r="H8" s="92"/>
      <c r="I8" s="88"/>
      <c r="J8" s="95"/>
      <c r="K8" s="88"/>
      <c r="L8" s="95"/>
      <c r="M8" s="96" t="s">
        <v>52</v>
      </c>
    </row>
    <row r="9" spans="1:15" s="80" customFormat="1" ht="17.25" customHeight="1" thickBot="1" x14ac:dyDescent="0.25">
      <c r="A9" s="252"/>
      <c r="B9" s="97" t="s">
        <v>55</v>
      </c>
      <c r="C9" s="98"/>
      <c r="D9" s="99">
        <f>SUM(D8)</f>
        <v>1</v>
      </c>
      <c r="E9" s="100"/>
      <c r="F9" s="101"/>
      <c r="G9" s="100"/>
      <c r="H9" s="101"/>
      <c r="I9" s="100"/>
      <c r="J9" s="101"/>
      <c r="K9" s="100"/>
      <c r="L9" s="101"/>
      <c r="M9" s="102"/>
    </row>
    <row r="10" spans="1:15" s="80" customFormat="1" ht="17.25" customHeight="1" thickTop="1" x14ac:dyDescent="0.2">
      <c r="A10" s="250" t="s">
        <v>57</v>
      </c>
      <c r="B10" s="103" t="s">
        <v>58</v>
      </c>
      <c r="C10" s="86" t="s">
        <v>54</v>
      </c>
      <c r="D10" s="94">
        <v>0.4</v>
      </c>
      <c r="E10" s="88"/>
      <c r="F10" s="89"/>
      <c r="G10" s="105"/>
      <c r="H10" s="89"/>
      <c r="I10" s="105"/>
      <c r="J10" s="95"/>
      <c r="K10" s="105"/>
      <c r="L10" s="95"/>
      <c r="M10" s="96" t="s">
        <v>52</v>
      </c>
    </row>
    <row r="11" spans="1:15" s="80" customFormat="1" ht="17.25" customHeight="1" x14ac:dyDescent="0.2">
      <c r="A11" s="251"/>
      <c r="B11" s="106" t="s">
        <v>59</v>
      </c>
      <c r="C11" s="86" t="s">
        <v>54</v>
      </c>
      <c r="D11" s="107">
        <v>0.35</v>
      </c>
      <c r="E11" s="88"/>
      <c r="F11" s="92"/>
      <c r="G11" s="108"/>
      <c r="H11" s="92"/>
      <c r="I11" s="108"/>
      <c r="J11" s="92"/>
      <c r="K11" s="108"/>
      <c r="L11" s="92"/>
      <c r="M11" s="109" t="s">
        <v>52</v>
      </c>
    </row>
    <row r="12" spans="1:15" s="80" customFormat="1" ht="17.25" customHeight="1" thickBot="1" x14ac:dyDescent="0.25">
      <c r="A12" s="251"/>
      <c r="B12" s="103" t="s">
        <v>60</v>
      </c>
      <c r="C12" s="86" t="s">
        <v>54</v>
      </c>
      <c r="D12" s="107">
        <v>0.25</v>
      </c>
      <c r="E12" s="88"/>
      <c r="F12" s="92"/>
      <c r="G12" s="108"/>
      <c r="H12" s="92"/>
      <c r="I12" s="108"/>
      <c r="J12" s="92"/>
      <c r="K12" s="108"/>
      <c r="L12" s="92"/>
      <c r="M12" s="109" t="s">
        <v>52</v>
      </c>
    </row>
    <row r="13" spans="1:15" s="80" customFormat="1" ht="17.25" customHeight="1" thickBot="1" x14ac:dyDescent="0.25">
      <c r="A13" s="252"/>
      <c r="B13" s="97" t="s">
        <v>55</v>
      </c>
      <c r="C13" s="98"/>
      <c r="D13" s="99">
        <f>SUM(D10:D12)</f>
        <v>1</v>
      </c>
      <c r="E13" s="100"/>
      <c r="F13" s="101"/>
      <c r="G13" s="100"/>
      <c r="H13" s="101"/>
      <c r="I13" s="100"/>
      <c r="J13" s="101"/>
      <c r="K13" s="100"/>
      <c r="L13" s="101"/>
      <c r="M13" s="102"/>
    </row>
    <row r="14" spans="1:15" s="80" customFormat="1" ht="17.25" customHeight="1" thickTop="1" thickBot="1" x14ac:dyDescent="0.25">
      <c r="A14" s="250" t="s">
        <v>27</v>
      </c>
      <c r="B14" s="103" t="s">
        <v>90</v>
      </c>
      <c r="C14" s="86" t="s">
        <v>54</v>
      </c>
      <c r="D14" s="94">
        <v>1</v>
      </c>
      <c r="E14" s="88"/>
      <c r="F14" s="89"/>
      <c r="G14" s="105"/>
      <c r="H14" s="89"/>
      <c r="I14" s="105"/>
      <c r="J14" s="95"/>
      <c r="K14" s="105"/>
      <c r="L14" s="95"/>
      <c r="M14" s="96" t="s">
        <v>52</v>
      </c>
    </row>
    <row r="15" spans="1:15" s="80" customFormat="1" ht="17.25" customHeight="1" thickBot="1" x14ac:dyDescent="0.25">
      <c r="A15" s="252"/>
      <c r="B15" s="97" t="s">
        <v>55</v>
      </c>
      <c r="C15" s="98"/>
      <c r="D15" s="99">
        <f>SUM(D14:D14)</f>
        <v>1</v>
      </c>
      <c r="E15" s="100"/>
      <c r="F15" s="101"/>
      <c r="G15" s="100"/>
      <c r="H15" s="101"/>
      <c r="I15" s="100"/>
      <c r="J15" s="101"/>
      <c r="K15" s="100"/>
      <c r="L15" s="101"/>
      <c r="M15" s="102"/>
    </row>
    <row r="16" spans="1:15" s="80" customFormat="1" ht="27" customHeight="1" thickTop="1" x14ac:dyDescent="0.2">
      <c r="A16" s="250" t="s">
        <v>196</v>
      </c>
      <c r="B16" s="103" t="s">
        <v>205</v>
      </c>
      <c r="C16" s="86" t="s">
        <v>54</v>
      </c>
      <c r="D16" s="94">
        <v>0.25</v>
      </c>
      <c r="E16" s="88"/>
      <c r="F16" s="89"/>
      <c r="G16" s="105"/>
      <c r="H16" s="89"/>
      <c r="I16" s="105"/>
      <c r="J16" s="95"/>
      <c r="K16" s="105"/>
      <c r="L16" s="95"/>
      <c r="M16" s="96"/>
    </row>
    <row r="17" spans="1:16" s="80" customFormat="1" ht="27" customHeight="1" x14ac:dyDescent="0.2">
      <c r="A17" s="251"/>
      <c r="B17" s="182" t="s">
        <v>197</v>
      </c>
      <c r="C17" s="86" t="s">
        <v>54</v>
      </c>
      <c r="D17" s="107">
        <v>0.25</v>
      </c>
      <c r="E17" s="88"/>
      <c r="F17" s="92"/>
      <c r="G17" s="108"/>
      <c r="H17" s="92"/>
      <c r="I17" s="108"/>
      <c r="J17" s="92"/>
      <c r="K17" s="108"/>
      <c r="L17" s="92"/>
      <c r="M17" s="109"/>
    </row>
    <row r="18" spans="1:16" s="80" customFormat="1" ht="27" customHeight="1" x14ac:dyDescent="0.2">
      <c r="A18" s="251"/>
      <c r="B18" s="182" t="s">
        <v>198</v>
      </c>
      <c r="C18" s="86" t="s">
        <v>54</v>
      </c>
      <c r="D18" s="107">
        <v>0.25</v>
      </c>
      <c r="E18" s="88"/>
      <c r="F18" s="92"/>
      <c r="G18" s="108"/>
      <c r="H18" s="92"/>
      <c r="I18" s="108"/>
      <c r="J18" s="92"/>
      <c r="K18" s="108"/>
      <c r="L18" s="92"/>
      <c r="M18" s="109"/>
    </row>
    <row r="19" spans="1:16" s="80" customFormat="1" ht="27" customHeight="1" thickBot="1" x14ac:dyDescent="0.25">
      <c r="A19" s="251"/>
      <c r="B19" s="182" t="s">
        <v>206</v>
      </c>
      <c r="C19" s="86" t="s">
        <v>54</v>
      </c>
      <c r="D19" s="107">
        <v>0.25</v>
      </c>
      <c r="E19" s="88"/>
      <c r="F19" s="92"/>
      <c r="G19" s="108"/>
      <c r="H19" s="92"/>
      <c r="I19" s="108"/>
      <c r="J19" s="92"/>
      <c r="K19" s="108"/>
      <c r="L19" s="92"/>
      <c r="M19" s="109"/>
    </row>
    <row r="20" spans="1:16" s="80" customFormat="1" ht="17.25" customHeight="1" thickBot="1" x14ac:dyDescent="0.25">
      <c r="A20" s="252"/>
      <c r="B20" s="97" t="s">
        <v>55</v>
      </c>
      <c r="C20" s="98"/>
      <c r="D20" s="99">
        <f>SUM(D16:D19)</f>
        <v>1</v>
      </c>
      <c r="E20" s="100"/>
      <c r="F20" s="101"/>
      <c r="G20" s="100"/>
      <c r="H20" s="101"/>
      <c r="I20" s="100"/>
      <c r="J20" s="101"/>
      <c r="K20" s="100"/>
      <c r="L20" s="101"/>
      <c r="M20" s="102"/>
    </row>
    <row r="21" spans="1:16" s="80" customFormat="1" ht="17.25" customHeight="1" thickTop="1" x14ac:dyDescent="0.2">
      <c r="A21" s="250" t="s">
        <v>61</v>
      </c>
      <c r="B21" s="253" t="s">
        <v>43</v>
      </c>
      <c r="C21" s="248" t="s">
        <v>62</v>
      </c>
      <c r="D21" s="248" t="s">
        <v>63</v>
      </c>
      <c r="E21" s="78" t="s">
        <v>45</v>
      </c>
      <c r="F21" s="79">
        <v>1</v>
      </c>
      <c r="G21" s="78" t="s">
        <v>45</v>
      </c>
      <c r="H21" s="79">
        <v>2</v>
      </c>
      <c r="I21" s="78" t="s">
        <v>45</v>
      </c>
      <c r="J21" s="79">
        <v>3</v>
      </c>
      <c r="K21" s="78" t="s">
        <v>45</v>
      </c>
      <c r="L21" s="79">
        <v>4</v>
      </c>
      <c r="M21" s="248" t="s">
        <v>46</v>
      </c>
    </row>
    <row r="22" spans="1:16" s="80" customFormat="1" ht="17.25" customHeight="1" thickBot="1" x14ac:dyDescent="0.25">
      <c r="A22" s="251"/>
      <c r="B22" s="254"/>
      <c r="C22" s="249"/>
      <c r="D22" s="249"/>
      <c r="E22" s="82" t="s">
        <v>48</v>
      </c>
      <c r="F22" s="83" t="s">
        <v>49</v>
      </c>
      <c r="G22" s="82" t="s">
        <v>48</v>
      </c>
      <c r="H22" s="83" t="s">
        <v>49</v>
      </c>
      <c r="I22" s="82" t="s">
        <v>48</v>
      </c>
      <c r="J22" s="83" t="s">
        <v>49</v>
      </c>
      <c r="K22" s="82" t="s">
        <v>48</v>
      </c>
      <c r="L22" s="83" t="s">
        <v>49</v>
      </c>
      <c r="M22" s="249"/>
      <c r="O22" s="84"/>
    </row>
    <row r="23" spans="1:16" s="80" customFormat="1" ht="17.25" customHeight="1" thickTop="1" x14ac:dyDescent="0.2">
      <c r="A23" s="251"/>
      <c r="B23" s="180" t="s">
        <v>91</v>
      </c>
      <c r="C23" s="172"/>
      <c r="D23" s="173"/>
      <c r="E23" s="174"/>
      <c r="F23" s="175"/>
      <c r="G23" s="174"/>
      <c r="H23" s="175"/>
      <c r="I23" s="174"/>
      <c r="J23" s="175"/>
      <c r="K23" s="174"/>
      <c r="L23" s="175"/>
      <c r="M23" s="176"/>
      <c r="O23" s="177"/>
      <c r="P23" s="177"/>
    </row>
    <row r="24" spans="1:16" s="80" customFormat="1" ht="25.5" x14ac:dyDescent="0.2">
      <c r="A24" s="251"/>
      <c r="B24" s="181" t="s">
        <v>188</v>
      </c>
      <c r="C24" s="111" t="s">
        <v>106</v>
      </c>
      <c r="D24" s="112">
        <f>+(23+3+2+1+11)*12</f>
        <v>480</v>
      </c>
      <c r="E24" s="110"/>
      <c r="F24" s="113"/>
      <c r="G24" s="114"/>
      <c r="H24" s="113"/>
      <c r="I24" s="114"/>
      <c r="J24" s="113"/>
      <c r="K24" s="114"/>
      <c r="L24" s="113"/>
      <c r="M24" s="109" t="s">
        <v>107</v>
      </c>
    </row>
    <row r="25" spans="1:16" s="80" customFormat="1" ht="26.25" thickBot="1" x14ac:dyDescent="0.25">
      <c r="A25" s="251"/>
      <c r="B25" s="181" t="s">
        <v>189</v>
      </c>
      <c r="C25" s="111" t="s">
        <v>106</v>
      </c>
      <c r="D25" s="112">
        <f>+(32+11+8+2+3+2)*12</f>
        <v>696</v>
      </c>
      <c r="E25" s="110"/>
      <c r="F25" s="113"/>
      <c r="G25" s="114"/>
      <c r="H25" s="113"/>
      <c r="I25" s="114"/>
      <c r="J25" s="113"/>
      <c r="K25" s="114"/>
      <c r="L25" s="113"/>
      <c r="M25" s="109" t="s">
        <v>108</v>
      </c>
    </row>
    <row r="26" spans="1:16" s="80" customFormat="1" ht="17.25" customHeight="1" thickTop="1" x14ac:dyDescent="0.2">
      <c r="A26" s="251"/>
      <c r="B26" s="180" t="s">
        <v>92</v>
      </c>
      <c r="C26" s="172"/>
      <c r="D26" s="173"/>
      <c r="E26" s="174"/>
      <c r="F26" s="175"/>
      <c r="G26" s="174"/>
      <c r="H26" s="175"/>
      <c r="I26" s="174"/>
      <c r="J26" s="175"/>
      <c r="K26" s="174"/>
      <c r="L26" s="175"/>
      <c r="M26" s="176"/>
      <c r="O26" s="177"/>
      <c r="P26" s="177"/>
    </row>
    <row r="27" spans="1:16" s="80" customFormat="1" ht="17.25" customHeight="1" thickBot="1" x14ac:dyDescent="0.25">
      <c r="A27" s="251"/>
      <c r="B27" s="181" t="s">
        <v>93</v>
      </c>
      <c r="C27" s="111" t="s">
        <v>106</v>
      </c>
      <c r="D27" s="112">
        <f>60*12</f>
        <v>720</v>
      </c>
      <c r="E27" s="110"/>
      <c r="F27" s="113"/>
      <c r="G27" s="114"/>
      <c r="H27" s="113"/>
      <c r="I27" s="114"/>
      <c r="J27" s="113"/>
      <c r="K27" s="114"/>
      <c r="L27" s="113"/>
      <c r="M27" s="109" t="s">
        <v>109</v>
      </c>
    </row>
    <row r="28" spans="1:16" s="80" customFormat="1" ht="17.25" customHeight="1" thickTop="1" x14ac:dyDescent="0.2">
      <c r="A28" s="251"/>
      <c r="B28" s="180" t="s">
        <v>158</v>
      </c>
      <c r="C28" s="172"/>
      <c r="D28" s="173"/>
      <c r="E28" s="174"/>
      <c r="F28" s="175"/>
      <c r="G28" s="174"/>
      <c r="H28" s="175"/>
      <c r="I28" s="174"/>
      <c r="J28" s="175"/>
      <c r="K28" s="174"/>
      <c r="L28" s="175"/>
      <c r="M28" s="176"/>
      <c r="O28" s="177"/>
      <c r="P28" s="177"/>
    </row>
    <row r="29" spans="1:16" s="80" customFormat="1" ht="17.25" customHeight="1" x14ac:dyDescent="0.2">
      <c r="A29" s="251"/>
      <c r="B29" s="181" t="s">
        <v>94</v>
      </c>
      <c r="C29" s="111" t="s">
        <v>106</v>
      </c>
      <c r="D29" s="112">
        <f>114*12</f>
        <v>1368</v>
      </c>
      <c r="E29" s="110"/>
      <c r="F29" s="113"/>
      <c r="G29" s="114"/>
      <c r="H29" s="113"/>
      <c r="I29" s="114"/>
      <c r="J29" s="113"/>
      <c r="K29" s="114"/>
      <c r="L29" s="113"/>
      <c r="M29" s="109" t="s">
        <v>110</v>
      </c>
    </row>
    <row r="30" spans="1:16" s="80" customFormat="1" ht="17.25" customHeight="1" thickBot="1" x14ac:dyDescent="0.25">
      <c r="A30" s="251"/>
      <c r="B30" s="181" t="s">
        <v>95</v>
      </c>
      <c r="C30" s="115" t="s">
        <v>106</v>
      </c>
      <c r="D30" s="112">
        <f>(322+106+44+10+3+263)*12</f>
        <v>8976</v>
      </c>
      <c r="E30" s="110"/>
      <c r="F30" s="113"/>
      <c r="G30" s="114"/>
      <c r="H30" s="113"/>
      <c r="I30" s="114"/>
      <c r="J30" s="113"/>
      <c r="K30" s="114"/>
      <c r="L30" s="113"/>
      <c r="M30" s="109" t="s">
        <v>111</v>
      </c>
    </row>
    <row r="31" spans="1:16" s="80" customFormat="1" ht="17.25" customHeight="1" thickTop="1" x14ac:dyDescent="0.2">
      <c r="A31" s="251"/>
      <c r="B31" s="180" t="s">
        <v>190</v>
      </c>
      <c r="C31" s="172"/>
      <c r="D31" s="173"/>
      <c r="E31" s="174"/>
      <c r="F31" s="175"/>
      <c r="G31" s="174"/>
      <c r="H31" s="175"/>
      <c r="I31" s="174"/>
      <c r="J31" s="175"/>
      <c r="K31" s="174"/>
      <c r="L31" s="175"/>
      <c r="M31" s="176"/>
      <c r="O31" s="177"/>
      <c r="P31" s="177"/>
    </row>
    <row r="32" spans="1:16" s="80" customFormat="1" ht="25.5" x14ac:dyDescent="0.2">
      <c r="A32" s="251"/>
      <c r="B32" s="181" t="s">
        <v>199</v>
      </c>
      <c r="C32" s="111" t="s">
        <v>113</v>
      </c>
      <c r="D32" s="112">
        <f>190000*0.2</f>
        <v>38000</v>
      </c>
      <c r="E32" s="110"/>
      <c r="F32" s="113"/>
      <c r="G32" s="114"/>
      <c r="H32" s="113"/>
      <c r="I32" s="114"/>
      <c r="J32" s="113"/>
      <c r="K32" s="114"/>
      <c r="L32" s="113"/>
      <c r="M32" s="109" t="s">
        <v>120</v>
      </c>
    </row>
    <row r="33" spans="1:16" s="80" customFormat="1" ht="25.5" x14ac:dyDescent="0.2">
      <c r="A33" s="251"/>
      <c r="B33" s="181" t="s">
        <v>201</v>
      </c>
      <c r="C33" s="115" t="s">
        <v>113</v>
      </c>
      <c r="D33" s="112">
        <f>190000*0.3</f>
        <v>57000</v>
      </c>
      <c r="E33" s="110"/>
      <c r="F33" s="113"/>
      <c r="G33" s="114"/>
      <c r="H33" s="113"/>
      <c r="I33" s="114"/>
      <c r="J33" s="113"/>
      <c r="K33" s="114"/>
      <c r="L33" s="113"/>
      <c r="M33" s="109" t="s">
        <v>121</v>
      </c>
    </row>
    <row r="34" spans="1:16" s="80" customFormat="1" ht="25.5" x14ac:dyDescent="0.2">
      <c r="A34" s="251"/>
      <c r="B34" s="181" t="s">
        <v>200</v>
      </c>
      <c r="C34" s="115" t="s">
        <v>113</v>
      </c>
      <c r="D34" s="112">
        <f>190000*0.3</f>
        <v>57000</v>
      </c>
      <c r="E34" s="110"/>
      <c r="F34" s="113"/>
      <c r="G34" s="114"/>
      <c r="H34" s="113"/>
      <c r="I34" s="114"/>
      <c r="J34" s="113"/>
      <c r="K34" s="114"/>
      <c r="L34" s="113"/>
      <c r="M34" s="109" t="s">
        <v>121</v>
      </c>
    </row>
    <row r="35" spans="1:16" s="80" customFormat="1" ht="26.25" thickBot="1" x14ac:dyDescent="0.25">
      <c r="A35" s="251"/>
      <c r="B35" s="181" t="s">
        <v>202</v>
      </c>
      <c r="C35" s="115" t="s">
        <v>113</v>
      </c>
      <c r="D35" s="116">
        <f>190000*0.2</f>
        <v>38000</v>
      </c>
      <c r="E35" s="110"/>
      <c r="F35" s="113"/>
      <c r="G35" s="114"/>
      <c r="H35" s="113"/>
      <c r="I35" s="114"/>
      <c r="J35" s="113"/>
      <c r="K35" s="114"/>
      <c r="L35" s="113"/>
      <c r="M35" s="109" t="s">
        <v>120</v>
      </c>
    </row>
    <row r="36" spans="1:16" s="80" customFormat="1" ht="26.25" thickTop="1" x14ac:dyDescent="0.2">
      <c r="A36" s="251"/>
      <c r="B36" s="180" t="s">
        <v>191</v>
      </c>
      <c r="C36" s="172"/>
      <c r="D36" s="173"/>
      <c r="E36" s="174"/>
      <c r="F36" s="175"/>
      <c r="G36" s="174"/>
      <c r="H36" s="175"/>
      <c r="I36" s="174"/>
      <c r="J36" s="175"/>
      <c r="K36" s="174"/>
      <c r="L36" s="175"/>
      <c r="M36" s="176"/>
      <c r="O36" s="177"/>
      <c r="P36" s="177"/>
    </row>
    <row r="37" spans="1:16" s="80" customFormat="1" ht="17.25" customHeight="1" thickBot="1" x14ac:dyDescent="0.25">
      <c r="A37" s="251"/>
      <c r="B37" s="181" t="s">
        <v>203</v>
      </c>
      <c r="C37" s="111" t="s">
        <v>113</v>
      </c>
      <c r="D37" s="112">
        <v>8000</v>
      </c>
      <c r="E37" s="110"/>
      <c r="F37" s="113"/>
      <c r="G37" s="114"/>
      <c r="H37" s="113"/>
      <c r="I37" s="114"/>
      <c r="J37" s="113"/>
      <c r="K37" s="114"/>
      <c r="L37" s="113"/>
      <c r="M37" s="109" t="s">
        <v>204</v>
      </c>
    </row>
    <row r="38" spans="1:16" s="80" customFormat="1" ht="17.25" customHeight="1" thickTop="1" x14ac:dyDescent="0.2">
      <c r="A38" s="251"/>
      <c r="B38" s="180" t="s">
        <v>192</v>
      </c>
      <c r="C38" s="172"/>
      <c r="D38" s="173"/>
      <c r="E38" s="174"/>
      <c r="F38" s="175"/>
      <c r="G38" s="174"/>
      <c r="H38" s="175"/>
      <c r="I38" s="174"/>
      <c r="J38" s="175"/>
      <c r="K38" s="174"/>
      <c r="L38" s="175"/>
      <c r="M38" s="176"/>
      <c r="O38" s="177"/>
      <c r="P38" s="177"/>
    </row>
    <row r="39" spans="1:16" s="80" customFormat="1" ht="17.25" customHeight="1" thickBot="1" x14ac:dyDescent="0.25">
      <c r="A39" s="251"/>
      <c r="B39" s="181" t="s">
        <v>98</v>
      </c>
      <c r="C39" s="111" t="s">
        <v>113</v>
      </c>
      <c r="D39" s="112">
        <v>16000</v>
      </c>
      <c r="E39" s="110"/>
      <c r="F39" s="113"/>
      <c r="G39" s="114"/>
      <c r="H39" s="113"/>
      <c r="I39" s="114"/>
      <c r="J39" s="113"/>
      <c r="K39" s="114"/>
      <c r="L39" s="113"/>
      <c r="M39" s="109"/>
    </row>
    <row r="40" spans="1:16" s="80" customFormat="1" ht="17.25" customHeight="1" thickTop="1" x14ac:dyDescent="0.2">
      <c r="A40" s="251"/>
      <c r="B40" s="180" t="s">
        <v>193</v>
      </c>
      <c r="C40" s="172"/>
      <c r="D40" s="173"/>
      <c r="E40" s="174"/>
      <c r="F40" s="175"/>
      <c r="G40" s="174"/>
      <c r="H40" s="175"/>
      <c r="I40" s="174"/>
      <c r="J40" s="175"/>
      <c r="K40" s="174"/>
      <c r="L40" s="175"/>
      <c r="M40" s="176"/>
      <c r="O40" s="177"/>
      <c r="P40" s="177"/>
    </row>
    <row r="41" spans="1:16" s="80" customFormat="1" ht="17.25" customHeight="1" thickBot="1" x14ac:dyDescent="0.25">
      <c r="A41" s="251"/>
      <c r="B41" s="181" t="s">
        <v>99</v>
      </c>
      <c r="C41" s="111" t="s">
        <v>114</v>
      </c>
      <c r="D41" s="112">
        <v>1000</v>
      </c>
      <c r="E41" s="110"/>
      <c r="F41" s="113"/>
      <c r="G41" s="114"/>
      <c r="H41" s="113"/>
      <c r="I41" s="114"/>
      <c r="J41" s="113"/>
      <c r="K41" s="114"/>
      <c r="L41" s="113"/>
      <c r="M41" s="109"/>
    </row>
    <row r="42" spans="1:16" s="80" customFormat="1" ht="17.25" customHeight="1" thickTop="1" x14ac:dyDescent="0.2">
      <c r="A42" s="251"/>
      <c r="B42" s="180" t="s">
        <v>96</v>
      </c>
      <c r="C42" s="172"/>
      <c r="D42" s="173"/>
      <c r="E42" s="174"/>
      <c r="F42" s="175"/>
      <c r="G42" s="174"/>
      <c r="H42" s="175"/>
      <c r="I42" s="174"/>
      <c r="J42" s="175"/>
      <c r="K42" s="174"/>
      <c r="L42" s="175"/>
      <c r="M42" s="176"/>
      <c r="O42" s="177"/>
      <c r="P42" s="177"/>
    </row>
    <row r="43" spans="1:16" s="80" customFormat="1" ht="17.25" customHeight="1" thickBot="1" x14ac:dyDescent="0.25">
      <c r="A43" s="251"/>
      <c r="B43" s="181" t="s">
        <v>97</v>
      </c>
      <c r="C43" s="111" t="s">
        <v>113</v>
      </c>
      <c r="D43" s="112">
        <v>4000</v>
      </c>
      <c r="E43" s="110"/>
      <c r="F43" s="113"/>
      <c r="G43" s="114"/>
      <c r="H43" s="113"/>
      <c r="I43" s="114"/>
      <c r="J43" s="113"/>
      <c r="K43" s="114"/>
      <c r="L43" s="113"/>
      <c r="M43" s="109"/>
    </row>
    <row r="44" spans="1:16" s="80" customFormat="1" ht="17.25" customHeight="1" thickTop="1" x14ac:dyDescent="0.2">
      <c r="A44" s="251"/>
      <c r="B44" s="180" t="s">
        <v>194</v>
      </c>
      <c r="C44" s="172"/>
      <c r="D44" s="173"/>
      <c r="E44" s="174"/>
      <c r="F44" s="175"/>
      <c r="G44" s="174"/>
      <c r="H44" s="175"/>
      <c r="I44" s="174"/>
      <c r="J44" s="175"/>
      <c r="K44" s="174"/>
      <c r="L44" s="175"/>
      <c r="M44" s="176"/>
      <c r="O44" s="177"/>
      <c r="P44" s="177"/>
    </row>
    <row r="45" spans="1:16" s="80" customFormat="1" ht="17.25" customHeight="1" thickBot="1" x14ac:dyDescent="0.25">
      <c r="A45" s="251"/>
      <c r="B45" s="181" t="s">
        <v>100</v>
      </c>
      <c r="C45" s="111" t="s">
        <v>115</v>
      </c>
      <c r="D45" s="112">
        <f>25+400+625</f>
        <v>1050</v>
      </c>
      <c r="E45" s="110"/>
      <c r="F45" s="113"/>
      <c r="G45" s="114"/>
      <c r="H45" s="113"/>
      <c r="I45" s="114"/>
      <c r="J45" s="113"/>
      <c r="K45" s="114"/>
      <c r="L45" s="113"/>
      <c r="M45" s="109"/>
    </row>
    <row r="46" spans="1:16" s="80" customFormat="1" ht="17.25" customHeight="1" thickTop="1" x14ac:dyDescent="0.2">
      <c r="A46" s="251"/>
      <c r="B46" s="180" t="s">
        <v>159</v>
      </c>
      <c r="C46" s="172"/>
      <c r="D46" s="173"/>
      <c r="E46" s="174"/>
      <c r="F46" s="175"/>
      <c r="G46" s="174"/>
      <c r="H46" s="175"/>
      <c r="I46" s="174"/>
      <c r="J46" s="175"/>
      <c r="K46" s="174"/>
      <c r="L46" s="175"/>
      <c r="M46" s="176"/>
      <c r="O46" s="177"/>
      <c r="P46" s="177"/>
    </row>
    <row r="47" spans="1:16" s="80" customFormat="1" ht="17.25" customHeight="1" x14ac:dyDescent="0.2">
      <c r="A47" s="251"/>
      <c r="B47" s="181" t="s">
        <v>101</v>
      </c>
      <c r="C47" s="111" t="s">
        <v>116</v>
      </c>
      <c r="D47" s="112">
        <v>3</v>
      </c>
      <c r="E47" s="110"/>
      <c r="F47" s="113"/>
      <c r="G47" s="114"/>
      <c r="H47" s="113"/>
      <c r="I47" s="114"/>
      <c r="J47" s="113"/>
      <c r="K47" s="114"/>
      <c r="L47" s="113"/>
      <c r="M47" s="109"/>
    </row>
    <row r="48" spans="1:16" s="80" customFormat="1" ht="17.25" customHeight="1" x14ac:dyDescent="0.2">
      <c r="A48" s="251"/>
      <c r="B48" s="181" t="s">
        <v>102</v>
      </c>
      <c r="C48" s="115" t="s">
        <v>117</v>
      </c>
      <c r="D48" s="112">
        <v>12</v>
      </c>
      <c r="E48" s="110"/>
      <c r="F48" s="113"/>
      <c r="G48" s="114"/>
      <c r="H48" s="113"/>
      <c r="I48" s="114"/>
      <c r="J48" s="113"/>
      <c r="K48" s="114"/>
      <c r="L48" s="113"/>
      <c r="M48" s="109"/>
    </row>
    <row r="49" spans="1:16" s="80" customFormat="1" ht="17.25" customHeight="1" thickBot="1" x14ac:dyDescent="0.25">
      <c r="A49" s="251"/>
      <c r="B49" s="181" t="s">
        <v>103</v>
      </c>
      <c r="C49" s="115" t="s">
        <v>118</v>
      </c>
      <c r="D49" s="112">
        <v>50</v>
      </c>
      <c r="E49" s="110"/>
      <c r="F49" s="113"/>
      <c r="G49" s="114"/>
      <c r="H49" s="113"/>
      <c r="I49" s="114"/>
      <c r="J49" s="113"/>
      <c r="K49" s="114"/>
      <c r="L49" s="113"/>
      <c r="M49" s="109"/>
    </row>
    <row r="50" spans="1:16" s="80" customFormat="1" ht="17.25" customHeight="1" thickTop="1" x14ac:dyDescent="0.2">
      <c r="A50" s="251"/>
      <c r="B50" s="180" t="s">
        <v>104</v>
      </c>
      <c r="C50" s="172"/>
      <c r="D50" s="173"/>
      <c r="E50" s="174"/>
      <c r="F50" s="175"/>
      <c r="G50" s="174"/>
      <c r="H50" s="175"/>
      <c r="I50" s="174"/>
      <c r="J50" s="175"/>
      <c r="K50" s="174"/>
      <c r="L50" s="175"/>
      <c r="M50" s="176"/>
      <c r="O50" s="177"/>
      <c r="P50" s="177"/>
    </row>
    <row r="51" spans="1:16" s="80" customFormat="1" ht="17.25" customHeight="1" thickBot="1" x14ac:dyDescent="0.25">
      <c r="A51" s="251"/>
      <c r="B51" s="91" t="s">
        <v>105</v>
      </c>
      <c r="C51" s="111" t="s">
        <v>119</v>
      </c>
      <c r="D51" s="112">
        <v>1</v>
      </c>
      <c r="E51" s="110"/>
      <c r="F51" s="113"/>
      <c r="G51" s="114"/>
      <c r="H51" s="113"/>
      <c r="I51" s="114"/>
      <c r="J51" s="113"/>
      <c r="K51" s="114"/>
      <c r="L51" s="113"/>
      <c r="M51" s="109"/>
    </row>
    <row r="52" spans="1:16" s="80" customFormat="1" ht="17.25" customHeight="1" thickBot="1" x14ac:dyDescent="0.25">
      <c r="A52" s="251"/>
      <c r="B52" s="117" t="s">
        <v>64</v>
      </c>
      <c r="C52" s="98"/>
      <c r="D52" s="118"/>
      <c r="E52" s="100"/>
      <c r="F52" s="101"/>
      <c r="G52" s="100"/>
      <c r="H52" s="101"/>
      <c r="I52" s="100"/>
      <c r="J52" s="101"/>
      <c r="K52" s="100"/>
      <c r="L52" s="101"/>
      <c r="M52" s="102"/>
    </row>
    <row r="53" spans="1:16" s="80" customFormat="1" ht="17.25" customHeight="1" thickTop="1" thickBot="1" x14ac:dyDescent="0.25">
      <c r="A53" s="252"/>
      <c r="B53" s="117" t="s">
        <v>65</v>
      </c>
      <c r="C53" s="98"/>
      <c r="D53" s="119"/>
      <c r="E53" s="120"/>
      <c r="F53" s="101"/>
      <c r="G53" s="100"/>
      <c r="H53" s="101"/>
      <c r="I53" s="100"/>
      <c r="J53" s="101"/>
      <c r="K53" s="100"/>
      <c r="L53" s="101"/>
      <c r="M53" s="102"/>
    </row>
    <row r="54" spans="1:16" s="80" customFormat="1" ht="17.25" customHeight="1" thickTop="1" x14ac:dyDescent="0.2"/>
  </sheetData>
  <mergeCells count="14">
    <mergeCell ref="D1:H2"/>
    <mergeCell ref="A3:B4"/>
    <mergeCell ref="C3:C4"/>
    <mergeCell ref="M3:M4"/>
    <mergeCell ref="A5:A7"/>
    <mergeCell ref="B21:B22"/>
    <mergeCell ref="C21:C22"/>
    <mergeCell ref="D21:D22"/>
    <mergeCell ref="M21:M22"/>
    <mergeCell ref="A10:A13"/>
    <mergeCell ref="A14:A15"/>
    <mergeCell ref="A21:A53"/>
    <mergeCell ref="A16:A20"/>
    <mergeCell ref="A8:A9"/>
  </mergeCells>
  <conditionalFormatting sqref="D7 D9 D13 D15">
    <cfRule type="cellIs" dxfId="2" priority="2" stopIfTrue="1" operator="notEqual">
      <formula>1</formula>
    </cfRule>
  </conditionalFormatting>
  <conditionalFormatting sqref="D20">
    <cfRule type="cellIs" dxfId="1" priority="1" stopIfTrue="1" operator="notEqual">
      <formula>1</formula>
    </cfRule>
  </conditionalFormatting>
  <printOptions horizontalCentered="1"/>
  <pageMargins left="0" right="0.15748031496062992" top="0.47244094488188981" bottom="0" header="0" footer="0"/>
  <pageSetup paperSize="9" scale="89" orientation="landscape" horizontalDpi="300" verticalDpi="300" r:id="rId1"/>
  <headerFooter alignWithMargins="0">
    <oddHeader xml:space="preserve">&amp;Lנספח מספר 8, א'
</oddHeader>
    <oddFooter>&amp;L&amp;A</oddFooter>
  </headerFooter>
  <rowBreaks count="1" manualBreakCount="1">
    <brk id="20"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1"/>
  <sheetViews>
    <sheetView rightToLeft="1" view="pageBreakPreview" zoomScale="115" zoomScaleNormal="100" zoomScaleSheetLayoutView="115" workbookViewId="0">
      <selection activeCell="T20" sqref="T20"/>
    </sheetView>
  </sheetViews>
  <sheetFormatPr defaultRowHeight="17.25" customHeight="1" x14ac:dyDescent="0.2"/>
  <cols>
    <col min="1" max="1" width="6.28515625" style="155" customWidth="1"/>
    <col min="2" max="2" width="21.85546875" style="155" customWidth="1"/>
    <col min="3" max="3" width="12.85546875" style="155" customWidth="1"/>
    <col min="4" max="4" width="9.140625" style="155" customWidth="1"/>
    <col min="5" max="5" width="9.140625" style="155"/>
    <col min="6" max="8" width="9" style="155" customWidth="1"/>
    <col min="9" max="9" width="10" style="155" customWidth="1"/>
    <col min="10" max="10" width="10.7109375" style="155" customWidth="1"/>
    <col min="11" max="11" width="8.7109375" style="155" customWidth="1"/>
    <col min="12" max="12" width="9.7109375" style="155" bestFit="1" customWidth="1"/>
    <col min="13" max="13" width="24.140625" style="155" customWidth="1"/>
    <col min="14" max="16384" width="9.140625" style="155"/>
  </cols>
  <sheetData>
    <row r="1" spans="1:13" s="68" customFormat="1" ht="17.25" customHeight="1" thickTop="1" x14ac:dyDescent="0.2">
      <c r="A1" s="298" t="s">
        <v>66</v>
      </c>
      <c r="B1" s="299"/>
      <c r="C1" s="62" t="s">
        <v>37</v>
      </c>
      <c r="D1" s="255" t="s">
        <v>88</v>
      </c>
      <c r="E1" s="256"/>
      <c r="F1" s="256"/>
      <c r="G1" s="256"/>
      <c r="H1" s="256"/>
      <c r="I1" s="257"/>
      <c r="J1" s="63" t="s">
        <v>38</v>
      </c>
      <c r="K1" s="122">
        <v>2</v>
      </c>
      <c r="L1" s="123" t="s">
        <v>39</v>
      </c>
      <c r="M1" s="67" t="str">
        <f ca="1">CELL("filename")</f>
        <v>C:\d\GANIT\2017\HP\מכרזים משרד החינוך\מכרזים שאושרו לפרסום וטרם פורסמו\hp1846\[HP1846.xlsx]סיכום הצעות</v>
      </c>
    </row>
    <row r="2" spans="1:13" s="68" customFormat="1" ht="17.25" customHeight="1" thickBot="1" x14ac:dyDescent="0.25">
      <c r="A2" s="300" t="s">
        <v>89</v>
      </c>
      <c r="B2" s="301"/>
      <c r="C2" s="71" t="s">
        <v>207</v>
      </c>
      <c r="D2" s="258"/>
      <c r="E2" s="259"/>
      <c r="F2" s="259"/>
      <c r="G2" s="259"/>
      <c r="H2" s="259"/>
      <c r="I2" s="260"/>
      <c r="J2" s="72" t="s">
        <v>41</v>
      </c>
      <c r="K2" s="124">
        <v>2</v>
      </c>
      <c r="L2" s="125" t="s">
        <v>42</v>
      </c>
      <c r="M2" s="76"/>
    </row>
    <row r="3" spans="1:13" s="130" customFormat="1" ht="17.25" customHeight="1" thickTop="1" thickBot="1" x14ac:dyDescent="0.3">
      <c r="A3" s="126"/>
      <c r="B3" s="127"/>
      <c r="C3" s="128"/>
      <c r="D3" s="302" t="s">
        <v>67</v>
      </c>
      <c r="E3" s="303"/>
      <c r="F3" s="303"/>
      <c r="G3" s="303"/>
      <c r="H3" s="303"/>
      <c r="I3" s="129">
        <f>+C23</f>
        <v>0.6</v>
      </c>
      <c r="J3" s="127" t="s">
        <v>68</v>
      </c>
      <c r="K3" s="129">
        <f>+C24</f>
        <v>0.4</v>
      </c>
      <c r="L3" s="127" t="s">
        <v>69</v>
      </c>
      <c r="M3" s="128"/>
    </row>
    <row r="4" spans="1:13" s="131" customFormat="1" ht="20.100000000000001" customHeight="1" thickTop="1" x14ac:dyDescent="0.2">
      <c r="A4" s="304" t="s">
        <v>70</v>
      </c>
      <c r="B4" s="307" t="s">
        <v>71</v>
      </c>
      <c r="C4" s="281" t="s">
        <v>72</v>
      </c>
      <c r="D4" s="294" t="s">
        <v>73</v>
      </c>
      <c r="E4" s="288" t="s">
        <v>56</v>
      </c>
      <c r="F4" s="288" t="s">
        <v>57</v>
      </c>
      <c r="G4" s="288" t="s">
        <v>87</v>
      </c>
      <c r="H4" s="288" t="s">
        <v>195</v>
      </c>
      <c r="I4" s="291" t="s">
        <v>74</v>
      </c>
      <c r="J4" s="294" t="s">
        <v>75</v>
      </c>
      <c r="K4" s="291" t="s">
        <v>76</v>
      </c>
      <c r="L4" s="278" t="s">
        <v>77</v>
      </c>
      <c r="M4" s="281" t="s">
        <v>78</v>
      </c>
    </row>
    <row r="5" spans="1:13" s="131" customFormat="1" ht="20.100000000000001" customHeight="1" x14ac:dyDescent="0.2">
      <c r="A5" s="305"/>
      <c r="B5" s="308"/>
      <c r="C5" s="282"/>
      <c r="D5" s="295"/>
      <c r="E5" s="289"/>
      <c r="F5" s="289"/>
      <c r="G5" s="289"/>
      <c r="H5" s="289"/>
      <c r="I5" s="292"/>
      <c r="J5" s="295"/>
      <c r="K5" s="292"/>
      <c r="L5" s="279"/>
      <c r="M5" s="282"/>
    </row>
    <row r="6" spans="1:13" s="131" customFormat="1" ht="20.100000000000001" customHeight="1" thickBot="1" x14ac:dyDescent="0.25">
      <c r="A6" s="305"/>
      <c r="B6" s="308"/>
      <c r="C6" s="283"/>
      <c r="D6" s="296"/>
      <c r="E6" s="290"/>
      <c r="F6" s="290"/>
      <c r="G6" s="290"/>
      <c r="H6" s="290"/>
      <c r="I6" s="293"/>
      <c r="J6" s="296"/>
      <c r="K6" s="293"/>
      <c r="L6" s="280"/>
      <c r="M6" s="282"/>
    </row>
    <row r="7" spans="1:13" s="137" customFormat="1" ht="18" customHeight="1" thickTop="1" thickBot="1" x14ac:dyDescent="0.25">
      <c r="A7" s="306"/>
      <c r="B7" s="309"/>
      <c r="C7" s="132" t="s">
        <v>79</v>
      </c>
      <c r="D7" s="133">
        <v>0.2</v>
      </c>
      <c r="E7" s="134">
        <v>0.1</v>
      </c>
      <c r="F7" s="134">
        <v>0.2</v>
      </c>
      <c r="G7" s="134">
        <v>0.2</v>
      </c>
      <c r="H7" s="134">
        <v>0.3</v>
      </c>
      <c r="I7" s="135">
        <f>SUM(D7:H7)</f>
        <v>1</v>
      </c>
      <c r="J7" s="133">
        <v>1</v>
      </c>
      <c r="K7" s="135">
        <v>1</v>
      </c>
      <c r="L7" s="136"/>
      <c r="M7" s="283"/>
    </row>
    <row r="8" spans="1:13" s="142" customFormat="1" ht="17.25" customHeight="1" thickTop="1" x14ac:dyDescent="0.2">
      <c r="A8" s="284">
        <v>1</v>
      </c>
      <c r="B8" s="285"/>
      <c r="C8" s="138" t="s">
        <v>80</v>
      </c>
      <c r="D8" s="139"/>
      <c r="E8" s="140"/>
      <c r="F8" s="141"/>
      <c r="G8" s="141"/>
      <c r="H8" s="141"/>
      <c r="I8" s="286"/>
      <c r="J8" s="141"/>
      <c r="K8" s="286"/>
      <c r="L8" s="287"/>
      <c r="M8" s="297"/>
    </row>
    <row r="9" spans="1:13" s="142" customFormat="1" ht="17.25" customHeight="1" x14ac:dyDescent="0.2">
      <c r="A9" s="276"/>
      <c r="B9" s="265"/>
      <c r="C9" s="143" t="s">
        <v>81</v>
      </c>
      <c r="D9" s="144"/>
      <c r="E9" s="145"/>
      <c r="F9" s="145"/>
      <c r="G9" s="145"/>
      <c r="H9" s="145"/>
      <c r="I9" s="267"/>
      <c r="J9" s="144"/>
      <c r="K9" s="267"/>
      <c r="L9" s="277"/>
      <c r="M9" s="268"/>
    </row>
    <row r="10" spans="1:13" s="142" customFormat="1" ht="17.25" customHeight="1" x14ac:dyDescent="0.2">
      <c r="A10" s="269">
        <v>2</v>
      </c>
      <c r="B10" s="265"/>
      <c r="C10" s="146" t="s">
        <v>80</v>
      </c>
      <c r="D10" s="139"/>
      <c r="E10" s="140"/>
      <c r="F10" s="141"/>
      <c r="G10" s="141"/>
      <c r="H10" s="141"/>
      <c r="I10" s="266"/>
      <c r="J10" s="141"/>
      <c r="K10" s="266"/>
      <c r="L10" s="273"/>
      <c r="M10" s="268"/>
    </row>
    <row r="11" spans="1:13" s="142" customFormat="1" ht="17.25" customHeight="1" x14ac:dyDescent="0.2">
      <c r="A11" s="276"/>
      <c r="B11" s="265"/>
      <c r="C11" s="143" t="s">
        <v>81</v>
      </c>
      <c r="D11" s="144"/>
      <c r="E11" s="145"/>
      <c r="F11" s="145"/>
      <c r="G11" s="145"/>
      <c r="H11" s="145"/>
      <c r="I11" s="267"/>
      <c r="J11" s="144"/>
      <c r="K11" s="267"/>
      <c r="L11" s="277"/>
      <c r="M11" s="268"/>
    </row>
    <row r="12" spans="1:13" s="142" customFormat="1" ht="17.25" customHeight="1" x14ac:dyDescent="0.2">
      <c r="A12" s="269">
        <v>3</v>
      </c>
      <c r="B12" s="265"/>
      <c r="C12" s="146" t="s">
        <v>80</v>
      </c>
      <c r="D12" s="139"/>
      <c r="E12" s="140"/>
      <c r="F12" s="141"/>
      <c r="G12" s="141"/>
      <c r="H12" s="141"/>
      <c r="I12" s="266"/>
      <c r="J12" s="141"/>
      <c r="K12" s="266"/>
      <c r="L12" s="273"/>
      <c r="M12" s="268"/>
    </row>
    <row r="13" spans="1:13" s="142" customFormat="1" ht="17.25" customHeight="1" x14ac:dyDescent="0.2">
      <c r="A13" s="276"/>
      <c r="B13" s="265"/>
      <c r="C13" s="143" t="s">
        <v>81</v>
      </c>
      <c r="D13" s="144"/>
      <c r="E13" s="145"/>
      <c r="F13" s="145"/>
      <c r="G13" s="145"/>
      <c r="H13" s="145"/>
      <c r="I13" s="267"/>
      <c r="J13" s="144"/>
      <c r="K13" s="267"/>
      <c r="L13" s="277"/>
      <c r="M13" s="268"/>
    </row>
    <row r="14" spans="1:13" s="142" customFormat="1" ht="17.25" customHeight="1" x14ac:dyDescent="0.2">
      <c r="A14" s="269">
        <v>4</v>
      </c>
      <c r="B14" s="265"/>
      <c r="C14" s="146" t="s">
        <v>80</v>
      </c>
      <c r="D14" s="139"/>
      <c r="E14" s="140"/>
      <c r="F14" s="141"/>
      <c r="G14" s="141"/>
      <c r="H14" s="141"/>
      <c r="I14" s="266"/>
      <c r="J14" s="141"/>
      <c r="K14" s="266"/>
      <c r="L14" s="273"/>
      <c r="M14" s="268"/>
    </row>
    <row r="15" spans="1:13" s="142" customFormat="1" ht="17.25" customHeight="1" x14ac:dyDescent="0.2">
      <c r="A15" s="276"/>
      <c r="B15" s="265"/>
      <c r="C15" s="143" t="s">
        <v>81</v>
      </c>
      <c r="D15" s="144"/>
      <c r="E15" s="145"/>
      <c r="F15" s="145"/>
      <c r="G15" s="145"/>
      <c r="H15" s="145"/>
      <c r="I15" s="267"/>
      <c r="J15" s="144"/>
      <c r="K15" s="267"/>
      <c r="L15" s="277"/>
      <c r="M15" s="268"/>
    </row>
    <row r="16" spans="1:13" s="142" customFormat="1" ht="17.25" customHeight="1" x14ac:dyDescent="0.2">
      <c r="A16" s="269">
        <v>5</v>
      </c>
      <c r="B16" s="265"/>
      <c r="C16" s="146" t="s">
        <v>80</v>
      </c>
      <c r="D16" s="139"/>
      <c r="E16" s="140"/>
      <c r="F16" s="141"/>
      <c r="G16" s="141"/>
      <c r="H16" s="141"/>
      <c r="I16" s="266"/>
      <c r="J16" s="141"/>
      <c r="K16" s="266"/>
      <c r="L16" s="273"/>
      <c r="M16" s="268"/>
    </row>
    <row r="17" spans="1:13" s="142" customFormat="1" ht="17.25" customHeight="1" x14ac:dyDescent="0.2">
      <c r="A17" s="276"/>
      <c r="B17" s="265"/>
      <c r="C17" s="143" t="s">
        <v>81</v>
      </c>
      <c r="D17" s="144"/>
      <c r="E17" s="145"/>
      <c r="F17" s="145"/>
      <c r="G17" s="145"/>
      <c r="H17" s="145"/>
      <c r="I17" s="267"/>
      <c r="J17" s="144"/>
      <c r="K17" s="267"/>
      <c r="L17" s="277"/>
      <c r="M17" s="268"/>
    </row>
    <row r="18" spans="1:13" s="142" customFormat="1" ht="17.25" customHeight="1" x14ac:dyDescent="0.2">
      <c r="A18" s="269">
        <v>6</v>
      </c>
      <c r="B18" s="265"/>
      <c r="C18" s="146" t="s">
        <v>80</v>
      </c>
      <c r="D18" s="139"/>
      <c r="E18" s="140"/>
      <c r="F18" s="141"/>
      <c r="G18" s="141"/>
      <c r="H18" s="141"/>
      <c r="I18" s="266"/>
      <c r="J18" s="141"/>
      <c r="K18" s="266"/>
      <c r="L18" s="273"/>
      <c r="M18" s="268"/>
    </row>
    <row r="19" spans="1:13" s="142" customFormat="1" ht="17.25" customHeight="1" thickBot="1" x14ac:dyDescent="0.25">
      <c r="A19" s="270"/>
      <c r="B19" s="271"/>
      <c r="C19" s="143" t="s">
        <v>81</v>
      </c>
      <c r="D19" s="144"/>
      <c r="E19" s="145"/>
      <c r="F19" s="145"/>
      <c r="G19" s="145"/>
      <c r="H19" s="145"/>
      <c r="I19" s="272"/>
      <c r="J19" s="144"/>
      <c r="K19" s="272"/>
      <c r="L19" s="274"/>
      <c r="M19" s="275"/>
    </row>
    <row r="20" spans="1:13" ht="17.25" customHeight="1" thickTop="1" thickBot="1" x14ac:dyDescent="0.25">
      <c r="A20" s="147"/>
      <c r="B20" s="148"/>
      <c r="C20" s="149"/>
      <c r="D20" s="150"/>
      <c r="E20" s="151"/>
      <c r="F20" s="151"/>
      <c r="G20" s="151"/>
      <c r="H20" s="151"/>
      <c r="I20" s="152"/>
      <c r="J20" s="153">
        <f>MIN(J8,J10,J12,J14,J16,J18)</f>
        <v>0</v>
      </c>
      <c r="K20" s="152"/>
      <c r="L20" s="150"/>
      <c r="M20" s="154"/>
    </row>
    <row r="21" spans="1:13" ht="17.25" customHeight="1" thickTop="1" x14ac:dyDescent="0.2">
      <c r="A21" s="156"/>
      <c r="B21" s="157"/>
      <c r="C21" s="157"/>
      <c r="D21" s="157"/>
      <c r="E21" s="157"/>
      <c r="F21" s="157"/>
      <c r="G21" s="157"/>
      <c r="H21" s="157"/>
      <c r="I21" s="157"/>
      <c r="J21" s="157"/>
      <c r="K21" s="157"/>
      <c r="L21" s="157"/>
      <c r="M21" s="158"/>
    </row>
    <row r="22" spans="1:13" ht="17.25" customHeight="1" x14ac:dyDescent="0.2">
      <c r="A22" s="159"/>
      <c r="B22" s="160"/>
      <c r="C22" s="160"/>
      <c r="D22" s="160"/>
      <c r="E22" s="160"/>
      <c r="F22" s="160"/>
      <c r="G22" s="160"/>
      <c r="H22" s="160"/>
      <c r="I22" s="160"/>
      <c r="J22" s="160"/>
      <c r="K22" s="160"/>
      <c r="L22" s="160"/>
      <c r="M22" s="161"/>
    </row>
    <row r="23" spans="1:13" ht="17.25" customHeight="1" x14ac:dyDescent="0.2">
      <c r="A23" s="159"/>
      <c r="B23" s="162" t="s">
        <v>82</v>
      </c>
      <c r="C23" s="163">
        <v>0.6</v>
      </c>
      <c r="D23" s="160"/>
      <c r="E23" s="160"/>
      <c r="F23" s="160"/>
      <c r="G23" s="160"/>
      <c r="H23" s="160"/>
      <c r="I23" s="160"/>
      <c r="J23" s="160"/>
      <c r="K23" s="160"/>
      <c r="L23" s="160"/>
      <c r="M23" s="161"/>
    </row>
    <row r="24" spans="1:13" ht="17.25" customHeight="1" x14ac:dyDescent="0.2">
      <c r="A24" s="159"/>
      <c r="B24" s="162" t="s">
        <v>83</v>
      </c>
      <c r="C24" s="163">
        <v>0.4</v>
      </c>
      <c r="D24" s="160"/>
      <c r="E24" s="160"/>
      <c r="F24" s="160"/>
      <c r="G24" s="160"/>
      <c r="H24" s="160"/>
      <c r="I24" s="160"/>
      <c r="J24" s="160"/>
      <c r="K24" s="160"/>
      <c r="L24" s="160"/>
      <c r="M24" s="161"/>
    </row>
    <row r="25" spans="1:13" ht="17.25" customHeight="1" x14ac:dyDescent="0.2">
      <c r="A25" s="159"/>
      <c r="B25" s="162" t="s">
        <v>84</v>
      </c>
      <c r="C25" s="163">
        <f>SUM(C23:C24)</f>
        <v>1</v>
      </c>
      <c r="D25" s="160"/>
      <c r="E25" s="160"/>
      <c r="F25" s="160"/>
      <c r="G25" s="160"/>
      <c r="H25" s="160"/>
      <c r="I25" s="160"/>
      <c r="J25" s="160"/>
      <c r="K25" s="160"/>
      <c r="L25" s="160"/>
      <c r="M25" s="161"/>
    </row>
    <row r="26" spans="1:13" ht="17.25" customHeight="1" x14ac:dyDescent="0.2">
      <c r="A26" s="159"/>
      <c r="B26" s="162"/>
      <c r="C26" s="164"/>
      <c r="D26" s="160"/>
      <c r="E26" s="160"/>
      <c r="F26" s="160"/>
      <c r="G26" s="160"/>
      <c r="H26" s="160"/>
      <c r="I26" s="160"/>
      <c r="J26" s="160"/>
      <c r="K26" s="160"/>
      <c r="L26" s="160"/>
      <c r="M26" s="161"/>
    </row>
    <row r="27" spans="1:13" ht="42.75" customHeight="1" x14ac:dyDescent="0.2">
      <c r="A27" s="159"/>
      <c r="B27" s="165" t="s">
        <v>85</v>
      </c>
      <c r="C27" s="163">
        <v>0.8</v>
      </c>
      <c r="D27" s="160"/>
      <c r="E27" s="160"/>
      <c r="F27" s="160"/>
      <c r="G27" s="160"/>
      <c r="H27" s="160"/>
      <c r="I27" s="160"/>
      <c r="J27" s="160"/>
      <c r="K27" s="160"/>
      <c r="L27" s="160"/>
      <c r="M27" s="161"/>
    </row>
    <row r="28" spans="1:13" ht="17.25" customHeight="1" x14ac:dyDescent="0.2">
      <c r="A28" s="159"/>
      <c r="B28" s="160"/>
      <c r="C28" s="166"/>
      <c r="D28" s="160"/>
      <c r="E28" s="160"/>
      <c r="F28" s="160"/>
      <c r="G28" s="160"/>
      <c r="H28" s="160"/>
      <c r="I28" s="160"/>
      <c r="J28" s="160"/>
      <c r="K28" s="160"/>
      <c r="L28" s="160"/>
      <c r="M28" s="161"/>
    </row>
    <row r="29" spans="1:13" ht="17.25" customHeight="1" x14ac:dyDescent="0.25">
      <c r="A29" s="159"/>
      <c r="B29" s="167" t="s">
        <v>86</v>
      </c>
      <c r="C29" s="168"/>
      <c r="D29" s="168"/>
      <c r="E29" s="168"/>
      <c r="F29" s="163">
        <v>0.7</v>
      </c>
      <c r="G29" s="160"/>
      <c r="H29" s="160"/>
      <c r="I29" s="160"/>
      <c r="J29" s="160"/>
      <c r="K29" s="160"/>
      <c r="L29" s="160"/>
      <c r="M29" s="161"/>
    </row>
    <row r="30" spans="1:13" ht="17.25" customHeight="1" thickBot="1" x14ac:dyDescent="0.25">
      <c r="A30" s="169"/>
      <c r="B30" s="170"/>
      <c r="C30" s="170"/>
      <c r="D30" s="170"/>
      <c r="E30" s="170"/>
      <c r="F30" s="170"/>
      <c r="G30" s="170"/>
      <c r="H30" s="170"/>
      <c r="I30" s="170"/>
      <c r="J30" s="170"/>
      <c r="K30" s="170"/>
      <c r="L30" s="170"/>
      <c r="M30" s="171"/>
    </row>
    <row r="31" spans="1:13" ht="17.25" customHeight="1" thickTop="1" x14ac:dyDescent="0.2"/>
  </sheetData>
  <mergeCells count="53">
    <mergeCell ref="A1:B1"/>
    <mergeCell ref="D1:I2"/>
    <mergeCell ref="A2:B2"/>
    <mergeCell ref="D3:H3"/>
    <mergeCell ref="A4:A7"/>
    <mergeCell ref="B4:B7"/>
    <mergeCell ref="C4:C6"/>
    <mergeCell ref="D4:D6"/>
    <mergeCell ref="E4:E6"/>
    <mergeCell ref="F4:F6"/>
    <mergeCell ref="G4:G6"/>
    <mergeCell ref="K10:K11"/>
    <mergeCell ref="L10:L11"/>
    <mergeCell ref="L4:L6"/>
    <mergeCell ref="M4:M7"/>
    <mergeCell ref="A8:A9"/>
    <mergeCell ref="B8:B9"/>
    <mergeCell ref="I8:I9"/>
    <mergeCell ref="K8:K9"/>
    <mergeCell ref="L8:L9"/>
    <mergeCell ref="H4:H6"/>
    <mergeCell ref="I4:I6"/>
    <mergeCell ref="J4:J6"/>
    <mergeCell ref="K4:K6"/>
    <mergeCell ref="M8:M9"/>
    <mergeCell ref="M10:M11"/>
    <mergeCell ref="A10:A11"/>
    <mergeCell ref="A12:A13"/>
    <mergeCell ref="B12:B13"/>
    <mergeCell ref="I12:I13"/>
    <mergeCell ref="K12:K13"/>
    <mergeCell ref="L12:L13"/>
    <mergeCell ref="B14:B15"/>
    <mergeCell ref="I14:I15"/>
    <mergeCell ref="K14:K15"/>
    <mergeCell ref="L14:L15"/>
    <mergeCell ref="M14:M15"/>
    <mergeCell ref="B10:B11"/>
    <mergeCell ref="I10:I11"/>
    <mergeCell ref="M16:M17"/>
    <mergeCell ref="A18:A19"/>
    <mergeCell ref="B18:B19"/>
    <mergeCell ref="I18:I19"/>
    <mergeCell ref="K18:K19"/>
    <mergeCell ref="L18:L19"/>
    <mergeCell ref="M18:M19"/>
    <mergeCell ref="A16:A17"/>
    <mergeCell ref="B16:B17"/>
    <mergeCell ref="I16:I17"/>
    <mergeCell ref="K16:K17"/>
    <mergeCell ref="L16:L17"/>
    <mergeCell ref="M12:M13"/>
    <mergeCell ref="A14:A15"/>
  </mergeCells>
  <conditionalFormatting sqref="I7:K7 C25">
    <cfRule type="cellIs" dxfId="0" priority="1" stopIfTrue="1" operator="notEqual">
      <formula>1</formula>
    </cfRule>
  </conditionalFormatting>
  <printOptions horizontalCentered="1"/>
  <pageMargins left="0.23622047244094491" right="0" top="0.47244094488188981" bottom="0" header="0" footer="0"/>
  <pageSetup paperSize="9" scale="98" orientation="landscape" horizontalDpi="300" verticalDpi="300" r:id="rId1"/>
  <headerFooter alignWithMargins="0">
    <oddHeader>&amp;Lנספח מספר 8, ב'</oddHeader>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dc:creator>
  <cp:lastModifiedBy>גנית</cp:lastModifiedBy>
  <cp:lastPrinted>2017-09-26T13:43:26Z</cp:lastPrinted>
  <dcterms:created xsi:type="dcterms:W3CDTF">2017-05-16T08:42:04Z</dcterms:created>
  <dcterms:modified xsi:type="dcterms:W3CDTF">2017-09-26T13:43:36Z</dcterms:modified>
</cp:coreProperties>
</file>