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חוברת_עבודה_זו" defaultThemeVersion="124226"/>
  <bookViews>
    <workbookView xWindow="0" yWindow="255" windowWidth="19320" windowHeight="7815" activeTab="3"/>
  </bookViews>
  <sheets>
    <sheet name="תנאי-סף" sheetId="1" r:id="rId1"/>
    <sheet name="איכות -אוכלוסייה כללית" sheetId="8" state="hidden" r:id="rId2"/>
    <sheet name="איכות- מגזר יהודי" sheetId="7" state="hidden" r:id="rId3"/>
    <sheet name="איכות מגזר כללי" sheetId="5" r:id="rId4"/>
    <sheet name="מחיר וסיכום" sheetId="6" state="hidden" r:id="rId5"/>
    <sheet name="איכות מגזר חרדי ולא יהודי" sheetId="9" r:id="rId6"/>
  </sheets>
  <definedNames>
    <definedName name="_xlnm._FilterDatabase" localSheetId="0" hidden="1">'תנאי-סף'!$B$2:$H$41</definedName>
    <definedName name="_Ref173487267" localSheetId="0">'תנאי-סף'!$C$64</definedName>
    <definedName name="_Ref179538436" localSheetId="0">'תנאי-סף'!$C$68</definedName>
    <definedName name="_Ref263083897" localSheetId="0">'תנאי-סף'!$C$10</definedName>
    <definedName name="_Ref274737718" localSheetId="0">'תנאי-סף'!$C$11</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'תנאי-סף'!$C$17</definedName>
    <definedName name="_Ref299445146" localSheetId="0">'תנאי-סף'!$C$21</definedName>
    <definedName name="_Ref299615356" localSheetId="0">'תנאי-סף'!$C$57</definedName>
    <definedName name="_Ref299617500" localSheetId="0">'תנאי-סף'!#REF!</definedName>
    <definedName name="_Ref304923103" localSheetId="0">'תנאי-סף'!$C$11</definedName>
    <definedName name="_Ref304980088" localSheetId="0">'תנאי-סף'!$C$63</definedName>
    <definedName name="_Ref306772740" localSheetId="0">'תנאי-סף'!#REF!</definedName>
    <definedName name="_Ref329872137" localSheetId="0">'תנאי-סף'!$C$18</definedName>
  </definedNames>
  <calcPr calcId="145621"/>
</workbook>
</file>

<file path=xl/calcChain.xml><?xml version="1.0" encoding="utf-8"?>
<calcChain xmlns="http://schemas.openxmlformats.org/spreadsheetml/2006/main">
  <c r="U4" i="9" l="1"/>
  <c r="R4" i="9"/>
  <c r="O4" i="9"/>
  <c r="L4" i="9"/>
  <c r="M4" i="9" s="1"/>
  <c r="V4" i="9"/>
  <c r="P4" i="9"/>
  <c r="I4" i="9"/>
  <c r="U23" i="9"/>
  <c r="R23" i="9"/>
  <c r="O23" i="9"/>
  <c r="L23" i="9"/>
  <c r="I23" i="9"/>
  <c r="U22" i="9"/>
  <c r="R22" i="9"/>
  <c r="O22" i="9"/>
  <c r="L22" i="9"/>
  <c r="I22" i="9"/>
  <c r="U21" i="9"/>
  <c r="R21" i="9"/>
  <c r="O21" i="9"/>
  <c r="L21" i="9"/>
  <c r="I21" i="9"/>
  <c r="U20" i="9"/>
  <c r="T24" i="9" s="1"/>
  <c r="V20" i="9" s="1"/>
  <c r="R20" i="9"/>
  <c r="Q24" i="9" s="1"/>
  <c r="S20" i="9" s="1"/>
  <c r="O20" i="9"/>
  <c r="N24" i="9" s="1"/>
  <c r="P20" i="9" s="1"/>
  <c r="L20" i="9"/>
  <c r="K24" i="9" s="1"/>
  <c r="M20" i="9" s="1"/>
  <c r="I20" i="9"/>
  <c r="H24" i="9" s="1"/>
  <c r="J20" i="9" s="1"/>
  <c r="V19" i="9"/>
  <c r="U19" i="9"/>
  <c r="R19" i="9"/>
  <c r="S19" i="9" s="1"/>
  <c r="P19" i="9"/>
  <c r="O19" i="9"/>
  <c r="L19" i="9"/>
  <c r="M19" i="9" s="1"/>
  <c r="J19" i="9"/>
  <c r="I19" i="9"/>
  <c r="U18" i="9"/>
  <c r="V18" i="9" s="1"/>
  <c r="S18" i="9"/>
  <c r="R18" i="9"/>
  <c r="O18" i="9"/>
  <c r="P18" i="9" s="1"/>
  <c r="M18" i="9"/>
  <c r="L18" i="9"/>
  <c r="I18" i="9"/>
  <c r="J18" i="9" s="1"/>
  <c r="V17" i="9"/>
  <c r="U17" i="9"/>
  <c r="R17" i="9"/>
  <c r="S17" i="9" s="1"/>
  <c r="P17" i="9"/>
  <c r="O17" i="9"/>
  <c r="L17" i="9"/>
  <c r="M17" i="9" s="1"/>
  <c r="J17" i="9"/>
  <c r="I17" i="9"/>
  <c r="U16" i="9"/>
  <c r="V16" i="9" s="1"/>
  <c r="S16" i="9"/>
  <c r="R16" i="9"/>
  <c r="O16" i="9"/>
  <c r="P16" i="9" s="1"/>
  <c r="M16" i="9"/>
  <c r="L16" i="9"/>
  <c r="I16" i="9"/>
  <c r="J16" i="9" s="1"/>
  <c r="V15" i="9"/>
  <c r="U15" i="9"/>
  <c r="R15" i="9"/>
  <c r="S15" i="9" s="1"/>
  <c r="P15" i="9"/>
  <c r="O15" i="9"/>
  <c r="L15" i="9"/>
  <c r="M15" i="9" s="1"/>
  <c r="J15" i="9"/>
  <c r="I15" i="9"/>
  <c r="U14" i="9"/>
  <c r="V14" i="9" s="1"/>
  <c r="S14" i="9"/>
  <c r="R14" i="9"/>
  <c r="O14" i="9"/>
  <c r="P14" i="9" s="1"/>
  <c r="M14" i="9"/>
  <c r="L14" i="9"/>
  <c r="I14" i="9"/>
  <c r="J14" i="9" s="1"/>
  <c r="AB4" i="5"/>
  <c r="AC4" i="5" s="1"/>
  <c r="AA25" i="5" s="1"/>
  <c r="Y4" i="5"/>
  <c r="Z4" i="5" s="1"/>
  <c r="X25" i="5" s="1"/>
  <c r="V4" i="5"/>
  <c r="W4" i="5" s="1"/>
  <c r="U25" i="5" s="1"/>
  <c r="S4" i="5"/>
  <c r="T4" i="5" s="1"/>
  <c r="R25" i="5" s="1"/>
  <c r="P4" i="5"/>
  <c r="Q4" i="5" s="1"/>
  <c r="O25" i="5" s="1"/>
  <c r="M4" i="5"/>
  <c r="N4" i="5" s="1"/>
  <c r="L25" i="5" s="1"/>
  <c r="J4" i="5"/>
  <c r="K4" i="5" s="1"/>
  <c r="AB18" i="5"/>
  <c r="AC18" i="5" s="1"/>
  <c r="AB17" i="5"/>
  <c r="AC17" i="5" s="1"/>
  <c r="AB16" i="5"/>
  <c r="AC16" i="5" s="1"/>
  <c r="AB15" i="5"/>
  <c r="AC15" i="5" s="1"/>
  <c r="AB14" i="5"/>
  <c r="AC14" i="5" s="1"/>
  <c r="Y18" i="5"/>
  <c r="Z18" i="5" s="1"/>
  <c r="Z17" i="5"/>
  <c r="Y17" i="5"/>
  <c r="Y16" i="5"/>
  <c r="Z16" i="5" s="1"/>
  <c r="Y15" i="5"/>
  <c r="Z15" i="5" s="1"/>
  <c r="Y14" i="5"/>
  <c r="Z14" i="5" s="1"/>
  <c r="V18" i="5"/>
  <c r="W18" i="5" s="1"/>
  <c r="V17" i="5"/>
  <c r="W17" i="5" s="1"/>
  <c r="V16" i="5"/>
  <c r="W16" i="5" s="1"/>
  <c r="V15" i="5"/>
  <c r="W15" i="5" s="1"/>
  <c r="V14" i="5"/>
  <c r="W14" i="5" s="1"/>
  <c r="S18" i="5"/>
  <c r="T18" i="5" s="1"/>
  <c r="S17" i="5"/>
  <c r="T17" i="5" s="1"/>
  <c r="S16" i="5"/>
  <c r="T16" i="5" s="1"/>
  <c r="S15" i="5"/>
  <c r="T15" i="5" s="1"/>
  <c r="S14" i="5"/>
  <c r="T14" i="5" s="1"/>
  <c r="P18" i="5"/>
  <c r="Q18" i="5" s="1"/>
  <c r="P17" i="5"/>
  <c r="Q17" i="5" s="1"/>
  <c r="P16" i="5"/>
  <c r="Q16" i="5" s="1"/>
  <c r="P15" i="5"/>
  <c r="Q15" i="5" s="1"/>
  <c r="P14" i="5"/>
  <c r="Q14" i="5" s="1"/>
  <c r="M18" i="5"/>
  <c r="N18" i="5" s="1"/>
  <c r="M17" i="5"/>
  <c r="N17" i="5" s="1"/>
  <c r="M16" i="5"/>
  <c r="N16" i="5" s="1"/>
  <c r="M15" i="5"/>
  <c r="N15" i="5" s="1"/>
  <c r="M14" i="5"/>
  <c r="N14" i="5" s="1"/>
  <c r="K17" i="5"/>
  <c r="AB23" i="5"/>
  <c r="AB22" i="5"/>
  <c r="AB21" i="5"/>
  <c r="AB20" i="5"/>
  <c r="AC19" i="5"/>
  <c r="AB19" i="5"/>
  <c r="AB8" i="5"/>
  <c r="AC8" i="5" s="1"/>
  <c r="Y23" i="5"/>
  <c r="Y22" i="5"/>
  <c r="Y21" i="5"/>
  <c r="Y20" i="5"/>
  <c r="Z19" i="5"/>
  <c r="Y19" i="5"/>
  <c r="Y8" i="5"/>
  <c r="Z8" i="5" s="1"/>
  <c r="V23" i="5"/>
  <c r="V22" i="5"/>
  <c r="V21" i="5"/>
  <c r="V20" i="5"/>
  <c r="W19" i="5"/>
  <c r="V19" i="5"/>
  <c r="S23" i="5"/>
  <c r="S22" i="5"/>
  <c r="S21" i="5"/>
  <c r="S20" i="5"/>
  <c r="T19" i="5"/>
  <c r="S19" i="5"/>
  <c r="P23" i="5"/>
  <c r="P22" i="5"/>
  <c r="P21" i="5"/>
  <c r="P20" i="5"/>
  <c r="Q19" i="5"/>
  <c r="P19" i="5"/>
  <c r="M23" i="5"/>
  <c r="M22" i="5"/>
  <c r="M21" i="5"/>
  <c r="M20" i="5"/>
  <c r="M19" i="5"/>
  <c r="N19" i="5" s="1"/>
  <c r="J21" i="5"/>
  <c r="J22" i="5"/>
  <c r="J23" i="5"/>
  <c r="J20" i="5"/>
  <c r="J19" i="5"/>
  <c r="K19" i="5" s="1"/>
  <c r="J15" i="5"/>
  <c r="K15" i="5" s="1"/>
  <c r="J16" i="5"/>
  <c r="K16" i="5" s="1"/>
  <c r="J17" i="5"/>
  <c r="J18" i="5"/>
  <c r="K18" i="5" s="1"/>
  <c r="J14" i="5"/>
  <c r="K14" i="5" s="1"/>
  <c r="V8" i="5"/>
  <c r="W8" i="5" s="1"/>
  <c r="S8" i="5"/>
  <c r="T8" i="5" s="1"/>
  <c r="P8" i="5"/>
  <c r="Q8" i="5" s="1"/>
  <c r="M8" i="5"/>
  <c r="N8" i="5" s="1"/>
  <c r="J8" i="5"/>
  <c r="K8" i="5" s="1"/>
  <c r="U8" i="9"/>
  <c r="V8" i="9" s="1"/>
  <c r="R8" i="9"/>
  <c r="S8" i="9" s="1"/>
  <c r="O8" i="9"/>
  <c r="P8" i="9" s="1"/>
  <c r="L8" i="9"/>
  <c r="M8" i="9" s="1"/>
  <c r="I8" i="9"/>
  <c r="J8" i="9" s="1"/>
  <c r="S4" i="9"/>
  <c r="J4" i="9"/>
  <c r="N25" i="9" l="1"/>
  <c r="Q25" i="9"/>
  <c r="T25" i="9"/>
  <c r="K25" i="9"/>
  <c r="H25" i="9"/>
  <c r="I25" i="5"/>
  <c r="I24" i="5"/>
  <c r="K20" i="5" s="1"/>
  <c r="L24" i="5"/>
  <c r="N20" i="5" s="1"/>
  <c r="O24" i="5"/>
  <c r="Q20" i="5" s="1"/>
  <c r="R24" i="5"/>
  <c r="T20" i="5" s="1"/>
  <c r="U24" i="5"/>
  <c r="W20" i="5" s="1"/>
  <c r="X24" i="5"/>
  <c r="Z20" i="5" s="1"/>
  <c r="AA24" i="5"/>
  <c r="AC20" i="5" s="1"/>
  <c r="G19" i="8"/>
  <c r="T17" i="8"/>
  <c r="U17" i="8" s="1"/>
  <c r="Q17" i="8"/>
  <c r="R17" i="8" s="1"/>
  <c r="N17" i="8"/>
  <c r="O17" i="8" s="1"/>
  <c r="K17" i="8"/>
  <c r="L17" i="8" s="1"/>
  <c r="H17" i="8"/>
  <c r="I17" i="8" s="1"/>
  <c r="T16" i="8"/>
  <c r="Q16" i="8"/>
  <c r="N16" i="8"/>
  <c r="K16" i="8"/>
  <c r="H16" i="8"/>
  <c r="T15" i="8"/>
  <c r="Q15" i="8"/>
  <c r="N15" i="8"/>
  <c r="K15" i="8"/>
  <c r="H15" i="8"/>
  <c r="T14" i="8"/>
  <c r="U14" i="8" s="1"/>
  <c r="Q14" i="8"/>
  <c r="R14" i="8" s="1"/>
  <c r="N14" i="8"/>
  <c r="O14" i="8" s="1"/>
  <c r="K14" i="8"/>
  <c r="L14" i="8" s="1"/>
  <c r="H14" i="8"/>
  <c r="I14" i="8" s="1"/>
  <c r="F14" i="8"/>
  <c r="U13" i="8"/>
  <c r="T13" i="8"/>
  <c r="R13" i="8"/>
  <c r="Q13" i="8"/>
  <c r="O13" i="8"/>
  <c r="N13" i="8"/>
  <c r="L13" i="8"/>
  <c r="K13" i="8"/>
  <c r="I13" i="8"/>
  <c r="H13" i="8"/>
  <c r="T12" i="8"/>
  <c r="Q12" i="8"/>
  <c r="N12" i="8"/>
  <c r="K12" i="8"/>
  <c r="H12" i="8"/>
  <c r="T11" i="8"/>
  <c r="Q11" i="8"/>
  <c r="N11" i="8"/>
  <c r="K11" i="8"/>
  <c r="H11" i="8"/>
  <c r="U10" i="8"/>
  <c r="T10" i="8"/>
  <c r="R10" i="8"/>
  <c r="Q10" i="8"/>
  <c r="O10" i="8"/>
  <c r="N10" i="8"/>
  <c r="L10" i="8"/>
  <c r="K10" i="8"/>
  <c r="I10" i="8"/>
  <c r="H10" i="8"/>
  <c r="F10" i="8"/>
  <c r="S18" i="8" s="1"/>
  <c r="S19" i="8" s="1"/>
  <c r="T9" i="8"/>
  <c r="Q9" i="8"/>
  <c r="N9" i="8"/>
  <c r="K9" i="8"/>
  <c r="H9" i="8"/>
  <c r="T8" i="8"/>
  <c r="Q8" i="8"/>
  <c r="N8" i="8"/>
  <c r="K8" i="8"/>
  <c r="H8" i="8"/>
  <c r="T7" i="8"/>
  <c r="U7" i="8" s="1"/>
  <c r="Q7" i="8"/>
  <c r="R7" i="8" s="1"/>
  <c r="N7" i="8"/>
  <c r="O7" i="8" s="1"/>
  <c r="K7" i="8"/>
  <c r="L7" i="8" s="1"/>
  <c r="I7" i="8"/>
  <c r="H7" i="8"/>
  <c r="S5" i="8"/>
  <c r="P5" i="8"/>
  <c r="M5" i="8"/>
  <c r="J5" i="8"/>
  <c r="G18" i="8" l="1"/>
  <c r="J18" i="8"/>
  <c r="J19" i="8" s="1"/>
  <c r="M18" i="8"/>
  <c r="M19" i="8" s="1"/>
  <c r="F18" i="8"/>
  <c r="P18" i="8"/>
  <c r="P19" i="8" s="1"/>
  <c r="E13" i="6" l="1"/>
  <c r="F13" i="6"/>
  <c r="H13" i="6"/>
  <c r="H15" i="6" l="1"/>
  <c r="F15" i="6"/>
  <c r="E15" i="6"/>
  <c r="B15" i="6"/>
  <c r="H14" i="6"/>
  <c r="G14" i="6"/>
  <c r="F14" i="6"/>
  <c r="E14" i="6"/>
  <c r="D14" i="6"/>
  <c r="H5" i="6"/>
  <c r="G5" i="6"/>
  <c r="F5" i="6"/>
  <c r="E5" i="6"/>
  <c r="D5" i="6"/>
  <c r="H3" i="6"/>
  <c r="H12" i="6" s="1"/>
  <c r="G3" i="6"/>
  <c r="G12" i="6" s="1"/>
  <c r="F3" i="6"/>
  <c r="F12" i="6" s="1"/>
  <c r="E3" i="6"/>
  <c r="E12" i="6" s="1"/>
  <c r="D3" i="6"/>
  <c r="D12" i="6" s="1"/>
  <c r="G13" i="6" l="1"/>
  <c r="G15" i="6" s="1"/>
  <c r="D13" i="6"/>
  <c r="D15" i="6" s="1"/>
  <c r="D16" i="6" l="1"/>
  <c r="F16" i="6"/>
  <c r="H16" i="6"/>
  <c r="E16" i="6"/>
  <c r="G16" i="6"/>
</calcChain>
</file>

<file path=xl/comments1.xml><?xml version="1.0" encoding="utf-8"?>
<comments xmlns="http://schemas.openxmlformats.org/spreadsheetml/2006/main">
  <authors>
    <author>Hani Weiner</author>
    <author>Shlomi Turgeman</author>
  </authors>
  <commentList>
    <comment ref="D15" authorId="0">
      <text>
        <r>
          <rPr>
            <b/>
            <sz val="9"/>
            <color indexed="81"/>
            <rFont val="Tahoma"/>
            <family val="2"/>
          </rPr>
          <t>Hani Weiner:</t>
        </r>
        <r>
          <rPr>
            <sz val="9"/>
            <color indexed="81"/>
            <rFont val="Tahoma"/>
            <family val="2"/>
          </rPr>
          <t xml:space="preserve">
המציע הגיש הצעה עבור קהל יעד אחד.</t>
        </r>
      </text>
    </comment>
    <comment ref="E15" authorId="0">
      <text>
        <r>
          <rPr>
            <b/>
            <sz val="9"/>
            <color indexed="81"/>
            <rFont val="Tahoma"/>
            <family val="2"/>
          </rPr>
          <t>Hani Weiner:</t>
        </r>
        <r>
          <rPr>
            <sz val="9"/>
            <color indexed="81"/>
            <rFont val="Tahoma"/>
            <family val="2"/>
          </rPr>
          <t xml:space="preserve">
צירפו כתב ערבות למרות שלא היו צריכים (קהל יעד 1).</t>
        </r>
      </text>
    </comment>
    <comment ref="F15" authorId="0">
      <text>
        <r>
          <rPr>
            <b/>
            <sz val="9"/>
            <color indexed="81"/>
            <rFont val="Tahoma"/>
            <charset val="177"/>
          </rPr>
          <t>Hani Weiner:</t>
        </r>
        <r>
          <rPr>
            <sz val="9"/>
            <color indexed="81"/>
            <rFont val="Tahoma"/>
            <charset val="177"/>
          </rPr>
          <t xml:space="preserve">
הגיש הצעה ל2- קהלי יעד.</t>
        </r>
      </text>
    </comment>
    <comment ref="G15" authorId="0">
      <text>
        <r>
          <rPr>
            <b/>
            <sz val="9"/>
            <color indexed="81"/>
            <rFont val="Tahoma"/>
            <family val="2"/>
          </rPr>
          <t>Hani Weiner:</t>
        </r>
        <r>
          <rPr>
            <sz val="9"/>
            <color indexed="81"/>
            <rFont val="Tahoma"/>
            <family val="2"/>
          </rPr>
          <t xml:space="preserve">
לא הוגשה ערבות הצעה</t>
        </r>
      </text>
    </comment>
    <comment ref="H15" authorId="0">
      <text>
        <r>
          <rPr>
            <b/>
            <sz val="9"/>
            <color indexed="81"/>
            <rFont val="Tahoma"/>
            <family val="2"/>
          </rPr>
          <t>Hani Weiner:</t>
        </r>
        <r>
          <rPr>
            <sz val="9"/>
            <color indexed="81"/>
            <rFont val="Tahoma"/>
            <family val="2"/>
          </rPr>
          <t xml:space="preserve">
הוסיף את הסכום במילים.
</t>
        </r>
      </text>
    </comment>
    <comment ref="E18" authorId="1">
      <text>
        <r>
          <rPr>
            <b/>
            <sz val="9"/>
            <color indexed="81"/>
            <rFont val="Tahoma"/>
            <charset val="177"/>
          </rPr>
          <t>Shlomi Turgeman:</t>
        </r>
        <r>
          <rPr>
            <sz val="9"/>
            <color indexed="81"/>
            <rFont val="Tahoma"/>
            <charset val="177"/>
          </rPr>
          <t xml:space="preserve">
צירף את אותן פעילויות עם תאריכים שונים - ככל הנראה הייתה טעות סופר בחוברת ההצעה המקורית</t>
        </r>
      </text>
    </comment>
    <comment ref="H18" authorId="1">
      <text>
        <r>
          <rPr>
            <b/>
            <sz val="9"/>
            <color indexed="81"/>
            <rFont val="Tahoma"/>
            <charset val="177"/>
          </rPr>
          <t>Shlomi Turgeman:</t>
        </r>
        <r>
          <rPr>
            <sz val="9"/>
            <color indexed="81"/>
            <rFont val="Tahoma"/>
            <charset val="177"/>
          </rPr>
          <t xml:space="preserve">
צירף את אותן פעילויות עם תאריכים שונים - ככל הנראה הייתה טעות סופר בחוברת ההצעה המקורית</t>
        </r>
      </text>
    </comment>
    <comment ref="F19" authorId="1">
      <text>
        <r>
          <rPr>
            <b/>
            <sz val="9"/>
            <color indexed="81"/>
            <rFont val="Tahoma"/>
            <charset val="177"/>
          </rPr>
          <t>Shlomi Turgeman:</t>
        </r>
        <r>
          <rPr>
            <sz val="9"/>
            <color indexed="81"/>
            <rFont val="Tahoma"/>
            <charset val="177"/>
          </rPr>
          <t xml:space="preserve">
אחרי הבהרה</t>
        </r>
      </text>
    </comment>
    <comment ref="H39" authorId="1">
      <text>
        <r>
          <rPr>
            <b/>
            <sz val="9"/>
            <color indexed="81"/>
            <rFont val="Tahoma"/>
            <family val="2"/>
          </rPr>
          <t>Shlomi Turgeman:</t>
        </r>
        <r>
          <rPr>
            <sz val="9"/>
            <color indexed="81"/>
            <rFont val="Tahoma"/>
            <family val="2"/>
          </rPr>
          <t xml:space="preserve">
אחרי הבהרה
</t>
        </r>
      </text>
    </comment>
    <comment ref="F47" authorId="0">
      <text>
        <r>
          <rPr>
            <b/>
            <sz val="9"/>
            <color indexed="81"/>
            <rFont val="Tahoma"/>
            <family val="2"/>
          </rPr>
          <t>Hani Weiner:</t>
        </r>
        <r>
          <rPr>
            <sz val="9"/>
            <color indexed="81"/>
            <rFont val="Tahoma"/>
            <family val="2"/>
          </rPr>
          <t xml:space="preserve">
אין אישור עו"ד.</t>
        </r>
      </text>
    </comment>
    <comment ref="D51" authorId="0">
      <text>
        <r>
          <rPr>
            <b/>
            <sz val="9"/>
            <color indexed="81"/>
            <rFont val="Tahoma"/>
            <family val="2"/>
          </rPr>
          <t>Hani Weiner:</t>
        </r>
        <r>
          <rPr>
            <sz val="9"/>
            <color indexed="81"/>
            <rFont val="Tahoma"/>
            <family val="2"/>
          </rPr>
          <t xml:space="preserve">
חסר מספר ת.ז</t>
        </r>
      </text>
    </comment>
    <comment ref="D54" authorId="0">
      <text>
        <r>
          <rPr>
            <b/>
            <sz val="9"/>
            <color indexed="81"/>
            <rFont val="Tahoma"/>
            <family val="2"/>
          </rPr>
          <t>Hani Weiner:</t>
        </r>
        <r>
          <rPr>
            <sz val="9"/>
            <color indexed="81"/>
            <rFont val="Tahoma"/>
            <family val="2"/>
          </rPr>
          <t xml:space="preserve">
1. מ</t>
        </r>
        <r>
          <rPr>
            <u/>
            <sz val="9"/>
            <color indexed="81"/>
            <rFont val="Tahoma"/>
            <family val="2"/>
          </rPr>
          <t xml:space="preserve">סע בחוקי הטבע (פיסיקה) </t>
        </r>
        <r>
          <rPr>
            <sz val="9"/>
            <color indexed="81"/>
            <rFont val="Tahoma"/>
            <family val="2"/>
          </rPr>
          <t xml:space="preserve">- אישור ממכללת הדסה.
2. </t>
        </r>
        <r>
          <rPr>
            <u/>
            <sz val="9"/>
            <color indexed="81"/>
            <rFont val="Tahoma"/>
            <family val="2"/>
          </rPr>
          <t xml:space="preserve">עריכת וידיאו (מחשבים) </t>
        </r>
        <r>
          <rPr>
            <sz val="9"/>
            <color indexed="81"/>
            <rFont val="Tahoma"/>
            <family val="2"/>
          </rPr>
          <t xml:space="preserve">- אישור ממכללת הדסה.
3. </t>
        </r>
        <r>
          <rPr>
            <u/>
            <sz val="9"/>
            <color indexed="81"/>
            <rFont val="Tahoma"/>
            <family val="2"/>
          </rPr>
          <t>מדע וחוויה בפוטושופ (מחשבים)</t>
        </r>
        <r>
          <rPr>
            <sz val="9"/>
            <color indexed="81"/>
            <rFont val="Tahoma"/>
            <family val="2"/>
          </rPr>
          <t>-  אישור ממכללת הדסה.</t>
        </r>
      </text>
    </comment>
    <comment ref="E54" authorId="0">
      <text>
        <r>
          <rPr>
            <b/>
            <sz val="9"/>
            <color indexed="81"/>
            <rFont val="Tahoma"/>
            <family val="2"/>
          </rPr>
          <t>Hani Weiner:</t>
        </r>
        <r>
          <rPr>
            <sz val="9"/>
            <color indexed="81"/>
            <rFont val="Tahoma"/>
            <family val="2"/>
          </rPr>
          <t xml:space="preserve">
1. </t>
        </r>
        <r>
          <rPr>
            <u/>
            <sz val="9"/>
            <color indexed="81"/>
            <rFont val="Tahoma"/>
            <family val="2"/>
          </rPr>
          <t>אסטרונומיה לחט"ב (פיסיקה)</t>
        </r>
        <r>
          <rPr>
            <sz val="9"/>
            <color indexed="81"/>
            <rFont val="Tahoma"/>
            <family val="2"/>
          </rPr>
          <t xml:space="preserve">- אישור ממשרד החינוך.
2. </t>
        </r>
        <r>
          <rPr>
            <u/>
            <sz val="9"/>
            <color indexed="81"/>
            <rFont val="Tahoma"/>
            <family val="2"/>
          </rPr>
          <t>חוג (פיסיקה)</t>
        </r>
        <r>
          <rPr>
            <sz val="9"/>
            <color indexed="81"/>
            <rFont val="Tahoma"/>
            <family val="2"/>
          </rPr>
          <t xml:space="preserve">- אישור של פרופ' ויקטור מלמוד?
3. </t>
        </r>
        <r>
          <rPr>
            <u/>
            <sz val="9"/>
            <color indexed="81"/>
            <rFont val="Tahoma"/>
            <family val="2"/>
          </rPr>
          <t>פיתוח משחקי מחשב באינטרנט ובמובייל (סייבר)</t>
        </r>
        <r>
          <rPr>
            <sz val="9"/>
            <color indexed="81"/>
            <rFont val="Tahoma"/>
            <family val="2"/>
          </rPr>
          <t xml:space="preserve">- כיתות ז'. יש חתימה על הנספח של ד"ר דורון זהר ממשרד החינוך. תקף?
4. </t>
        </r>
        <r>
          <rPr>
            <u/>
            <sz val="9"/>
            <color indexed="81"/>
            <rFont val="Tahoma"/>
            <family val="2"/>
          </rPr>
          <t>פיתוח משחקי מחשב באינטרנט ובמובייל (סייבר)</t>
        </r>
        <r>
          <rPr>
            <sz val="9"/>
            <color indexed="81"/>
            <rFont val="Tahoma"/>
            <family val="2"/>
          </rPr>
          <t xml:space="preserve">- כיתות ח'. חתימה על הנספח של ד"ר דורון זהר ממשרד החינוך. תקף?
5. </t>
        </r>
        <r>
          <rPr>
            <u/>
            <sz val="9"/>
            <color indexed="81"/>
            <rFont val="Tahoma"/>
            <family val="2"/>
          </rPr>
          <t>פיתוח משחקי מחשב באינטרנט ובמובייל (סייבר)</t>
        </r>
        <r>
          <rPr>
            <sz val="9"/>
            <color indexed="81"/>
            <rFont val="Tahoma"/>
            <family val="2"/>
          </rPr>
          <t>- כיתות ט'. חתימה על הנספח של ד"ר דורון זהר ממשרד החינוך. תקף?
5</t>
        </r>
      </text>
    </comment>
    <comment ref="F54" authorId="0">
      <text>
        <r>
          <rPr>
            <b/>
            <sz val="9"/>
            <color indexed="81"/>
            <rFont val="Tahoma"/>
            <family val="2"/>
          </rPr>
          <t>Hani Weiner:</t>
        </r>
        <r>
          <rPr>
            <sz val="9"/>
            <color indexed="81"/>
            <rFont val="Tahoma"/>
            <family val="2"/>
          </rPr>
          <t xml:space="preserve">
1. צורף אישור פדגוגי אחד לשלושת החוגים שניתן ע"י ד"ר עירית ששון מהמכללה הקדמית תל-חי (המציע עצמו).</t>
        </r>
      </text>
    </comment>
    <comment ref="H54" authorId="0">
      <text>
        <r>
          <rPr>
            <b/>
            <sz val="9"/>
            <color indexed="81"/>
            <rFont val="Tahoma"/>
            <family val="2"/>
          </rPr>
          <t>Hani Weiner:</t>
        </r>
        <r>
          <rPr>
            <sz val="9"/>
            <color indexed="81"/>
            <rFont val="Tahoma"/>
            <family val="2"/>
          </rPr>
          <t xml:space="preserve">
1. </t>
        </r>
        <r>
          <rPr>
            <u/>
            <sz val="9"/>
            <color indexed="81"/>
            <rFont val="Tahoma"/>
            <family val="2"/>
          </rPr>
          <t>רובוטיקה</t>
        </r>
        <r>
          <rPr>
            <sz val="9"/>
            <color indexed="81"/>
            <rFont val="Tahoma"/>
            <family val="2"/>
          </rPr>
          <t xml:space="preserve">- אין אישור.
2. </t>
        </r>
        <r>
          <rPr>
            <u/>
            <sz val="9"/>
            <color indexed="81"/>
            <rFont val="Tahoma"/>
            <family val="2"/>
          </rPr>
          <t>Robo-Math (רובטיקה)</t>
        </r>
        <r>
          <rPr>
            <sz val="9"/>
            <color indexed="81"/>
            <rFont val="Tahoma"/>
            <family val="2"/>
          </rPr>
          <t xml:space="preserve">- אין אישור.
3. סייבר-טק </t>
        </r>
        <r>
          <rPr>
            <b/>
            <sz val="9"/>
            <color indexed="81"/>
            <rFont val="Tahoma"/>
            <family val="2"/>
          </rPr>
          <t>(מחשבים וסייבר)</t>
        </r>
        <r>
          <rPr>
            <sz val="9"/>
            <color indexed="81"/>
            <rFont val="Tahoma"/>
            <family val="2"/>
          </rPr>
          <t>-  אין אישור.</t>
        </r>
      </text>
    </comment>
    <comment ref="D55" authorId="0">
      <text>
        <r>
          <rPr>
            <b/>
            <sz val="9"/>
            <color indexed="81"/>
            <rFont val="Tahoma"/>
            <family val="2"/>
          </rPr>
          <t>Hani Weiner:</t>
        </r>
        <r>
          <rPr>
            <sz val="9"/>
            <color indexed="81"/>
            <rFont val="Tahoma"/>
            <family val="2"/>
          </rPr>
          <t xml:space="preserve">
1. יש אישור.
2. יש אישור.
3. יש אישור.</t>
        </r>
      </text>
    </comment>
    <comment ref="E55" authorId="0">
      <text>
        <r>
          <rPr>
            <b/>
            <sz val="9"/>
            <color indexed="81"/>
            <rFont val="Tahoma"/>
            <family val="2"/>
          </rPr>
          <t>Hani Weiner:</t>
        </r>
        <r>
          <rPr>
            <sz val="9"/>
            <color indexed="81"/>
            <rFont val="Tahoma"/>
            <family val="2"/>
          </rPr>
          <t xml:space="preserve">
בעמ' 36, מופיע פירוט התקציב הכולל. אין פירוט עבור חוג ספציפי.
מאושר אחרי הבהרה</t>
        </r>
      </text>
    </comment>
    <comment ref="F55" authorId="0">
      <text>
        <r>
          <rPr>
            <b/>
            <sz val="9"/>
            <color indexed="81"/>
            <rFont val="Tahoma"/>
            <family val="2"/>
          </rPr>
          <t>Hani Weiner:</t>
        </r>
        <r>
          <rPr>
            <sz val="9"/>
            <color indexed="81"/>
            <rFont val="Tahoma"/>
            <family val="2"/>
          </rPr>
          <t xml:space="preserve">
1. פיסיקה- אור וקרינה- יש.
2. מתמטיקה- יש.
3. מבוא למדעי המחשב ותכנות בשפת C- יש.</t>
        </r>
      </text>
    </comment>
    <comment ref="D56" authorId="0">
      <text>
        <r>
          <rPr>
            <b/>
            <sz val="9"/>
            <color indexed="81"/>
            <rFont val="Tahoma"/>
            <family val="2"/>
          </rPr>
          <t>Hani Weiner:</t>
        </r>
        <r>
          <rPr>
            <sz val="9"/>
            <color indexed="81"/>
            <rFont val="Tahoma"/>
            <family val="2"/>
          </rPr>
          <t xml:space="preserve">
1- יש אישור.
2- יש אישור.
3-יש אישור.</t>
        </r>
      </text>
    </comment>
    <comment ref="E56" authorId="0">
      <text>
        <r>
          <rPr>
            <b/>
            <sz val="9"/>
            <color indexed="81"/>
            <rFont val="Tahoma"/>
            <family val="2"/>
          </rPr>
          <t>Hani Weiner:</t>
        </r>
        <r>
          <rPr>
            <sz val="9"/>
            <color indexed="81"/>
            <rFont val="Tahoma"/>
            <family val="2"/>
          </rPr>
          <t xml:space="preserve">
אין פירוט מספק עבור שלושת החוגים האחרונים שהוצעו (3-5).</t>
        </r>
      </text>
    </comment>
    <comment ref="F56" authorId="0">
      <text>
        <r>
          <rPr>
            <b/>
            <sz val="9"/>
            <color indexed="81"/>
            <rFont val="Tahoma"/>
            <family val="2"/>
          </rPr>
          <t>Hani Weiner:</t>
        </r>
        <r>
          <rPr>
            <sz val="9"/>
            <color indexed="81"/>
            <rFont val="Tahoma"/>
            <family val="2"/>
          </rPr>
          <t xml:space="preserve">
הסילבוס המוצע לכולם לוקה בחסר.
תוקן אחרי הבהרה.</t>
        </r>
      </text>
    </comment>
    <comment ref="H56" authorId="0">
      <text>
        <r>
          <rPr>
            <b/>
            <sz val="9"/>
            <color indexed="81"/>
            <rFont val="Tahoma"/>
            <family val="2"/>
          </rPr>
          <t>Hani Weiner:</t>
        </r>
        <r>
          <rPr>
            <sz val="9"/>
            <color indexed="81"/>
            <rFont val="Tahoma"/>
            <family val="2"/>
          </rPr>
          <t xml:space="preserve">
1.</t>
        </r>
        <r>
          <rPr>
            <u/>
            <sz val="9"/>
            <color indexed="81"/>
            <rFont val="Tahoma"/>
            <family val="2"/>
          </rPr>
          <t xml:space="preserve"> רובוטיקה</t>
        </r>
        <r>
          <rPr>
            <sz val="9"/>
            <color indexed="81"/>
            <rFont val="Tahoma"/>
            <family val="2"/>
          </rPr>
          <t>- יש.
 2.</t>
        </r>
        <r>
          <rPr>
            <b/>
            <u/>
            <sz val="9"/>
            <color indexed="81"/>
            <rFont val="Tahoma"/>
            <family val="2"/>
          </rPr>
          <t xml:space="preserve"> Robo-Math-</t>
        </r>
        <r>
          <rPr>
            <sz val="9"/>
            <color indexed="81"/>
            <rFont val="Tahoma"/>
            <family val="2"/>
          </rPr>
          <t xml:space="preserve"> (רובטיקה) יש.
3. סייבר-טק (מחשבים וסייבר)-  יש.</t>
        </r>
      </text>
    </comment>
    <comment ref="D57" authorId="0">
      <text>
        <r>
          <rPr>
            <b/>
            <sz val="9"/>
            <color indexed="81"/>
            <rFont val="Tahoma"/>
            <family val="2"/>
          </rPr>
          <t>Hani Weiner:</t>
        </r>
        <r>
          <rPr>
            <sz val="9"/>
            <color indexed="81"/>
            <rFont val="Tahoma"/>
            <family val="2"/>
          </rPr>
          <t xml:space="preserve">
חסר מספר ת.ז</t>
        </r>
      </text>
    </comment>
    <comment ref="D58" authorId="0">
      <text>
        <r>
          <rPr>
            <b/>
            <sz val="9"/>
            <color indexed="81"/>
            <rFont val="Tahoma"/>
            <family val="2"/>
          </rPr>
          <t>Hani Weiner:</t>
        </r>
        <r>
          <rPr>
            <sz val="9"/>
            <color indexed="81"/>
            <rFont val="Tahoma"/>
            <family val="2"/>
          </rPr>
          <t xml:space="preserve">
חסר מספר ת.ז</t>
        </r>
      </text>
    </comment>
    <comment ref="G58" authorId="0">
      <text>
        <r>
          <rPr>
            <b/>
            <sz val="9"/>
            <color indexed="81"/>
            <rFont val="Tahoma"/>
            <family val="2"/>
          </rPr>
          <t>Hani Weiner:</t>
        </r>
        <r>
          <rPr>
            <sz val="9"/>
            <color indexed="81"/>
            <rFont val="Tahoma"/>
            <family val="2"/>
          </rPr>
          <t xml:space="preserve">
חסר תאריך.</t>
        </r>
      </text>
    </comment>
    <comment ref="D60" authorId="0">
      <text>
        <r>
          <rPr>
            <b/>
            <sz val="9"/>
            <color indexed="81"/>
            <rFont val="Tahoma"/>
            <family val="2"/>
          </rPr>
          <t>Hani Weiner:</t>
        </r>
        <r>
          <rPr>
            <sz val="9"/>
            <color indexed="81"/>
            <rFont val="Tahoma"/>
            <family val="2"/>
          </rPr>
          <t xml:space="preserve">
חסר מספר ת.ז</t>
        </r>
      </text>
    </comment>
    <comment ref="E62" authorId="1">
      <text>
        <r>
          <rPr>
            <b/>
            <sz val="9"/>
            <color indexed="81"/>
            <rFont val="Tahoma"/>
            <family val="2"/>
          </rPr>
          <t xml:space="preserve">Shlomi Turgeman:
</t>
        </r>
        <r>
          <rPr>
            <sz val="9"/>
            <color indexed="81"/>
            <rFont val="Tahoma"/>
            <family val="2"/>
          </rPr>
          <t>אחרי הערה</t>
        </r>
      </text>
    </comment>
  </commentList>
</comments>
</file>

<file path=xl/sharedStrings.xml><?xml version="1.0" encoding="utf-8"?>
<sst xmlns="http://schemas.openxmlformats.org/spreadsheetml/2006/main" count="270" uniqueCount="173">
  <si>
    <t>ל.ר.</t>
  </si>
  <si>
    <t>$</t>
  </si>
  <si>
    <t>X</t>
  </si>
  <si>
    <t>V</t>
  </si>
  <si>
    <t xml:space="preserve">עומד בכל תנאי-הסף </t>
  </si>
  <si>
    <t>מס' סעיף</t>
  </si>
  <si>
    <t>תיאור התנאי</t>
  </si>
  <si>
    <t>מסמכים נדרשים</t>
  </si>
  <si>
    <t>תנאי סף מנהליים</t>
  </si>
  <si>
    <t>המציע הינו גוף משפטי מאוגד הרשום ברשם רשמי ו\או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</si>
  <si>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</si>
  <si>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</si>
  <si>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חוברת הצעה מלאה וחתומה.</t>
  </si>
  <si>
    <t>העתק אישור על תשלום דמי ההשתתפות במכרז.</t>
  </si>
  <si>
    <t>משקל</t>
  </si>
  <si>
    <t>התרשמות כללית</t>
  </si>
  <si>
    <t>קריטריון</t>
  </si>
  <si>
    <t>משקל תת-פרמטר</t>
  </si>
  <si>
    <t>משקל בציון האיכות</t>
  </si>
  <si>
    <t>ניקוד</t>
  </si>
  <si>
    <t>ציון כולל לפרמטר</t>
  </si>
  <si>
    <t>מעבר סף איכות</t>
  </si>
  <si>
    <t>ראיון (אופציונאלי)</t>
  </si>
  <si>
    <t>-</t>
  </si>
  <si>
    <t>סה"כ ציון איכות</t>
  </si>
  <si>
    <t>הצעת המחיר</t>
  </si>
  <si>
    <t>ציון מחיר מנורמל</t>
  </si>
  <si>
    <t>ציון איכות</t>
  </si>
  <si>
    <t>ציון מחיר</t>
  </si>
  <si>
    <t>סה"כ ציון</t>
  </si>
  <si>
    <t>מחיר</t>
  </si>
  <si>
    <t>שקלול ציונים סופיים</t>
  </si>
  <si>
    <t>רכיב</t>
  </si>
  <si>
    <t>דירוג המציעים</t>
  </si>
  <si>
    <t>היקף ההפקות- 10 נקודות לכל הפקה מעבר לתנאי הסף</t>
  </si>
  <si>
    <t>הגשה מסודרת</t>
  </si>
  <si>
    <t>מילוי טופס ההגשה בשלמותו, כריכת ההצעה וצירוף כל המסמכים הנדרשים</t>
  </si>
  <si>
    <t>נימוק/ציון גלם</t>
  </si>
  <si>
    <t>9</t>
  </si>
  <si>
    <t>9.1</t>
  </si>
  <si>
    <t>9.2</t>
  </si>
  <si>
    <t>9.3</t>
  </si>
  <si>
    <t>9.4</t>
  </si>
  <si>
    <t>9.5</t>
  </si>
  <si>
    <t>9.6</t>
  </si>
  <si>
    <t>אם המציע הוא תאגיד - במועד הגשת ההצעה המציע אינו בעל חובות אגרה שנתית לרשות התאגידים בגין שנת 2013 או מוקדם מכך. כמו כן, אינו מוגדר כ"חברה מפרה" ו/או לא נשלחה אליו התראה על היותו "חברה מפרה" כאמור בסעיף 362א' לחוק החברות, התשנ"ט 1999.</t>
  </si>
  <si>
    <t xml:space="preserve"> אם המציע הוא תאגיד, יצורף בנוסף אישור עו"ד או רו"ח על היות החתומים בשמו על מסמכי המכרז רשאים לחייב את המציע בחתימתם.</t>
  </si>
  <si>
    <t xml:space="preserve">תכנית המפיק להפקות המקור שיופקו לכבוד האירוע </t>
  </si>
  <si>
    <t xml:space="preserve">תכנית לשיווק האירוע, יחסי ציבור ופרסום </t>
  </si>
  <si>
    <t xml:space="preserve">מתחם מוצע לאירוע – על פי גודלו והתאמתו לצרכי האירוע </t>
  </si>
  <si>
    <t>תכנית העבודה לביצוע הפרויקט (כל אחד מן הסעיפים ינוקד בסולם של 1-10)</t>
  </si>
  <si>
    <t>ממוצע ציוני הממליצים</t>
  </si>
  <si>
    <t xml:space="preserve">היכרות עם עולם התרבות היהודית ועם הפקות דומות בתחום </t>
  </si>
  <si>
    <t xml:space="preserve">מקצועיות בתחום ההפקה לרבות בתחומי השיווק </t>
  </si>
  <si>
    <t>איכות תוכניות הפרסום ויח"צ שהכין המפיק לקידום האירועים שהפיק, לרבות עבודה מול משרדי כרטיסים ופרסום (ינוקד בסולם של 1-10)</t>
  </si>
  <si>
    <t>עבודה עם אמנים מתחום התרבות היהודית (ינוקד בסולם של 1-10)</t>
  </si>
  <si>
    <t>שם איש הקשר:</t>
  </si>
  <si>
    <t>טלפון:</t>
  </si>
  <si>
    <t>כתובת דוא"ל</t>
  </si>
  <si>
    <t>8.1.1</t>
  </si>
  <si>
    <t>8.1.2</t>
  </si>
  <si>
    <t>8.1</t>
  </si>
  <si>
    <t>8.1.3</t>
  </si>
  <si>
    <t>אם המציע הינו עמותה, עליו להיות בעל אישור על ניהול תקין, מטעם רשם העמותות, תקף לשנה השוטפת.</t>
  </si>
  <si>
    <t>8.1.4</t>
  </si>
  <si>
    <t>8.1.6</t>
  </si>
  <si>
    <t>8.1.7</t>
  </si>
  <si>
    <t>תנאי סף למציעים באוכלוסייה הכללית</t>
  </si>
  <si>
    <t>8.2</t>
  </si>
  <si>
    <t>8.3</t>
  </si>
  <si>
    <t>8.2.1</t>
  </si>
  <si>
    <t>8.2.1.1</t>
  </si>
  <si>
    <t>8.2.1.2</t>
  </si>
  <si>
    <t>8.2.1.3</t>
  </si>
  <si>
    <t>8.2.1.4</t>
  </si>
  <si>
    <r>
      <rPr>
        <u/>
        <sz val="12"/>
        <color theme="1"/>
        <rFont val="David"/>
        <family val="2"/>
        <charset val="177"/>
      </rPr>
      <t xml:space="preserve">בכל </t>
    </r>
    <r>
      <rPr>
        <sz val="12"/>
        <color theme="1"/>
        <rFont val="David"/>
        <family val="2"/>
        <charset val="177"/>
      </rPr>
      <t>התכניות העומדות בתנאים הנ"ל (בסעיפים ‎8.2.1.1 - ‎8.2.1.3), ההיקף הכספי לא פחת מ-25,000 ₪ לכל תכנית.</t>
    </r>
  </si>
  <si>
    <r>
      <t xml:space="preserve"> סה"כ השתתפו בפעילות </t>
    </r>
    <r>
      <rPr>
        <u/>
        <sz val="12"/>
        <color theme="1"/>
        <rFont val="David"/>
        <family val="2"/>
        <charset val="177"/>
      </rPr>
      <t xml:space="preserve">במצטבר </t>
    </r>
    <r>
      <rPr>
        <sz val="12"/>
        <color theme="1"/>
        <rFont val="David"/>
        <family val="2"/>
        <charset val="177"/>
      </rPr>
      <t xml:space="preserve">במהלך התקופה האמורה לעיל לפחות </t>
    </r>
    <r>
      <rPr>
        <u/>
        <sz val="12"/>
        <color theme="1"/>
        <rFont val="David"/>
        <family val="2"/>
        <charset val="177"/>
      </rPr>
      <t xml:space="preserve">1,000 </t>
    </r>
    <r>
      <rPr>
        <sz val="12"/>
        <color theme="1"/>
        <rFont val="David"/>
        <family val="2"/>
        <charset val="177"/>
      </rPr>
      <t xml:space="preserve">ילדים ו/או בני נוער בכיתות </t>
    </r>
    <r>
      <rPr>
        <u/>
        <sz val="12"/>
        <color theme="1"/>
        <rFont val="David"/>
        <family val="2"/>
        <charset val="177"/>
      </rPr>
      <t>ז'-י"ג</t>
    </r>
    <r>
      <rPr>
        <sz val="12"/>
        <color theme="1"/>
        <rFont val="David"/>
        <family val="2"/>
        <charset val="177"/>
      </rPr>
      <t xml:space="preserve">, כאשר הפעילות במסגרת התכניות התקיימה בקבוצות של </t>
    </r>
    <r>
      <rPr>
        <u/>
        <sz val="12"/>
        <color theme="1"/>
        <rFont val="David"/>
        <family val="2"/>
        <charset val="177"/>
      </rPr>
      <t xml:space="preserve">30- 10 </t>
    </r>
    <r>
      <rPr>
        <sz val="12"/>
        <color theme="1"/>
        <rFont val="David"/>
        <family val="2"/>
        <charset val="177"/>
      </rPr>
      <t xml:space="preserve">משתתפים </t>
    </r>
    <r>
      <rPr>
        <u/>
        <sz val="12"/>
        <color theme="1"/>
        <rFont val="David"/>
        <family val="2"/>
        <charset val="177"/>
      </rPr>
      <t>לקבוצה אחת</t>
    </r>
    <r>
      <rPr>
        <sz val="12"/>
        <color theme="1"/>
        <rFont val="David"/>
        <family val="2"/>
        <charset val="177"/>
      </rPr>
      <t xml:space="preserve">. </t>
    </r>
  </si>
  <si>
    <t>תנאי סף מקצועיים למציעים לקטגוריית המגזר החרדי</t>
  </si>
  <si>
    <t>8.3.1</t>
  </si>
  <si>
    <t>8.3.1.1</t>
  </si>
  <si>
    <t>8.3.1.2</t>
  </si>
  <si>
    <t>8.3.1.3</t>
  </si>
  <si>
    <t>8.3.1.4</t>
  </si>
  <si>
    <r>
      <t xml:space="preserve">סה"כ השתתפו בפעילות במצטבר במהלך התקופה האמורה לעיל לפחות </t>
    </r>
    <r>
      <rPr>
        <u/>
        <sz val="12"/>
        <color theme="1"/>
        <rFont val="David"/>
        <family val="2"/>
        <charset val="177"/>
      </rPr>
      <t xml:space="preserve">500 </t>
    </r>
    <r>
      <rPr>
        <sz val="12"/>
        <color theme="1"/>
        <rFont val="David"/>
        <family val="2"/>
        <charset val="177"/>
      </rPr>
      <t xml:space="preserve">ילדים ו/או בני נוער בכיתות </t>
    </r>
    <r>
      <rPr>
        <b/>
        <sz val="12"/>
        <color theme="1"/>
        <rFont val="David"/>
        <family val="2"/>
        <charset val="177"/>
      </rPr>
      <t>ז'-י"ג</t>
    </r>
    <r>
      <rPr>
        <sz val="12"/>
        <color theme="1"/>
        <rFont val="David"/>
        <family val="2"/>
        <charset val="177"/>
      </rPr>
      <t xml:space="preserve"> אשר משתייכים למגזר הרלוונטי, כאשר הפעילות במסגרת התכניות התקיימה בקבוצות של </t>
    </r>
    <r>
      <rPr>
        <u/>
        <sz val="12"/>
        <color theme="1"/>
        <rFont val="David"/>
        <family val="2"/>
        <charset val="177"/>
      </rPr>
      <t xml:space="preserve">30-10 </t>
    </r>
    <r>
      <rPr>
        <sz val="12"/>
        <color theme="1"/>
        <rFont val="David"/>
        <family val="2"/>
        <charset val="177"/>
      </rPr>
      <t>משתתפים ל</t>
    </r>
    <r>
      <rPr>
        <u/>
        <sz val="12"/>
        <color theme="1"/>
        <rFont val="David"/>
        <family val="2"/>
        <charset val="177"/>
      </rPr>
      <t>קבוצה אחת</t>
    </r>
    <r>
      <rPr>
        <sz val="12"/>
        <color theme="1"/>
        <rFont val="David"/>
        <family val="2"/>
        <charset val="177"/>
      </rPr>
      <t xml:space="preserve">. </t>
    </r>
  </si>
  <si>
    <r>
      <t xml:space="preserve"> משך </t>
    </r>
    <r>
      <rPr>
        <u/>
        <sz val="12"/>
        <color theme="1"/>
        <rFont val="David"/>
        <family val="2"/>
        <charset val="177"/>
      </rPr>
      <t xml:space="preserve">כל </t>
    </r>
    <r>
      <rPr>
        <sz val="12"/>
        <color theme="1"/>
        <rFont val="David"/>
        <family val="2"/>
        <charset val="177"/>
      </rPr>
      <t xml:space="preserve">תכנית לימוד/העשרה עמד על </t>
    </r>
    <r>
      <rPr>
        <u/>
        <sz val="12"/>
        <color theme="1"/>
        <rFont val="David"/>
        <family val="2"/>
        <charset val="177"/>
      </rPr>
      <t>48 שעות</t>
    </r>
    <r>
      <rPr>
        <sz val="12"/>
        <color theme="1"/>
        <rFont val="David"/>
        <family val="2"/>
        <charset val="177"/>
      </rPr>
      <t xml:space="preserve"> פעילות לפחות.</t>
    </r>
  </si>
  <si>
    <r>
      <t xml:space="preserve">משך </t>
    </r>
    <r>
      <rPr>
        <u/>
        <sz val="12"/>
        <color theme="1"/>
        <rFont val="David"/>
        <family val="2"/>
        <charset val="177"/>
      </rPr>
      <t xml:space="preserve">כל </t>
    </r>
    <r>
      <rPr>
        <sz val="12"/>
        <color theme="1"/>
        <rFont val="David"/>
        <family val="2"/>
        <charset val="177"/>
      </rPr>
      <t>תכנית לימוד/העשרה עמד על</t>
    </r>
    <r>
      <rPr>
        <u/>
        <sz val="12"/>
        <color theme="1"/>
        <rFont val="David"/>
        <family val="2"/>
        <charset val="177"/>
      </rPr>
      <t xml:space="preserve"> 48 שעות</t>
    </r>
    <r>
      <rPr>
        <sz val="12"/>
        <color theme="1"/>
        <rFont val="David"/>
        <family val="2"/>
        <charset val="177"/>
      </rPr>
      <t xml:space="preserve"> פעילות לפחות.</t>
    </r>
  </si>
  <si>
    <r>
      <t xml:space="preserve">במהלך תקופה של </t>
    </r>
    <r>
      <rPr>
        <u/>
        <sz val="12"/>
        <color theme="1"/>
        <rFont val="David"/>
        <family val="2"/>
        <charset val="177"/>
      </rPr>
      <t>3 שנים (לא בהכרח רצופה)</t>
    </r>
    <r>
      <rPr>
        <sz val="12"/>
        <color theme="1"/>
        <rFont val="David"/>
        <family val="2"/>
        <charset val="177"/>
      </rPr>
      <t xml:space="preserve"> התקיימה פעילות במסגרת תכניות הלימוד/ההעשרה ב-</t>
    </r>
    <r>
      <rPr>
        <u/>
        <sz val="12"/>
        <color theme="1"/>
        <rFont val="David"/>
        <family val="2"/>
        <charset val="177"/>
      </rPr>
      <t>5 רשויות מקומיות ו/או מנהלים קהילתיים לפחות במקביל (באותה שנה) בכל אחת מהשנים</t>
    </r>
    <r>
      <rPr>
        <sz val="12"/>
        <color theme="1"/>
        <rFont val="David"/>
        <family val="2"/>
        <charset val="177"/>
      </rPr>
      <t xml:space="preserve">. לצורך סעיף זה תילקחנה בחשבון אך ורק פעילויות שהתקיימו במשך </t>
    </r>
    <r>
      <rPr>
        <u/>
        <sz val="12"/>
        <color theme="1"/>
        <rFont val="David"/>
        <family val="2"/>
        <charset val="177"/>
      </rPr>
      <t>3 חודשים רצופים</t>
    </r>
    <r>
      <rPr>
        <sz val="12"/>
        <color theme="1"/>
        <rFont val="David"/>
        <family val="2"/>
        <charset val="177"/>
      </rPr>
      <t xml:space="preserve"> לפחות בשנה. </t>
    </r>
  </si>
  <si>
    <t>תנאי סף מקצועיים למציעים לקטגוריית המגזר הלא יהודי</t>
  </si>
  <si>
    <r>
      <t xml:space="preserve">במהלך תקופה של </t>
    </r>
    <r>
      <rPr>
        <u/>
        <sz val="12"/>
        <color theme="1"/>
        <rFont val="David"/>
        <family val="2"/>
        <charset val="177"/>
      </rPr>
      <t>3 שנים (לא בהכרח רצופה)</t>
    </r>
    <r>
      <rPr>
        <sz val="12"/>
        <color theme="1"/>
        <rFont val="David"/>
        <family val="2"/>
        <charset val="177"/>
      </rPr>
      <t xml:space="preserve"> התקיימה פעילות במסגרת תכניות הלימוד/ההעשרה ב-</t>
    </r>
    <r>
      <rPr>
        <u/>
        <sz val="12"/>
        <color theme="1"/>
        <rFont val="David"/>
        <family val="2"/>
        <charset val="177"/>
      </rPr>
      <t>2 רשויות</t>
    </r>
    <r>
      <rPr>
        <sz val="12"/>
        <color theme="1"/>
        <rFont val="David"/>
        <family val="2"/>
        <charset val="177"/>
      </rPr>
      <t xml:space="preserve"> </t>
    </r>
    <r>
      <rPr>
        <u/>
        <sz val="12"/>
        <color theme="1"/>
        <rFont val="David"/>
        <family val="2"/>
        <charset val="177"/>
      </rPr>
      <t>מקומיות ו/או מנהלים קהילתיים לפחות במקביל  (באותה שנה) בכל אחת מהשנים</t>
    </r>
    <r>
      <rPr>
        <sz val="12"/>
        <color theme="1"/>
        <rFont val="David"/>
        <family val="2"/>
        <charset val="177"/>
      </rPr>
      <t xml:space="preserve">, כאשר האוכלוסייה עבורה התבצעו החוגים משתייכת למגזר הרלוונטי. לצורך סעיף זה תילקחנה בחשבון אך ורק פעילויות שהתקיימו במשך 3 חודשים רצופים לפחות בשנה. </t>
    </r>
  </si>
  <si>
    <r>
      <t xml:space="preserve">בכל התכניות העומדות בתנאים הנ"ל (בסעיפים ‎8.3.1.1 - ‎8.3.1.3, </t>
    </r>
    <r>
      <rPr>
        <u/>
        <sz val="12"/>
        <color theme="1"/>
        <rFont val="David"/>
        <family val="2"/>
        <charset val="177"/>
      </rPr>
      <t>ההיקף הכספי לא פחת מ-25,000 ₪</t>
    </r>
    <r>
      <rPr>
        <sz val="12"/>
        <color theme="1"/>
        <rFont val="David"/>
        <family val="2"/>
        <charset val="177"/>
      </rPr>
      <t xml:space="preserve"> לכל תכנית.</t>
    </r>
  </si>
  <si>
    <r>
      <rPr>
        <u/>
        <sz val="12"/>
        <color theme="1"/>
        <rFont val="David"/>
        <family val="2"/>
        <charset val="177"/>
      </rPr>
      <t>במהלך תקופה של 3 שנים (לא בהכרח רצופה)</t>
    </r>
    <r>
      <rPr>
        <sz val="12"/>
        <color theme="1"/>
        <rFont val="David"/>
        <family val="2"/>
        <charset val="177"/>
      </rPr>
      <t xml:space="preserve"> התקיימה פעילות במסגרת תכניות הלימוד/ההעשרה ב-</t>
    </r>
    <r>
      <rPr>
        <u/>
        <sz val="12"/>
        <color theme="1"/>
        <rFont val="David"/>
        <family val="2"/>
        <charset val="177"/>
      </rPr>
      <t>2 רשויות מקומיות ו/או מנהלים קהילתיים לפחות במקביל  (באותה שנה) בכל אחת מהשנים</t>
    </r>
    <r>
      <rPr>
        <sz val="12"/>
        <color theme="1"/>
        <rFont val="David"/>
        <family val="2"/>
        <charset val="177"/>
      </rPr>
      <t xml:space="preserve">, כאשר האוכלוסייה עבורה התבצעו החוגים משתייכת למגזר הרלוונטי. לצורך סעיף זה תילקחנה בחשבון אך ורק פעילויות שהתקיימו במשך 3 חודשים רצופים לפחות בשנה. </t>
    </r>
  </si>
  <si>
    <t>8.4</t>
  </si>
  <si>
    <t xml:space="preserve"> המציע בעל מחזור כספי של 1,000,000 ₪ לפחות בממוצע בכל אחת משלוש השנים האחרונות (2011, 2012, 2013), הנובע מהפעלת תכניות לימוד והעשרה.</t>
  </si>
  <si>
    <t>8.4.1</t>
  </si>
  <si>
    <t>בכל אחת מ-3 השנים האחרונות הועסקו על ידי המציע 5 אנשי סגל לפחות העומדים בתנאים המפורטים בסעיף 3.2 בנספח השירותים.</t>
  </si>
  <si>
    <t>8.4.2</t>
  </si>
  <si>
    <t xml:space="preserve">המציע פיתח לכל הפחות חוג אחד אשר עומד בתנאים המנויים בסעיף ‎1.2 לנספח א'1, וקיבל אישור פדגוגי על תכניו ממוסד אקדמי. </t>
  </si>
  <si>
    <t>8.4.3</t>
  </si>
  <si>
    <t>8.4.4</t>
  </si>
  <si>
    <t>המציע מינה לצורך הפרויקט מנהל פרויקט, אשר עומד בתנאים המפורטים להלן:</t>
  </si>
  <si>
    <t>העתק תעודת עוסק מורשה והעתק של תעודת התאגדות (לפי העניין וסוג התאגדותו המשפטית של המציע) מאושר/ים על ידי עו"ד.</t>
  </si>
  <si>
    <t>אישורים לפי חוק עסקאות גופים ציבוריים, בדבר ניהול פנקסי חשבונות ורשומות, כשהוא תקף.</t>
  </si>
  <si>
    <t>אם המציע הוא תאגיד - יצרף נסח חברה/שותפות עדכני מרשות התאגידים המוכיח כי למציע אין חובות אגרה שנתית לשנת 2013 או מוקדם מכך לרשם החברות.</t>
  </si>
  <si>
    <t>פרטים אודות ניסיונו של המציע כנדרש בסעיף ‎8.2 - ‎8.3 למכרז. הניסיון הנדרש על-פי סעיף זה יפורט ברשימה כרונולוגית מלאה של הפעילויות שבוצעו במהלך שנות הניסיון, כולל רשימת הלקוחות שקיבלו שירות זה או דומה לו מהמציע, תוך ציון שם הלקוח, שם איש הקשר ופרטי ההתקשרות עמו (נספח ב'2).</t>
  </si>
  <si>
    <t>9.7</t>
  </si>
  <si>
    <t>9.8</t>
  </si>
  <si>
    <t>אישור רו"ח אודות הנתונים הכספיים של המציע – לצורך עמידה בתנאי הסף שבסעיף ‎ (נספח ב'11).</t>
  </si>
  <si>
    <t>קורות חיים ומסמכים המעידים על הכשרתו וניסיונו של מנהל הפרויקט מטעם המציע, לצורך הוכחת העמידה בתנאי הסף ‎8.4.</t>
  </si>
  <si>
    <t>אישור פדגוגי ממוסד אקדמי המתמחה בהוראת מתמטיקה, פיזיקה, הנדסה, רובוטיקה, מדעי המחשב, יישומי המחשב או סייבר, או ממשרד החינוך כי תכני החוג המוצע מפוקחים על ידי מוסד אקדמי לצורך הוכחת העמידה בתנאי הסף ‎8.4.3.</t>
  </si>
  <si>
    <t>9.9</t>
  </si>
  <si>
    <t xml:space="preserve">תקציב החוג מאושר בחתימת רו"ח , לרבות סכום ההשתתפות של המציע, במידה וישנו, והסכום אשר ייגבה מהמשתתפים (נספח ב'5). </t>
  </si>
  <si>
    <t>9.10</t>
  </si>
  <si>
    <t>תכנית לימודים (סילבוס) מפורטת של החוגי/ם המוצע/ים.</t>
  </si>
  <si>
    <t>9.11</t>
  </si>
  <si>
    <t>תצהיר בדבר היעדר הרשעות לפי חוק עובדים זרים וחוק שכר מינימום חתום ע"י עו"ד (נספח ב'7).</t>
  </si>
  <si>
    <t>9.12</t>
  </si>
  <si>
    <t>התחייבות ואישור המציע לקיום החקיקה בתחום העסקת עובדים חתומה ע"י עו"ד (נספח ב'8).</t>
  </si>
  <si>
    <t>התחייבות לשמירת סודיות ולמניעת ניגוד עניינים (נספח ב'9).</t>
  </si>
  <si>
    <t>הצהרה על שימוש בתוכנות מקוריות (נספח ב'10).</t>
  </si>
  <si>
    <t>9.13</t>
  </si>
  <si>
    <t>9.14</t>
  </si>
  <si>
    <t>9.15</t>
  </si>
  <si>
    <t>9.16</t>
  </si>
  <si>
    <t>9.17</t>
  </si>
  <si>
    <t>9.18</t>
  </si>
  <si>
    <t>9.19</t>
  </si>
  <si>
    <t>9.20</t>
  </si>
  <si>
    <t>9.22</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</si>
  <si>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</si>
  <si>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</si>
  <si>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t>
  </si>
  <si>
    <t>המציע חייב לציין מראש בחוברת ההצעה אלו עמודים בהצעתו עלולים לחשוף סוד מסחרי או סוד מקצועי, למעט עלויות וסעיפים הנוגעים להוכחת עמידה בדרישות הסף, לפני הצגה למתחרים, ולנמק זאת.</t>
  </si>
  <si>
    <t>14.17.1</t>
  </si>
  <si>
    <t>ניסיון המציע - הפעלת תוכניות לימוד/העשרה</t>
  </si>
  <si>
    <t xml:space="preserve">שביעות רצון והמלצות לקוחות </t>
  </si>
  <si>
    <t>הפעלת תכניות לימוד/העשרה בתחומי המדעים והטכנולוגיה מעבר לנדרש בתנאי הסף.</t>
  </si>
  <si>
    <t>ניסיון מנהל הפרויקט</t>
  </si>
  <si>
    <t>החוגים המוצעים</t>
  </si>
  <si>
    <t>פרמטר נבדק</t>
  </si>
  <si>
    <t>המציע</t>
  </si>
  <si>
    <t xml:space="preserve"> הפעלת חוגים בהיקף כספי גבוה מעבר לתנאי הסף</t>
  </si>
  <si>
    <t>משקל כולל לסעיף</t>
  </si>
  <si>
    <r>
      <rPr>
        <u/>
        <sz val="12"/>
        <color theme="1"/>
        <rFont val="David"/>
        <family val="2"/>
        <charset val="177"/>
      </rPr>
      <t xml:space="preserve">בכל </t>
    </r>
    <r>
      <rPr>
        <sz val="12"/>
        <color theme="1"/>
        <rFont val="David"/>
        <family val="2"/>
        <charset val="177"/>
      </rPr>
      <t xml:space="preserve">התכניות העומדות בתנאים הנ"ל </t>
    </r>
    <r>
      <rPr>
        <b/>
        <sz val="12"/>
        <color theme="1"/>
        <rFont val="David"/>
        <family val="2"/>
        <charset val="177"/>
      </rPr>
      <t>(בסעיפים ‎(8.3.1.1 - ‎8.3.1.3</t>
    </r>
    <r>
      <rPr>
        <sz val="12"/>
        <color theme="1"/>
        <rFont val="David"/>
        <family val="2"/>
        <charset val="177"/>
      </rPr>
      <t xml:space="preserve">, </t>
    </r>
    <r>
      <rPr>
        <u/>
        <sz val="12"/>
        <color theme="1"/>
        <rFont val="David"/>
        <family val="2"/>
        <charset val="177"/>
      </rPr>
      <t>ההיקף הכספי לא פחת מ-25,000 ₪</t>
    </r>
    <r>
      <rPr>
        <sz val="12"/>
        <color theme="1"/>
        <rFont val="David"/>
        <family val="2"/>
        <charset val="177"/>
      </rPr>
      <t xml:space="preserve"> לכל תכנית.</t>
    </r>
  </si>
  <si>
    <t xml:space="preserve">יש לחתום על כל מסמכי המכרז וההסכם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</si>
  <si>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תנאי סף מקצועיים לכלל המציעים</t>
  </si>
  <si>
    <t>8.4.4.1</t>
  </si>
  <si>
    <t>8.4.4.2</t>
  </si>
  <si>
    <r>
      <t xml:space="preserve"> במציעים </t>
    </r>
    <r>
      <rPr>
        <u/>
        <sz val="12"/>
        <color theme="1"/>
        <rFont val="David"/>
        <family val="2"/>
        <charset val="177"/>
      </rPr>
      <t xml:space="preserve">לקטגוריית המגזר החרדי ולקטגורית המגזר הלא יהודי </t>
    </r>
    <r>
      <rPr>
        <sz val="12"/>
        <color theme="1"/>
        <rFont val="David"/>
        <family val="2"/>
        <charset val="177"/>
      </rPr>
      <t>נדרש כי מתוך 5 שנות הניסיון להלן, שנתיים לפחות עסק מנהל הפרויקט בניהול והפעלת תכניות לימוד/העשרה עם ילדים ו/או בני נוער במסגרת החינוך הבלתי פורמלי עבור אוכלוסייה המשתייכת למגזר הרלוונטי.</t>
    </r>
  </si>
  <si>
    <t>בעל ניסיון של 5 שנים לפחות בניהול והפעלת תכניות לימוד/העשרה עם ילדים ו/או בני נוער במסגרת החינוך הבלתי פורמלי.</t>
  </si>
  <si>
    <t>לומדה- המכון החרדי ללימודי מקצוע</t>
  </si>
  <si>
    <t>שם המציע:</t>
  </si>
  <si>
    <t>ההצעה מוגשת עבור:</t>
  </si>
  <si>
    <t>בעל תואר ראשון, או בעל תואר b.ed, או בעלי תעודת הוראה בדרגה של "מורה מוסמך בכיר" כהגדרתו ע"י משרד החינוך</t>
  </si>
  <si>
    <t xml:space="preserve">ערבות הצעה - מציע אשר הגיש את הצעתו לשלושה (3) קהלי יעד או יותר, כהגדרתם בסעיף ‎5.2, יצרף להצעתו ערבות בנקאית לא צמודה, בלתי-מותנית וברת-חילוט על סך של 7,500 ₪ על שם המציע שתהא בתוקף עד לתאריך 20.01.2015 בהתאם לסכום ועל-פי הנוסח האמורים בנספח ב'6. ערבות זו תוחזר למציעים שלא יזכו במכרז. המציע שיזכה במכרז, יחליף ערבות זו בערבות לביצוע ההסכם כנדרש להלן. </t>
  </si>
  <si>
    <t>בעל ניסיון ב- 5 השנים האחרונות בהפעלת תכניות לימוד/העשרה בתחומי המדעים והטכנולוגיה, וזאת בהיקפים הבאים:</t>
  </si>
  <si>
    <t>14.7.1</t>
  </si>
  <si>
    <t>14.7.2</t>
  </si>
  <si>
    <t>14.7.3</t>
  </si>
  <si>
    <t>14.7.4</t>
  </si>
  <si>
    <t>14.7.5</t>
  </si>
  <si>
    <t xml:space="preserve">מנהל הפרוייקט </t>
  </si>
  <si>
    <t>50,000 עד 99,999 ₪</t>
  </si>
  <si>
    <t>לפחות 100,000</t>
  </si>
  <si>
    <t>ציון כולל לסעיף, סף איכות מינימלי 70</t>
  </si>
  <si>
    <r>
      <t xml:space="preserve">התרשמות כללית מתכני החוג ומהאלמנטים היישומי דרוגים אשר יעשה בהם שימוש במהלך החוג, יינתן ניקוד על מקוריות, עיסוק בתחומים מדעיים ייחודיים, התנסויות מעשיות, כגון: בניית דגמים, לימודי שטח, הכנת סרטונים וכדו', </t>
    </r>
    <r>
      <rPr>
        <sz val="12"/>
        <color rgb="FFFF0000"/>
        <rFont val="Arial"/>
        <family val="2"/>
      </rPr>
      <t>כל מעריך ידרג 0-5</t>
    </r>
  </si>
  <si>
    <r>
      <t>איכות מנגנון הפיקוח והבקרה על ביצוע החוג – יינתן ניקוד על העמדת רכז ייעודי לצורכי פיקוח ובקרה על ביצוע החוג, עריכת צפיות, משובים וליווי למעבירי החוג וביצוע משובים למשתתפי החוג במהלך החוג ובסופו.</t>
    </r>
    <r>
      <rPr>
        <sz val="12"/>
        <color rgb="FFFF0000"/>
        <rFont val="Arial"/>
        <family val="2"/>
      </rPr>
      <t>כל מעריך ידרג 0-5</t>
    </r>
  </si>
  <si>
    <r>
      <t>שימוש מגוון בכלי עזר - עזרים (מצגות, סרטים וכדו'), ציוד מתכלה, ציוד קבוע והעמדת ציוד אישי למשתתף (ערכות למידה וניסוי לתלמיד וכדו').</t>
    </r>
    <r>
      <rPr>
        <sz val="12"/>
        <color rgb="FFFF0000"/>
        <rFont val="Arial"/>
        <family val="2"/>
      </rPr>
      <t>כל מעריך ידרג 0-5</t>
    </r>
  </si>
  <si>
    <r>
      <t>התרשמות כללית מאיכות החוג המוצע מבחינה פדגוגית- יינתן ניקוד על פעילויות יצירה במהלך החוג, עבודות גמר, העמקת הידע בתחום החוג וכד'.</t>
    </r>
    <r>
      <rPr>
        <sz val="12"/>
        <color rgb="FFFF0000"/>
        <rFont val="Arial"/>
        <family val="2"/>
      </rPr>
      <t>כל מעריך ידרג 0-5</t>
    </r>
  </si>
  <si>
    <r>
      <t xml:space="preserve">עמידה ביעדים ומטרות החוג, </t>
    </r>
    <r>
      <rPr>
        <sz val="12"/>
        <color rgb="FFFF0000"/>
        <rFont val="Arial"/>
        <family val="2"/>
      </rPr>
      <t>דרוג 0-5</t>
    </r>
  </si>
  <si>
    <t>עמידה בלוחות זמנים דרוג 0-5</t>
  </si>
  <si>
    <r>
      <t xml:space="preserve">נכונות לגמישות ולמענה לבקשות מיוחדות של המזמין. </t>
    </r>
    <r>
      <rPr>
        <sz val="12"/>
        <color rgb="FFFF0000"/>
        <rFont val="Arial"/>
        <family val="2"/>
      </rPr>
      <t>דרוג 0-5</t>
    </r>
  </si>
  <si>
    <r>
      <t xml:space="preserve">פיקוח ובקרה על התכנית </t>
    </r>
    <r>
      <rPr>
        <sz val="12"/>
        <color rgb="FFFF0000"/>
        <rFont val="Arial"/>
        <family val="2"/>
        <scheme val="minor"/>
      </rPr>
      <t>דרוג 0-5</t>
    </r>
  </si>
  <si>
    <r>
      <t xml:space="preserve">איכות השרות והתרשמות כללית של הממליץ </t>
    </r>
    <r>
      <rPr>
        <sz val="12"/>
        <color rgb="FFFF0000"/>
        <rFont val="Arial"/>
        <family val="2"/>
        <scheme val="minor"/>
      </rPr>
      <t>דרוג 0-5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</si>
</sst>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43"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4"/>
      <name val="Arial"/>
      <family val="2"/>
    </font>
    <font>
      <b/>
      <sz val="12"/>
      <name val="Arial"/>
      <family val="2"/>
    </font>
    <font>
      <sz val="12"/>
      <name val="Arial"/>
      <family val="2"/>
    </font>
    <font>
      <b/>
      <sz val="11"/>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sz val="12"/>
      <color theme="1"/>
      <name val="Arial"/>
      <family val="2"/>
      <charset val="177"/>
      <scheme val="minor"/>
    </font>
    <font>
      <b/>
      <sz val="11"/>
      <color theme="0"/>
      <name val="Arial"/>
      <family val="2"/>
      <scheme val="minor"/>
    </font>
    <font>
      <b/>
      <sz val="15"/>
      <color theme="0"/>
      <name val="David"/>
      <family val="2"/>
      <charset val="177"/>
    </font>
    <font>
      <u/>
      <sz val="11"/>
      <color theme="10"/>
      <name val="Arial"/>
      <family val="2"/>
      <charset val="177"/>
      <scheme val="minor"/>
    </font>
    <font>
      <u/>
      <sz val="12"/>
      <color theme="1"/>
      <name val="David"/>
      <family val="2"/>
      <charset val="177"/>
    </font>
    <font>
      <b/>
      <u/>
      <sz val="13"/>
      <color theme="1"/>
      <name val="David"/>
      <family val="2"/>
      <charset val="177"/>
    </font>
    <font>
      <b/>
      <u/>
      <sz val="12"/>
      <color theme="1"/>
      <name val="David"/>
      <family val="2"/>
      <charset val="177"/>
    </font>
    <font>
      <sz val="12"/>
      <color theme="1"/>
      <name val="Arial"/>
      <family val="2"/>
      <scheme val="minor"/>
    </font>
    <font>
      <sz val="9"/>
      <color indexed="81"/>
      <name val="Tahoma"/>
      <family val="2"/>
    </font>
    <font>
      <b/>
      <sz val="9"/>
      <color indexed="81"/>
      <name val="Tahoma"/>
      <family val="2"/>
    </font>
    <font>
      <sz val="13"/>
      <color theme="1"/>
      <name val="David"/>
      <family val="2"/>
      <charset val="177"/>
    </font>
    <font>
      <u/>
      <sz val="9"/>
      <color indexed="81"/>
      <name val="Tahoma"/>
      <family val="2"/>
    </font>
    <font>
      <u/>
      <sz val="11"/>
      <color theme="10"/>
      <name val="David"/>
      <family val="2"/>
      <charset val="177"/>
    </font>
    <font>
      <b/>
      <sz val="11"/>
      <name val="David"/>
      <family val="2"/>
      <charset val="177"/>
    </font>
    <font>
      <sz val="11"/>
      <name val="David"/>
      <family val="2"/>
      <charset val="177"/>
    </font>
    <font>
      <b/>
      <u/>
      <sz val="9"/>
      <color indexed="81"/>
      <name val="Tahoma"/>
      <family val="2"/>
    </font>
    <font>
      <sz val="9"/>
      <color indexed="81"/>
      <name val="Tahoma"/>
      <charset val="177"/>
    </font>
    <font>
      <b/>
      <sz val="9"/>
      <color indexed="81"/>
      <name val="Tahoma"/>
      <charset val="177"/>
    </font>
    <font>
      <b/>
      <sz val="13"/>
      <name val="Arial"/>
      <family val="2"/>
      <charset val="177"/>
    </font>
    <font>
      <sz val="10"/>
      <name val="Arial"/>
      <family val="2"/>
    </font>
    <font>
      <sz val="9"/>
      <name val="Arial"/>
      <family val="2"/>
    </font>
    <font>
      <sz val="12"/>
      <color rgb="FFFF0000"/>
      <name val="Arial"/>
      <family val="2"/>
    </font>
    <font>
      <sz val="12"/>
      <color rgb="FFFF0000"/>
      <name val="Arial"/>
      <family val="2"/>
      <scheme val="minor"/>
    </font>
  </fonts>
  <fills count="2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3" tint="0.79998168889431442"/>
        <bgColor indexed="64"/>
      </patternFill>
    </fill>
    <fill>
      <patternFill patternType="solid">
        <fgColor rgb="FF727E70"/>
        <bgColor theme="8" tint="0.79998168889431442"/>
      </patternFill>
    </fill>
    <fill>
      <patternFill patternType="darkTrellis">
        <bgColor theme="7" tint="0.59999389629810485"/>
      </patternFill>
    </fill>
    <fill>
      <patternFill patternType="solid">
        <fgColor theme="0" tint="-0.249977111117893"/>
        <bgColor indexed="64"/>
      </patternFill>
    </fill>
  </fills>
  <borders count="76">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s>
  <cellStyleXfs count="3">
    <xf numFmtId="0" fontId="0" fillId="0" borderId="0"/>
    <xf numFmtId="9" fontId="9" fillId="0" borderId="0" applyFont="0" applyFill="0" applyBorder="0" applyAlignment="0" applyProtection="0"/>
    <xf numFmtId="0" fontId="23" fillId="0" borderId="0" applyNumberFormat="0" applyFill="0" applyBorder="0" applyAlignment="0" applyProtection="0"/>
  </cellStyleXfs>
  <cellXfs count="422">
    <xf numFmtId="0" fontId="0" fillId="0" borderId="0" xfId="0"/>
    <xf numFmtId="0" fontId="0" fillId="0" borderId="0" xfId="0" applyProtection="1">
      <protection hidden="1"/>
    </xf>
    <xf numFmtId="0" fontId="11" fillId="0" borderId="0" xfId="0" applyFont="1" applyProtection="1">
      <protection hidden="1"/>
    </xf>
    <xf numFmtId="9" fontId="11" fillId="0" borderId="0" xfId="1" applyFont="1" applyAlignment="1" applyProtection="1">
      <alignment horizontal="center"/>
      <protection hidden="1"/>
    </xf>
    <xf numFmtId="0" fontId="13" fillId="13" borderId="27" xfId="0" applyFont="1" applyFill="1" applyBorder="1" applyAlignment="1" applyProtection="1">
      <alignment horizontal="center" vertical="center" wrapText="1" readingOrder="2"/>
      <protection hidden="1"/>
    </xf>
    <xf numFmtId="0" fontId="13" fillId="13" borderId="28" xfId="0" applyFont="1" applyFill="1" applyBorder="1" applyAlignment="1" applyProtection="1">
      <alignment horizontal="center" vertical="center" wrapText="1" readingOrder="2"/>
      <protection hidden="1"/>
    </xf>
    <xf numFmtId="0" fontId="13" fillId="13" borderId="40" xfId="0" applyFont="1" applyFill="1" applyBorder="1" applyAlignment="1" applyProtection="1">
      <alignment horizontal="center" vertical="center" wrapText="1" readingOrder="2"/>
      <protection hidden="1"/>
    </xf>
    <xf numFmtId="9" fontId="14" fillId="3" borderId="32" xfId="1" applyFont="1" applyFill="1" applyBorder="1" applyAlignment="1" applyProtection="1">
      <alignment horizontal="center" vertical="center" wrapText="1" readingOrder="2"/>
      <protection hidden="1"/>
    </xf>
    <xf numFmtId="1" fontId="16" fillId="16" borderId="41" xfId="1" applyNumberFormat="1" applyFont="1" applyFill="1" applyBorder="1" applyAlignment="1" applyProtection="1">
      <alignment horizontal="center" vertical="center" wrapText="1" readingOrder="2"/>
      <protection hidden="1"/>
    </xf>
    <xf numFmtId="164" fontId="15" fillId="8" borderId="45" xfId="0" applyNumberFormat="1" applyFont="1" applyFill="1" applyBorder="1" applyAlignment="1" applyProtection="1">
      <alignment horizontal="center" vertical="center" wrapText="1" readingOrder="2"/>
      <protection hidden="1"/>
    </xf>
    <xf numFmtId="0" fontId="14" fillId="12" borderId="41" xfId="0" applyFont="1" applyFill="1" applyBorder="1" applyAlignment="1" applyProtection="1">
      <alignment horizontal="right" vertical="center" wrapText="1" readingOrder="2"/>
      <protection hidden="1"/>
    </xf>
    <xf numFmtId="9" fontId="14" fillId="3" borderId="57" xfId="1" applyFont="1" applyFill="1" applyBorder="1" applyAlignment="1" applyProtection="1">
      <alignment horizontal="center" vertical="center" wrapText="1" readingOrder="2"/>
      <protection hidden="1"/>
    </xf>
    <xf numFmtId="0" fontId="14" fillId="12" borderId="50" xfId="0" applyFont="1" applyFill="1" applyBorder="1" applyAlignment="1" applyProtection="1">
      <alignment horizontal="right" vertical="center" wrapText="1" readingOrder="2"/>
      <protection hidden="1"/>
    </xf>
    <xf numFmtId="9" fontId="14" fillId="3" borderId="54" xfId="1" applyFont="1" applyFill="1" applyBorder="1" applyAlignment="1" applyProtection="1">
      <alignment horizontal="center" vertical="center" wrapText="1" readingOrder="2"/>
      <protection hidden="1"/>
    </xf>
    <xf numFmtId="0" fontId="14" fillId="12" borderId="46" xfId="0" applyFont="1" applyFill="1" applyBorder="1" applyAlignment="1" applyProtection="1">
      <alignment horizontal="right" vertical="center" wrapText="1" readingOrder="2"/>
      <protection hidden="1"/>
    </xf>
    <xf numFmtId="9" fontId="14" fillId="3" borderId="55" xfId="1" applyFont="1" applyFill="1" applyBorder="1" applyAlignment="1" applyProtection="1">
      <alignment horizontal="center" vertical="center" wrapText="1" readingOrder="2"/>
      <protection hidden="1"/>
    </xf>
    <xf numFmtId="0" fontId="14" fillId="12" borderId="37" xfId="0" applyFont="1" applyFill="1" applyBorder="1" applyAlignment="1" applyProtection="1">
      <alignment horizontal="right" vertical="center" wrapText="1" readingOrder="2"/>
      <protection hidden="1"/>
    </xf>
    <xf numFmtId="9" fontId="14" fillId="3" borderId="59" xfId="1" applyFont="1" applyFill="1" applyBorder="1" applyAlignment="1" applyProtection="1">
      <alignment horizontal="center" vertical="center" wrapText="1" readingOrder="2"/>
      <protection hidden="1"/>
    </xf>
    <xf numFmtId="0" fontId="14" fillId="12" borderId="28" xfId="0" applyFont="1" applyFill="1" applyBorder="1" applyAlignment="1" applyProtection="1">
      <alignment horizontal="right" vertical="center" wrapText="1" readingOrder="2"/>
      <protection hidden="1"/>
    </xf>
    <xf numFmtId="0" fontId="14" fillId="12" borderId="38" xfId="0" applyFont="1" applyFill="1" applyBorder="1" applyAlignment="1" applyProtection="1">
      <alignment horizontal="right" vertical="center" wrapText="1" readingOrder="2"/>
      <protection hidden="1"/>
    </xf>
    <xf numFmtId="9" fontId="17" fillId="17" borderId="29" xfId="1" applyFont="1" applyFill="1" applyBorder="1" applyAlignment="1" applyProtection="1">
      <alignment horizontal="center" vertical="center" wrapText="1" readingOrder="2"/>
      <protection hidden="1"/>
    </xf>
    <xf numFmtId="0" fontId="4" fillId="0" borderId="0" xfId="0" applyFont="1" applyProtection="1">
      <protection hidden="1"/>
    </xf>
    <xf numFmtId="0" fontId="18" fillId="10" borderId="8" xfId="0" applyFont="1" applyFill="1" applyBorder="1" applyAlignment="1" applyProtection="1">
      <alignment horizontal="center" vertical="center" wrapText="1" readingOrder="2"/>
      <protection hidden="1"/>
    </xf>
    <xf numFmtId="0" fontId="20" fillId="0" borderId="0" xfId="0" applyFont="1" applyProtection="1">
      <protection hidden="1"/>
    </xf>
    <xf numFmtId="1" fontId="16" fillId="16" borderId="41" xfId="0" applyNumberFormat="1" applyFont="1" applyFill="1" applyBorder="1" applyAlignment="1" applyProtection="1">
      <alignment horizontal="center" vertical="center" wrapText="1" readingOrder="2"/>
      <protection locked="0"/>
    </xf>
    <xf numFmtId="1" fontId="16" fillId="16" borderId="36" xfId="0" applyNumberFormat="1" applyFont="1" applyFill="1" applyBorder="1" applyAlignment="1" applyProtection="1">
      <alignment horizontal="center" vertical="center" wrapText="1" readingOrder="2"/>
      <protection locked="0"/>
    </xf>
    <xf numFmtId="1" fontId="16" fillId="16" borderId="46" xfId="0" applyNumberFormat="1" applyFont="1" applyFill="1" applyBorder="1" applyAlignment="1" applyProtection="1">
      <alignment horizontal="center" vertical="center" wrapText="1" readingOrder="2"/>
      <protection locked="0"/>
    </xf>
    <xf numFmtId="1" fontId="16" fillId="16" borderId="50" xfId="0" applyNumberFormat="1" applyFont="1" applyFill="1" applyBorder="1" applyAlignment="1" applyProtection="1">
      <alignment horizontal="center" vertical="center" wrapText="1" readingOrder="2"/>
      <protection locked="0"/>
    </xf>
    <xf numFmtId="49" fontId="3" fillId="9" borderId="7" xfId="0" applyNumberFormat="1" applyFont="1" applyFill="1" applyBorder="1" applyAlignment="1" applyProtection="1">
      <alignment horizontal="center" vertical="center" wrapText="1"/>
      <protection hidden="1"/>
    </xf>
    <xf numFmtId="49" fontId="2" fillId="6" borderId="6" xfId="0" applyNumberFormat="1" applyFont="1" applyFill="1" applyBorder="1" applyAlignment="1" applyProtection="1">
      <alignment horizontal="center" vertical="center" readingOrder="2"/>
      <protection hidden="1"/>
    </xf>
    <xf numFmtId="0" fontId="6" fillId="6" borderId="11" xfId="0" applyFont="1" applyFill="1" applyBorder="1" applyAlignment="1" applyProtection="1">
      <alignment vertical="center" wrapText="1" readingOrder="2"/>
      <protection hidden="1"/>
    </xf>
    <xf numFmtId="0" fontId="6" fillId="6" borderId="14" xfId="0" applyFont="1" applyFill="1" applyBorder="1" applyAlignment="1" applyProtection="1">
      <alignment vertical="center" wrapText="1" readingOrder="2"/>
      <protection hidden="1"/>
    </xf>
    <xf numFmtId="49" fontId="3" fillId="11" borderId="7" xfId="0" applyNumberFormat="1" applyFont="1" applyFill="1" applyBorder="1" applyAlignment="1" applyProtection="1">
      <alignment horizontal="center" vertical="center"/>
      <protection hidden="1"/>
    </xf>
    <xf numFmtId="0" fontId="6" fillId="5" borderId="10" xfId="0" applyFont="1" applyFill="1" applyBorder="1" applyAlignment="1" applyProtection="1">
      <alignment horizontal="right" vertical="center" wrapText="1" readingOrder="2"/>
      <protection hidden="1"/>
    </xf>
    <xf numFmtId="49" fontId="3" fillId="14" borderId="7" xfId="0" applyNumberFormat="1" applyFont="1" applyFill="1" applyBorder="1" applyAlignment="1" applyProtection="1">
      <alignment horizontal="center" vertical="center"/>
      <protection hidden="1"/>
    </xf>
    <xf numFmtId="49" fontId="2" fillId="3" borderId="6" xfId="0" applyNumberFormat="1" applyFont="1" applyFill="1" applyBorder="1" applyAlignment="1" applyProtection="1">
      <alignment horizontal="center" vertical="center" readingOrder="2"/>
      <protection hidden="1"/>
    </xf>
    <xf numFmtId="0" fontId="7" fillId="20" borderId="47" xfId="0" applyFont="1" applyFill="1" applyBorder="1" applyAlignment="1" applyProtection="1">
      <alignment horizontal="center" vertical="center" readingOrder="2"/>
      <protection hidden="1"/>
    </xf>
    <xf numFmtId="0" fontId="7" fillId="20" borderId="41" xfId="0" applyFont="1" applyFill="1" applyBorder="1" applyAlignment="1" applyProtection="1">
      <alignment horizontal="center" vertical="center" readingOrder="2"/>
      <protection hidden="1"/>
    </xf>
    <xf numFmtId="0" fontId="7" fillId="20" borderId="48" xfId="0" applyFont="1" applyFill="1" applyBorder="1" applyAlignment="1" applyProtection="1">
      <alignment horizontal="center" vertical="center" readingOrder="2"/>
      <protection hidden="1"/>
    </xf>
    <xf numFmtId="0" fontId="7" fillId="20" borderId="49" xfId="0" applyFont="1" applyFill="1" applyBorder="1" applyAlignment="1" applyProtection="1">
      <alignment horizontal="center" vertical="center" wrapText="1"/>
      <protection hidden="1"/>
    </xf>
    <xf numFmtId="0" fontId="7" fillId="20" borderId="50" xfId="0" applyFont="1" applyFill="1" applyBorder="1" applyAlignment="1" applyProtection="1">
      <alignment horizontal="center" vertical="center" wrapText="1"/>
      <protection hidden="1"/>
    </xf>
    <xf numFmtId="0" fontId="7" fillId="20" borderId="51" xfId="0" applyFont="1" applyFill="1" applyBorder="1" applyAlignment="1" applyProtection="1">
      <alignment horizontal="center" vertical="center" wrapText="1"/>
      <protection hidden="1"/>
    </xf>
    <xf numFmtId="0" fontId="10" fillId="7" borderId="5" xfId="0" applyFont="1" applyFill="1" applyBorder="1" applyAlignment="1" applyProtection="1">
      <alignment vertical="center"/>
      <protection hidden="1"/>
    </xf>
    <xf numFmtId="0" fontId="10" fillId="15" borderId="4" xfId="0" applyFont="1" applyFill="1" applyBorder="1" applyAlignment="1" applyProtection="1">
      <alignment vertical="center"/>
      <protection hidden="1"/>
    </xf>
    <xf numFmtId="2" fontId="10" fillId="15" borderId="52" xfId="0" applyNumberFormat="1" applyFont="1" applyFill="1" applyBorder="1" applyAlignment="1" applyProtection="1">
      <alignment horizontal="center" vertical="center"/>
      <protection hidden="1"/>
    </xf>
    <xf numFmtId="2" fontId="10" fillId="15" borderId="46" xfId="0" applyNumberFormat="1" applyFont="1" applyFill="1" applyBorder="1" applyAlignment="1" applyProtection="1">
      <alignment horizontal="center" vertical="center"/>
      <protection hidden="1"/>
    </xf>
    <xf numFmtId="2" fontId="10" fillId="15" borderId="40" xfId="0" applyNumberFormat="1" applyFont="1" applyFill="1" applyBorder="1" applyAlignment="1" applyProtection="1">
      <alignment horizontal="center" vertical="center"/>
      <protection hidden="1"/>
    </xf>
    <xf numFmtId="0" fontId="7" fillId="20" borderId="42" xfId="0" applyFont="1" applyFill="1" applyBorder="1" applyAlignment="1" applyProtection="1">
      <alignment horizontal="center" vertical="center" readingOrder="2"/>
      <protection hidden="1"/>
    </xf>
    <xf numFmtId="0" fontId="10" fillId="20" borderId="42" xfId="0" applyFont="1" applyFill="1" applyBorder="1" applyAlignment="1" applyProtection="1">
      <alignment horizontal="center"/>
      <protection hidden="1"/>
    </xf>
    <xf numFmtId="0" fontId="10" fillId="20" borderId="48" xfId="0" applyFont="1" applyFill="1" applyBorder="1" applyProtection="1">
      <protection hidden="1"/>
    </xf>
    <xf numFmtId="0" fontId="7" fillId="20" borderId="58" xfId="0" applyFont="1" applyFill="1" applyBorder="1" applyAlignment="1" applyProtection="1">
      <alignment horizontal="center" vertical="center" wrapText="1"/>
      <protection hidden="1"/>
    </xf>
    <xf numFmtId="0" fontId="7" fillId="20" borderId="21" xfId="0" applyFont="1" applyFill="1" applyBorder="1" applyAlignment="1" applyProtection="1">
      <alignment horizontal="center" vertical="center" wrapText="1"/>
      <protection hidden="1"/>
    </xf>
    <xf numFmtId="0" fontId="7" fillId="20" borderId="56" xfId="0" applyFont="1" applyFill="1" applyBorder="1" applyAlignment="1" applyProtection="1">
      <alignment horizontal="center" vertical="center" wrapText="1"/>
      <protection hidden="1"/>
    </xf>
    <xf numFmtId="9" fontId="0" fillId="21" borderId="26" xfId="0" applyNumberFormat="1" applyFill="1" applyBorder="1" applyAlignment="1" applyProtection="1">
      <alignment horizontal="center"/>
      <protection hidden="1"/>
    </xf>
    <xf numFmtId="0" fontId="11" fillId="21" borderId="51" xfId="0" applyFont="1" applyFill="1" applyBorder="1" applyProtection="1">
      <protection hidden="1"/>
    </xf>
    <xf numFmtId="2" fontId="11" fillId="21" borderId="49" xfId="0" applyNumberFormat="1" applyFont="1" applyFill="1" applyBorder="1" applyAlignment="1" applyProtection="1">
      <alignment horizontal="center" vertical="center"/>
      <protection hidden="1"/>
    </xf>
    <xf numFmtId="2" fontId="11" fillId="21" borderId="50" xfId="0" applyNumberFormat="1" applyFont="1" applyFill="1" applyBorder="1" applyAlignment="1" applyProtection="1">
      <alignment horizontal="center" vertical="center"/>
      <protection hidden="1"/>
    </xf>
    <xf numFmtId="2" fontId="11" fillId="21" borderId="51" xfId="0" applyNumberFormat="1" applyFont="1" applyFill="1" applyBorder="1" applyAlignment="1" applyProtection="1">
      <alignment horizontal="center" vertical="center"/>
      <protection hidden="1"/>
    </xf>
    <xf numFmtId="9" fontId="21" fillId="19" borderId="26" xfId="0" applyNumberFormat="1" applyFont="1" applyFill="1" applyBorder="1" applyAlignment="1" applyProtection="1">
      <alignment horizontal="center" vertical="center"/>
      <protection hidden="1"/>
    </xf>
    <xf numFmtId="0" fontId="21" fillId="19" borderId="51" xfId="0" applyFont="1" applyFill="1" applyBorder="1" applyAlignment="1" applyProtection="1">
      <alignment vertical="center"/>
      <protection hidden="1"/>
    </xf>
    <xf numFmtId="2" fontId="21" fillId="19" borderId="49" xfId="0" applyNumberFormat="1" applyFont="1" applyFill="1" applyBorder="1" applyAlignment="1" applyProtection="1">
      <alignment horizontal="center" vertical="center"/>
      <protection hidden="1"/>
    </xf>
    <xf numFmtId="2" fontId="21" fillId="19" borderId="50" xfId="0" applyNumberFormat="1" applyFont="1" applyFill="1" applyBorder="1" applyAlignment="1" applyProtection="1">
      <alignment horizontal="center" vertical="center"/>
      <protection hidden="1"/>
    </xf>
    <xf numFmtId="2" fontId="21" fillId="19" borderId="51" xfId="0" applyNumberFormat="1" applyFont="1" applyFill="1" applyBorder="1" applyAlignment="1" applyProtection="1">
      <alignment horizontal="center" vertical="center"/>
      <protection hidden="1"/>
    </xf>
    <xf numFmtId="0" fontId="10" fillId="14" borderId="52" xfId="0" applyFont="1" applyFill="1" applyBorder="1" applyAlignment="1" applyProtection="1">
      <alignment horizontal="center" vertical="center"/>
      <protection hidden="1"/>
    </xf>
    <xf numFmtId="0" fontId="10" fillId="14" borderId="46" xfId="0" applyFont="1" applyFill="1" applyBorder="1" applyAlignment="1" applyProtection="1">
      <alignment horizontal="center" vertical="center"/>
      <protection hidden="1"/>
    </xf>
    <xf numFmtId="0" fontId="10" fillId="14" borderId="40" xfId="0" applyFont="1" applyFill="1" applyBorder="1" applyAlignment="1" applyProtection="1">
      <alignment horizontal="center" vertical="center"/>
      <protection hidden="1"/>
    </xf>
    <xf numFmtId="165" fontId="0" fillId="7" borderId="49" xfId="0" applyNumberFormat="1" applyFill="1" applyBorder="1" applyAlignment="1" applyProtection="1">
      <alignment horizontal="center" vertical="center"/>
      <protection locked="0"/>
    </xf>
    <xf numFmtId="165" fontId="0" fillId="7" borderId="50" xfId="0" applyNumberFormat="1" applyFill="1" applyBorder="1" applyAlignment="1" applyProtection="1">
      <alignment horizontal="center" vertical="center"/>
      <protection locked="0"/>
    </xf>
    <xf numFmtId="165" fontId="0" fillId="7" borderId="51" xfId="0" applyNumberFormat="1" applyFill="1" applyBorder="1" applyAlignment="1" applyProtection="1">
      <alignment horizontal="center" vertical="center"/>
      <protection locked="0"/>
    </xf>
    <xf numFmtId="0" fontId="13" fillId="12" borderId="16" xfId="0" applyFont="1" applyFill="1" applyBorder="1" applyAlignment="1" applyProtection="1">
      <alignment horizontal="center" vertical="center" wrapText="1" readingOrder="2"/>
      <protection hidden="1"/>
    </xf>
    <xf numFmtId="0" fontId="14" fillId="12" borderId="61" xfId="0" applyFont="1" applyFill="1" applyBorder="1" applyAlignment="1" applyProtection="1">
      <alignment horizontal="right" vertical="center" wrapText="1" readingOrder="2"/>
      <protection hidden="1"/>
    </xf>
    <xf numFmtId="9" fontId="15" fillId="3" borderId="61" xfId="1" applyFont="1" applyFill="1" applyBorder="1" applyAlignment="1" applyProtection="1">
      <alignment horizontal="center" vertical="center" wrapText="1" readingOrder="2"/>
      <protection hidden="1"/>
    </xf>
    <xf numFmtId="164" fontId="15" fillId="8" borderId="62" xfId="0" applyNumberFormat="1" applyFont="1" applyFill="1" applyBorder="1" applyAlignment="1" applyProtection="1">
      <alignment horizontal="center" vertical="center" wrapText="1" readingOrder="2"/>
      <protection hidden="1"/>
    </xf>
    <xf numFmtId="0" fontId="13" fillId="12" borderId="63" xfId="0" applyFont="1" applyFill="1" applyBorder="1" applyAlignment="1" applyProtection="1">
      <alignment horizontal="center" vertical="center" wrapText="1" readingOrder="2"/>
      <protection hidden="1"/>
    </xf>
    <xf numFmtId="0" fontId="14" fillId="12" borderId="0" xfId="0" applyFont="1" applyFill="1" applyBorder="1" applyAlignment="1" applyProtection="1">
      <alignment horizontal="right" vertical="center" wrapText="1" readingOrder="2"/>
      <protection hidden="1"/>
    </xf>
    <xf numFmtId="9" fontId="14" fillId="3" borderId="65" xfId="1" applyFont="1" applyFill="1" applyBorder="1" applyAlignment="1" applyProtection="1">
      <alignment horizontal="center" vertical="center" wrapText="1" readingOrder="2"/>
      <protection hidden="1"/>
    </xf>
    <xf numFmtId="9" fontId="14" fillId="3" borderId="41" xfId="1" applyFont="1" applyFill="1" applyBorder="1" applyAlignment="1" applyProtection="1">
      <alignment horizontal="center" vertical="center" wrapText="1" readingOrder="2"/>
      <protection hidden="1"/>
    </xf>
    <xf numFmtId="0" fontId="6" fillId="5" borderId="66" xfId="0" applyFont="1" applyFill="1" applyBorder="1" applyAlignment="1" applyProtection="1">
      <alignment horizontal="right" vertical="center" wrapText="1" readingOrder="2"/>
      <protection hidden="1"/>
    </xf>
    <xf numFmtId="9" fontId="15" fillId="3" borderId="31" xfId="1" applyFont="1" applyFill="1" applyBorder="1" applyAlignment="1" applyProtection="1">
      <alignment horizontal="center" vertical="center" wrapText="1" readingOrder="2"/>
      <protection hidden="1"/>
    </xf>
    <xf numFmtId="1" fontId="16" fillId="16" borderId="42" xfId="1" applyNumberFormat="1" applyFont="1" applyFill="1" applyBorder="1" applyAlignment="1" applyProtection="1">
      <alignment horizontal="center" vertical="center" wrapText="1" readingOrder="2"/>
      <protection locked="0"/>
    </xf>
    <xf numFmtId="0" fontId="16" fillId="16" borderId="42" xfId="0" applyFont="1" applyFill="1" applyBorder="1" applyAlignment="1" applyProtection="1">
      <alignment horizontal="center" vertical="center" wrapText="1" readingOrder="2"/>
      <protection locked="0"/>
    </xf>
    <xf numFmtId="0" fontId="16" fillId="16" borderId="22" xfId="0" applyFont="1" applyFill="1" applyBorder="1" applyAlignment="1" applyProtection="1">
      <alignment horizontal="center" vertical="center" wrapText="1" readingOrder="2"/>
      <protection locked="0"/>
    </xf>
    <xf numFmtId="0" fontId="16" fillId="16" borderId="27" xfId="0" applyFont="1" applyFill="1" applyBorder="1" applyAlignment="1" applyProtection="1">
      <alignment horizontal="center" vertical="center" wrapText="1" readingOrder="2"/>
      <protection locked="0"/>
    </xf>
    <xf numFmtId="0" fontId="16" fillId="16" borderId="43" xfId="0" applyFont="1" applyFill="1" applyBorder="1" applyAlignment="1" applyProtection="1">
      <alignment horizontal="center" vertical="center" wrapText="1" readingOrder="2"/>
      <protection locked="0"/>
    </xf>
    <xf numFmtId="0" fontId="16" fillId="16" borderId="26" xfId="0" applyFont="1" applyFill="1" applyBorder="1" applyAlignment="1" applyProtection="1">
      <alignment horizontal="center" vertical="center" wrapText="1" readingOrder="2"/>
      <protection locked="0"/>
    </xf>
    <xf numFmtId="0" fontId="5" fillId="7" borderId="19" xfId="0" applyFont="1" applyFill="1" applyBorder="1" applyAlignment="1" applyProtection="1">
      <alignment readingOrder="2"/>
      <protection hidden="1"/>
    </xf>
    <xf numFmtId="0" fontId="13" fillId="12" borderId="17" xfId="0" applyFont="1" applyFill="1" applyBorder="1" applyAlignment="1" applyProtection="1">
      <alignment horizontal="center" vertical="center" wrapText="1" readingOrder="2"/>
      <protection hidden="1"/>
    </xf>
    <xf numFmtId="0" fontId="5" fillId="7" borderId="16" xfId="0" applyFont="1" applyFill="1" applyBorder="1" applyAlignment="1" applyProtection="1">
      <alignment horizontal="center" vertical="center" wrapText="1"/>
      <protection hidden="1"/>
    </xf>
    <xf numFmtId="0" fontId="3" fillId="9" borderId="9" xfId="0" applyFont="1" applyFill="1" applyBorder="1" applyAlignment="1" applyProtection="1">
      <alignment horizontal="center" vertical="center" wrapText="1"/>
      <protection hidden="1"/>
    </xf>
    <xf numFmtId="0" fontId="6" fillId="5" borderId="28" xfId="0" applyFont="1" applyFill="1" applyBorder="1" applyAlignment="1" applyProtection="1">
      <alignment horizontal="right" vertical="center" wrapText="1" readingOrder="2"/>
      <protection hidden="1"/>
    </xf>
    <xf numFmtId="0" fontId="25" fillId="11" borderId="9" xfId="0" applyNumberFormat="1" applyFont="1" applyFill="1" applyBorder="1" applyAlignment="1" applyProtection="1">
      <alignment horizontal="center" vertical="center" wrapText="1" readingOrder="2"/>
      <protection hidden="1"/>
    </xf>
    <xf numFmtId="49" fontId="3" fillId="5" borderId="7" xfId="0" applyNumberFormat="1" applyFont="1" applyFill="1" applyBorder="1" applyAlignment="1" applyProtection="1">
      <alignment horizontal="center" vertical="center"/>
      <protection hidden="1"/>
    </xf>
    <xf numFmtId="0" fontId="2" fillId="7" borderId="16" xfId="0" applyFont="1" applyFill="1" applyBorder="1" applyAlignment="1" applyProtection="1">
      <alignment horizontal="center" wrapText="1"/>
      <protection hidden="1"/>
    </xf>
    <xf numFmtId="0" fontId="2" fillId="7" borderId="12" xfId="0" applyFont="1" applyFill="1" applyBorder="1" applyAlignment="1" applyProtection="1">
      <alignment horizontal="center" wrapText="1"/>
      <protection hidden="1"/>
    </xf>
    <xf numFmtId="0" fontId="23" fillId="7" borderId="4" xfId="2" applyFill="1" applyBorder="1" applyAlignment="1" applyProtection="1">
      <alignment horizontal="center" vertical="center" wrapText="1"/>
      <protection locked="0"/>
    </xf>
    <xf numFmtId="0" fontId="6" fillId="5" borderId="0" xfId="0" applyFont="1" applyFill="1" applyBorder="1" applyAlignment="1" applyProtection="1">
      <alignment horizontal="right" vertical="center" wrapText="1" readingOrder="2"/>
      <protection hidden="1"/>
    </xf>
    <xf numFmtId="49" fontId="3" fillId="5" borderId="3" xfId="0" applyNumberFormat="1" applyFont="1" applyFill="1" applyBorder="1" applyAlignment="1" applyProtection="1">
      <alignment horizontal="center" vertical="center"/>
      <protection hidden="1"/>
    </xf>
    <xf numFmtId="49" fontId="3" fillId="11" borderId="1" xfId="0" applyNumberFormat="1" applyFont="1" applyFill="1" applyBorder="1" applyAlignment="1" applyProtection="1">
      <alignment horizontal="center" vertical="center"/>
      <protection hidden="1"/>
    </xf>
    <xf numFmtId="0" fontId="6" fillId="5" borderId="37" xfId="0" applyFont="1" applyFill="1" applyBorder="1" applyAlignment="1" applyProtection="1">
      <alignment horizontal="right" vertical="center" wrapText="1" readingOrder="2"/>
      <protection hidden="1"/>
    </xf>
    <xf numFmtId="0" fontId="6" fillId="5" borderId="12" xfId="0" applyFont="1" applyFill="1" applyBorder="1" applyAlignment="1" applyProtection="1">
      <alignment horizontal="right" vertical="center" wrapText="1" readingOrder="2"/>
      <protection hidden="1"/>
    </xf>
    <xf numFmtId="0" fontId="6" fillId="5" borderId="34" xfId="0" applyFont="1" applyFill="1" applyBorder="1" applyAlignment="1" applyProtection="1">
      <alignment horizontal="right" vertical="center" wrapText="1" readingOrder="2"/>
      <protection hidden="1"/>
    </xf>
    <xf numFmtId="49" fontId="3" fillId="5" borderId="5" xfId="0" applyNumberFormat="1" applyFont="1" applyFill="1" applyBorder="1" applyAlignment="1" applyProtection="1">
      <alignment horizontal="center" vertical="center"/>
      <protection hidden="1"/>
    </xf>
    <xf numFmtId="49" fontId="3" fillId="5" borderId="15" xfId="0" applyNumberFormat="1" applyFont="1" applyFill="1" applyBorder="1" applyAlignment="1" applyProtection="1">
      <alignment horizontal="center" vertical="center"/>
      <protection hidden="1"/>
    </xf>
    <xf numFmtId="49" fontId="3" fillId="5" borderId="13" xfId="0" applyNumberFormat="1" applyFont="1" applyFill="1" applyBorder="1" applyAlignment="1" applyProtection="1">
      <alignment horizontal="center" vertical="center"/>
      <protection hidden="1"/>
    </xf>
    <xf numFmtId="0" fontId="26" fillId="5" borderId="33" xfId="0" applyFont="1" applyFill="1" applyBorder="1" applyAlignment="1" applyProtection="1">
      <alignment horizontal="right" vertical="center" wrapText="1" readingOrder="2"/>
      <protection hidden="1"/>
    </xf>
    <xf numFmtId="0" fontId="26" fillId="5" borderId="34" xfId="0" applyFont="1" applyFill="1" applyBorder="1" applyAlignment="1" applyProtection="1">
      <alignment horizontal="right" vertical="center" wrapText="1" readingOrder="2"/>
      <protection hidden="1"/>
    </xf>
    <xf numFmtId="0" fontId="7" fillId="7" borderId="6" xfId="0" applyFont="1" applyFill="1" applyBorder="1" applyAlignment="1" applyProtection="1">
      <alignment horizontal="center" vertical="center" wrapText="1"/>
      <protection locked="0"/>
    </xf>
    <xf numFmtId="49" fontId="6" fillId="5" borderId="6" xfId="0" applyNumberFormat="1" applyFont="1" applyFill="1" applyBorder="1" applyAlignment="1" applyProtection="1">
      <alignment horizontal="center" vertical="center" readingOrder="2"/>
      <protection hidden="1"/>
    </xf>
    <xf numFmtId="49" fontId="6" fillId="5" borderId="1" xfId="0" applyNumberFormat="1" applyFont="1" applyFill="1" applyBorder="1" applyAlignment="1" applyProtection="1">
      <alignment horizontal="center" vertical="center" readingOrder="2"/>
      <protection hidden="1"/>
    </xf>
    <xf numFmtId="49" fontId="6" fillId="5" borderId="5" xfId="0" applyNumberFormat="1" applyFont="1" applyFill="1" applyBorder="1" applyAlignment="1" applyProtection="1">
      <alignment horizontal="center" vertical="center" readingOrder="2"/>
      <protection hidden="1"/>
    </xf>
    <xf numFmtId="49" fontId="6" fillId="5" borderId="4" xfId="0" applyNumberFormat="1" applyFont="1" applyFill="1" applyBorder="1" applyAlignment="1" applyProtection="1">
      <alignment horizontal="center" vertical="center" readingOrder="2"/>
      <protection hidden="1"/>
    </xf>
    <xf numFmtId="49" fontId="2" fillId="3" borderId="2" xfId="0" applyNumberFormat="1" applyFont="1" applyFill="1" applyBorder="1" applyAlignment="1" applyProtection="1">
      <alignment horizontal="center" vertical="center" readingOrder="2"/>
      <protection hidden="1"/>
    </xf>
    <xf numFmtId="0" fontId="1" fillId="3" borderId="68" xfId="0" applyFont="1" applyFill="1" applyBorder="1" applyAlignment="1" applyProtection="1">
      <alignment horizontal="right" vertical="center" wrapText="1" readingOrder="2"/>
      <protection hidden="1"/>
    </xf>
    <xf numFmtId="49" fontId="3" fillId="5" borderId="33" xfId="0" applyNumberFormat="1" applyFont="1" applyFill="1" applyBorder="1" applyAlignment="1" applyProtection="1">
      <alignment horizontal="center" vertical="center"/>
      <protection hidden="1"/>
    </xf>
    <xf numFmtId="0" fontId="7" fillId="7" borderId="2" xfId="0" applyFont="1" applyFill="1" applyBorder="1" applyAlignment="1" applyProtection="1">
      <alignment horizontal="center" vertical="center" readingOrder="2"/>
      <protection hidden="1"/>
    </xf>
    <xf numFmtId="0" fontId="7" fillId="7" borderId="7" xfId="0" applyFont="1" applyFill="1" applyBorder="1" applyAlignment="1" applyProtection="1">
      <alignment horizontal="center" vertical="center" wrapText="1"/>
      <protection locked="0"/>
    </xf>
    <xf numFmtId="0" fontId="7" fillId="7" borderId="7" xfId="0" applyFont="1" applyFill="1" applyBorder="1" applyAlignment="1" applyProtection="1">
      <alignment horizontal="center" vertical="center" readingOrder="2"/>
      <protection hidden="1"/>
    </xf>
    <xf numFmtId="0" fontId="5" fillId="7" borderId="66" xfId="0" applyFont="1" applyFill="1" applyBorder="1" applyAlignment="1" applyProtection="1">
      <alignment horizontal="center" vertical="center" wrapText="1"/>
      <protection hidden="1"/>
    </xf>
    <xf numFmtId="0" fontId="6" fillId="6" borderId="10" xfId="0" applyFont="1" applyFill="1" applyBorder="1" applyAlignment="1" applyProtection="1">
      <alignment vertical="center" wrapText="1" readingOrder="2"/>
      <protection hidden="1"/>
    </xf>
    <xf numFmtId="0" fontId="1" fillId="23" borderId="5" xfId="0" applyFont="1" applyFill="1" applyBorder="1" applyAlignment="1" applyProtection="1">
      <alignment horizontal="center" vertical="center" wrapText="1"/>
      <protection locked="0"/>
    </xf>
    <xf numFmtId="0" fontId="6" fillId="5" borderId="54" xfId="0" applyFont="1" applyFill="1" applyBorder="1" applyAlignment="1" applyProtection="1">
      <alignment horizontal="right" vertical="center" wrapText="1" readingOrder="2"/>
      <protection hidden="1"/>
    </xf>
    <xf numFmtId="0" fontId="6" fillId="5" borderId="61" xfId="0" applyFont="1" applyFill="1" applyBorder="1" applyAlignment="1" applyProtection="1">
      <alignment horizontal="right" vertical="center" wrapText="1" readingOrder="2"/>
      <protection hidden="1"/>
    </xf>
    <xf numFmtId="0" fontId="1" fillId="3" borderId="38" xfId="0" applyFont="1" applyFill="1" applyBorder="1" applyAlignment="1" applyProtection="1">
      <alignment horizontal="right" vertical="center" wrapText="1" readingOrder="2"/>
      <protection hidden="1"/>
    </xf>
    <xf numFmtId="0" fontId="1" fillId="23" borderId="23" xfId="0" applyFont="1" applyFill="1" applyBorder="1" applyAlignment="1" applyProtection="1">
      <alignment horizontal="center" vertical="center" wrapText="1"/>
      <protection locked="0"/>
    </xf>
    <xf numFmtId="0" fontId="1" fillId="0" borderId="0" xfId="0" applyFont="1" applyProtection="1">
      <protection hidden="1"/>
    </xf>
    <xf numFmtId="0" fontId="1" fillId="0" borderId="17" xfId="0" applyFont="1" applyBorder="1" applyProtection="1">
      <protection hidden="1"/>
    </xf>
    <xf numFmtId="0" fontId="1" fillId="0" borderId="32" xfId="0" applyFont="1" applyBorder="1" applyProtection="1">
      <protection hidden="1"/>
    </xf>
    <xf numFmtId="0" fontId="1" fillId="0" borderId="31" xfId="0" applyFont="1" applyBorder="1" applyProtection="1">
      <protection hidden="1"/>
    </xf>
    <xf numFmtId="0" fontId="1" fillId="0" borderId="0" xfId="0" applyFont="1" applyAlignment="1" applyProtection="1">
      <alignment readingOrder="2"/>
      <protection hidden="1"/>
    </xf>
    <xf numFmtId="0" fontId="1" fillId="7" borderId="16" xfId="0" applyFont="1" applyFill="1" applyBorder="1" applyProtection="1">
      <protection hidden="1"/>
    </xf>
    <xf numFmtId="0" fontId="32" fillId="7" borderId="4" xfId="2" applyFont="1" applyFill="1" applyBorder="1" applyAlignment="1" applyProtection="1">
      <alignment horizontal="center" vertical="center" wrapText="1"/>
      <protection locked="0"/>
    </xf>
    <xf numFmtId="0" fontId="33" fillId="7" borderId="2" xfId="2" applyFont="1" applyFill="1" applyBorder="1" applyAlignment="1" applyProtection="1">
      <alignment horizontal="center" vertical="center" wrapText="1"/>
      <protection locked="0"/>
    </xf>
    <xf numFmtId="0" fontId="1" fillId="4" borderId="8" xfId="0" applyFont="1" applyFill="1" applyBorder="1" applyProtection="1">
      <protection hidden="1"/>
    </xf>
    <xf numFmtId="0" fontId="1" fillId="4" borderId="0" xfId="0" applyFont="1" applyFill="1" applyProtection="1">
      <protection hidden="1"/>
    </xf>
    <xf numFmtId="0" fontId="1" fillId="6" borderId="6" xfId="0" applyFont="1" applyFill="1" applyBorder="1" applyAlignment="1" applyProtection="1">
      <alignment horizontal="center" vertical="center" wrapText="1"/>
      <protection locked="0"/>
    </xf>
    <xf numFmtId="0" fontId="1" fillId="6" borderId="69" xfId="0" applyFont="1" applyFill="1" applyBorder="1" applyAlignment="1" applyProtection="1">
      <alignment horizontal="center" vertical="center" wrapText="1"/>
      <protection locked="0"/>
    </xf>
    <xf numFmtId="0" fontId="1" fillId="6" borderId="5" xfId="0" applyFont="1" applyFill="1" applyBorder="1" applyAlignment="1" applyProtection="1">
      <alignment horizontal="center" vertical="center" wrapText="1"/>
      <protection locked="0"/>
    </xf>
    <xf numFmtId="0" fontId="1" fillId="6" borderId="23" xfId="0" applyFont="1" applyFill="1" applyBorder="1" applyAlignment="1" applyProtection="1">
      <alignment horizontal="center" vertical="center" wrapText="1"/>
      <protection locked="0"/>
    </xf>
    <xf numFmtId="0" fontId="1" fillId="23" borderId="15" xfId="0" applyFont="1" applyFill="1" applyBorder="1" applyAlignment="1" applyProtection="1">
      <alignment horizontal="center" vertical="center" wrapText="1"/>
      <protection locked="0"/>
    </xf>
    <xf numFmtId="0" fontId="1" fillId="23" borderId="4" xfId="0" applyFont="1" applyFill="1" applyBorder="1" applyAlignment="1" applyProtection="1">
      <alignment horizontal="center" vertical="center" wrapText="1"/>
      <protection locked="0"/>
    </xf>
    <xf numFmtId="0" fontId="1" fillId="0" borderId="16" xfId="0" applyFont="1" applyBorder="1" applyProtection="1">
      <protection hidden="1"/>
    </xf>
    <xf numFmtId="0" fontId="1" fillId="0" borderId="0" xfId="0" applyFont="1" applyBorder="1" applyProtection="1">
      <protection hidden="1"/>
    </xf>
    <xf numFmtId="0" fontId="1" fillId="0" borderId="6" xfId="0" applyFont="1" applyBorder="1" applyProtection="1">
      <protection hidden="1"/>
    </xf>
    <xf numFmtId="0" fontId="1" fillId="0" borderId="5" xfId="0" applyFont="1" applyBorder="1" applyProtection="1">
      <protection hidden="1"/>
    </xf>
    <xf numFmtId="0" fontId="1" fillId="0" borderId="23" xfId="0" applyFont="1" applyBorder="1" applyProtection="1">
      <protection hidden="1"/>
    </xf>
    <xf numFmtId="0" fontId="30" fillId="4" borderId="0" xfId="0" applyFont="1" applyFill="1" applyProtection="1">
      <protection hidden="1"/>
    </xf>
    <xf numFmtId="0" fontId="1" fillId="0" borderId="66" xfId="0" applyFont="1" applyBorder="1" applyProtection="1">
      <protection hidden="1"/>
    </xf>
    <xf numFmtId="0" fontId="1" fillId="4" borderId="0" xfId="0" applyFont="1" applyFill="1" applyBorder="1" applyProtection="1">
      <protection hidden="1"/>
    </xf>
    <xf numFmtId="0" fontId="3" fillId="14" borderId="5" xfId="0" applyFont="1" applyFill="1" applyBorder="1" applyAlignment="1" applyProtection="1">
      <alignment horizontal="center" vertical="center" wrapText="1"/>
      <protection hidden="1"/>
    </xf>
    <xf numFmtId="0" fontId="3" fillId="14" borderId="23" xfId="0" applyFont="1" applyFill="1" applyBorder="1" applyAlignment="1" applyProtection="1">
      <alignment horizontal="center" vertical="center" wrapText="1"/>
      <protection hidden="1"/>
    </xf>
    <xf numFmtId="0" fontId="1" fillId="23" borderId="5" xfId="0" applyFont="1" applyFill="1" applyBorder="1" applyAlignment="1" applyProtection="1">
      <alignment horizontal="center" vertical="center"/>
      <protection locked="0"/>
    </xf>
    <xf numFmtId="0" fontId="1" fillId="23" borderId="70" xfId="0" applyFont="1" applyFill="1" applyBorder="1" applyAlignment="1" applyProtection="1">
      <alignment horizontal="center" vertical="center" wrapText="1"/>
      <protection locked="0"/>
    </xf>
    <xf numFmtId="0" fontId="1" fillId="23" borderId="15" xfId="0" applyFont="1" applyFill="1" applyBorder="1" applyAlignment="1" applyProtection="1">
      <alignment horizontal="center" vertical="center"/>
      <protection locked="0"/>
    </xf>
    <xf numFmtId="0" fontId="1" fillId="2" borderId="2" xfId="0" applyFont="1" applyFill="1" applyBorder="1" applyAlignment="1" applyProtection="1">
      <alignment horizontal="center"/>
      <protection hidden="1"/>
    </xf>
    <xf numFmtId="0" fontId="1" fillId="2" borderId="1" xfId="0" applyFont="1" applyFill="1" applyBorder="1" applyProtection="1">
      <protection hidden="1"/>
    </xf>
    <xf numFmtId="0" fontId="8" fillId="24" borderId="5" xfId="0" applyFont="1" applyFill="1" applyBorder="1" applyAlignment="1" applyProtection="1">
      <alignment horizontal="center" vertical="center"/>
      <protection hidden="1"/>
    </xf>
    <xf numFmtId="0" fontId="8" fillId="24" borderId="23" xfId="0" applyFont="1" applyFill="1" applyBorder="1" applyAlignment="1" applyProtection="1">
      <alignment horizontal="center" vertical="center"/>
      <protection hidden="1"/>
    </xf>
    <xf numFmtId="0" fontId="7" fillId="7" borderId="7" xfId="0" applyFont="1" applyFill="1" applyBorder="1" applyAlignment="1" applyProtection="1">
      <alignment horizontal="center" vertical="center" wrapText="1" readingOrder="2"/>
      <protection hidden="1"/>
    </xf>
    <xf numFmtId="0" fontId="1" fillId="23" borderId="69" xfId="0" applyFont="1" applyFill="1" applyBorder="1" applyAlignment="1" applyProtection="1">
      <alignment horizontal="center" vertical="center" wrapText="1"/>
      <protection locked="0"/>
    </xf>
    <xf numFmtId="0" fontId="1" fillId="23" borderId="6" xfId="0" applyFont="1" applyFill="1" applyBorder="1" applyAlignment="1" applyProtection="1">
      <alignment horizontal="center" vertical="center" wrapText="1"/>
      <protection locked="0"/>
    </xf>
    <xf numFmtId="0" fontId="0" fillId="5" borderId="7" xfId="0" applyFill="1" applyBorder="1"/>
    <xf numFmtId="0" fontId="2" fillId="5" borderId="7" xfId="0" applyFont="1" applyFill="1" applyBorder="1" applyAlignment="1" applyProtection="1">
      <alignment horizontal="center" vertical="center" wrapText="1"/>
      <protection locked="0"/>
    </xf>
    <xf numFmtId="0" fontId="2" fillId="5" borderId="7" xfId="0" applyFont="1" applyFill="1" applyBorder="1" applyAlignment="1">
      <alignment horizontal="center"/>
    </xf>
    <xf numFmtId="0" fontId="6" fillId="5" borderId="59" xfId="0" applyFont="1" applyFill="1" applyBorder="1" applyAlignment="1" applyProtection="1">
      <alignment horizontal="right" vertical="center" wrapText="1" readingOrder="2"/>
      <protection hidden="1"/>
    </xf>
    <xf numFmtId="0" fontId="1" fillId="3" borderId="68" xfId="0" applyFont="1" applyFill="1" applyBorder="1" applyAlignment="1" applyProtection="1">
      <alignment horizontal="right" vertical="top" wrapText="1" readingOrder="2"/>
      <protection hidden="1"/>
    </xf>
    <xf numFmtId="49" fontId="2" fillId="3" borderId="5" xfId="0" applyNumberFormat="1" applyFont="1" applyFill="1" applyBorder="1" applyAlignment="1" applyProtection="1">
      <alignment horizontal="center" vertical="center" readingOrder="2"/>
      <protection hidden="1"/>
    </xf>
    <xf numFmtId="49" fontId="2" fillId="3" borderId="4" xfId="0" applyNumberFormat="1" applyFont="1" applyFill="1" applyBorder="1" applyAlignment="1" applyProtection="1">
      <alignment horizontal="center" vertical="center" readingOrder="2"/>
      <protection hidden="1"/>
    </xf>
    <xf numFmtId="0" fontId="3" fillId="14" borderId="29" xfId="0" applyFont="1" applyFill="1" applyBorder="1" applyAlignment="1" applyProtection="1">
      <alignment horizontal="center" vertical="center" wrapText="1" readingOrder="2"/>
      <protection hidden="1"/>
    </xf>
    <xf numFmtId="0" fontId="1" fillId="3" borderId="37" xfId="0" applyFont="1" applyFill="1" applyBorder="1" applyAlignment="1" applyProtection="1">
      <alignment horizontal="right" vertical="center" wrapText="1" readingOrder="2"/>
      <protection hidden="1"/>
    </xf>
    <xf numFmtId="0" fontId="7" fillId="7" borderId="2" xfId="0" applyFont="1" applyFill="1" applyBorder="1" applyAlignment="1" applyProtection="1">
      <alignment horizontal="center" vertical="center" wrapText="1" readingOrder="2"/>
      <protection hidden="1"/>
    </xf>
    <xf numFmtId="0" fontId="33" fillId="7" borderId="1" xfId="2" applyFont="1" applyFill="1" applyBorder="1" applyAlignment="1" applyProtection="1">
      <alignment horizontal="center" vertical="center" wrapText="1"/>
      <protection locked="0"/>
    </xf>
    <xf numFmtId="0" fontId="34" fillId="7" borderId="1" xfId="2" applyFont="1" applyFill="1" applyBorder="1" applyAlignment="1" applyProtection="1">
      <alignment horizontal="center" vertical="center" wrapText="1"/>
      <protection locked="0"/>
    </xf>
    <xf numFmtId="0" fontId="34" fillId="7" borderId="4" xfId="2"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protection locked="0"/>
    </xf>
    <xf numFmtId="49" fontId="2" fillId="6" borderId="2" xfId="0" applyNumberFormat="1" applyFont="1" applyFill="1" applyBorder="1" applyAlignment="1" applyProtection="1">
      <alignment horizontal="center" vertical="center" readingOrder="2"/>
      <protection hidden="1"/>
    </xf>
    <xf numFmtId="0" fontId="1" fillId="6" borderId="15" xfId="0" applyFont="1" applyFill="1" applyBorder="1" applyAlignment="1" applyProtection="1">
      <alignment horizontal="center" vertical="center" wrapText="1"/>
      <protection locked="0"/>
    </xf>
    <xf numFmtId="0" fontId="1" fillId="6" borderId="70" xfId="0" applyFont="1" applyFill="1" applyBorder="1" applyAlignment="1" applyProtection="1">
      <alignment horizontal="center" vertical="center" wrapText="1"/>
      <protection locked="0"/>
    </xf>
    <xf numFmtId="0" fontId="25" fillId="11" borderId="16" xfId="0" applyNumberFormat="1" applyFont="1" applyFill="1" applyBorder="1" applyAlignment="1" applyProtection="1">
      <alignment horizontal="center" vertical="center" wrapText="1" readingOrder="2"/>
      <protection hidden="1"/>
    </xf>
    <xf numFmtId="0" fontId="1" fillId="23" borderId="53" xfId="0" applyFont="1" applyFill="1" applyBorder="1" applyAlignment="1" applyProtection="1">
      <alignment horizontal="center" vertical="center" wrapText="1"/>
      <protection locked="0"/>
    </xf>
    <xf numFmtId="0" fontId="1" fillId="23" borderId="4" xfId="0" applyNumberFormat="1" applyFont="1" applyFill="1" applyBorder="1" applyAlignment="1" applyProtection="1">
      <alignment horizontal="center" vertical="center" wrapText="1"/>
      <protection locked="0"/>
    </xf>
    <xf numFmtId="49" fontId="6" fillId="5" borderId="2" xfId="0" applyNumberFormat="1" applyFont="1" applyFill="1" applyBorder="1" applyAlignment="1" applyProtection="1">
      <alignment horizontal="center" vertical="center" readingOrder="2"/>
      <protection hidden="1"/>
    </xf>
    <xf numFmtId="0" fontId="6" fillId="5" borderId="14" xfId="0" applyFont="1" applyFill="1" applyBorder="1" applyAlignment="1" applyProtection="1">
      <alignment horizontal="right" vertical="center" wrapText="1" readingOrder="2"/>
      <protection hidden="1"/>
    </xf>
    <xf numFmtId="0" fontId="1" fillId="23" borderId="15" xfId="0" applyNumberFormat="1" applyFont="1" applyFill="1" applyBorder="1" applyAlignment="1" applyProtection="1">
      <alignment horizontal="center" vertical="center" wrapText="1"/>
      <protection locked="0"/>
    </xf>
    <xf numFmtId="0" fontId="1" fillId="0" borderId="69" xfId="0" applyFont="1" applyBorder="1" applyProtection="1">
      <protection hidden="1"/>
    </xf>
    <xf numFmtId="49" fontId="3" fillId="11" borderId="3" xfId="0" applyNumberFormat="1" applyFont="1" applyFill="1" applyBorder="1" applyAlignment="1" applyProtection="1">
      <alignment horizontal="center" vertical="center"/>
      <protection hidden="1"/>
    </xf>
    <xf numFmtId="49" fontId="30" fillId="5" borderId="27" xfId="0" applyNumberFormat="1" applyFont="1" applyFill="1" applyBorder="1" applyAlignment="1" applyProtection="1">
      <alignment horizontal="center" wrapText="1"/>
      <protection hidden="1"/>
    </xf>
    <xf numFmtId="0" fontId="6" fillId="11" borderId="15" xfId="0" applyFont="1" applyFill="1" applyBorder="1" applyAlignment="1" applyProtection="1">
      <alignment horizontal="center" vertical="center" wrapText="1"/>
      <protection hidden="1"/>
    </xf>
    <xf numFmtId="0" fontId="6" fillId="25" borderId="0" xfId="0" applyFont="1" applyFill="1" applyBorder="1" applyAlignment="1" applyProtection="1">
      <alignment horizontal="center" vertical="center" wrapText="1"/>
      <protection hidden="1"/>
    </xf>
    <xf numFmtId="0" fontId="6" fillId="25" borderId="2" xfId="0" applyFont="1" applyFill="1" applyBorder="1" applyAlignment="1" applyProtection="1">
      <alignment horizontal="center" vertical="center" wrapText="1"/>
      <protection hidden="1"/>
    </xf>
    <xf numFmtId="0" fontId="6" fillId="25" borderId="19" xfId="0" applyFont="1" applyFill="1" applyBorder="1" applyAlignment="1" applyProtection="1">
      <alignment horizontal="center" vertical="center" wrapText="1"/>
      <protection hidden="1"/>
    </xf>
    <xf numFmtId="0" fontId="6" fillId="25" borderId="18" xfId="0" applyFont="1" applyFill="1" applyBorder="1" applyAlignment="1" applyProtection="1">
      <alignment horizontal="center" vertical="center" wrapText="1"/>
      <protection hidden="1"/>
    </xf>
    <xf numFmtId="0" fontId="6" fillId="25" borderId="66" xfId="0" applyFont="1" applyFill="1" applyBorder="1" applyAlignment="1" applyProtection="1">
      <alignment horizontal="center" vertical="center" wrapText="1"/>
      <protection hidden="1"/>
    </xf>
    <xf numFmtId="0" fontId="6" fillId="25" borderId="67" xfId="0" applyFont="1" applyFill="1" applyBorder="1" applyAlignment="1" applyProtection="1">
      <alignment horizontal="center" vertical="center" wrapText="1"/>
      <protection hidden="1"/>
    </xf>
    <xf numFmtId="0" fontId="6" fillId="25" borderId="16" xfId="0" applyFont="1" applyFill="1" applyBorder="1" applyAlignment="1" applyProtection="1">
      <alignment horizontal="center" vertical="center" wrapText="1"/>
      <protection hidden="1"/>
    </xf>
    <xf numFmtId="0" fontId="6" fillId="25" borderId="62" xfId="0" applyFont="1" applyFill="1" applyBorder="1" applyAlignment="1" applyProtection="1">
      <alignment horizontal="center" vertical="center" wrapText="1"/>
      <protection hidden="1"/>
    </xf>
    <xf numFmtId="0" fontId="6" fillId="25" borderId="30" xfId="0" applyFont="1" applyFill="1" applyBorder="1" applyAlignment="1" applyProtection="1">
      <alignment horizontal="center" vertical="center" wrapText="1"/>
      <protection hidden="1"/>
    </xf>
    <xf numFmtId="0" fontId="6" fillId="25" borderId="61" xfId="0" applyFont="1" applyFill="1" applyBorder="1" applyAlignment="1" applyProtection="1">
      <alignment horizontal="center" vertical="center" wrapText="1"/>
      <protection hidden="1"/>
    </xf>
    <xf numFmtId="0" fontId="6" fillId="25" borderId="1" xfId="0" applyFont="1" applyFill="1" applyBorder="1" applyAlignment="1" applyProtection="1">
      <alignment horizontal="center" vertical="center" wrapText="1"/>
      <protection hidden="1"/>
    </xf>
    <xf numFmtId="0" fontId="1" fillId="23" borderId="69" xfId="0" applyFont="1" applyFill="1" applyBorder="1" applyAlignment="1" applyProtection="1">
      <alignment horizontal="center" vertical="center" wrapText="1" readingOrder="2"/>
      <protection locked="0"/>
    </xf>
    <xf numFmtId="0" fontId="2" fillId="5" borderId="9" xfId="0" applyFont="1" applyFill="1" applyBorder="1" applyAlignment="1" applyProtection="1">
      <alignment horizontal="right" vertical="center" wrapText="1" readingOrder="2"/>
      <protection hidden="1"/>
    </xf>
    <xf numFmtId="0" fontId="2" fillId="5" borderId="33" xfId="0" applyFont="1" applyFill="1" applyBorder="1" applyAlignment="1" applyProtection="1">
      <alignment horizontal="right" vertical="center" wrapText="1" readingOrder="2"/>
      <protection hidden="1"/>
    </xf>
    <xf numFmtId="0" fontId="7" fillId="23" borderId="53" xfId="0" applyFont="1" applyFill="1" applyBorder="1" applyAlignment="1" applyProtection="1">
      <alignment horizontal="center" vertical="center" wrapText="1"/>
      <protection locked="0"/>
    </xf>
    <xf numFmtId="0" fontId="13" fillId="6" borderId="72" xfId="0" applyFont="1" applyFill="1" applyBorder="1" applyAlignment="1" applyProtection="1">
      <alignment horizontal="center" vertical="center" wrapText="1" readingOrder="2"/>
      <protection hidden="1"/>
    </xf>
    <xf numFmtId="0" fontId="13" fillId="6" borderId="68" xfId="0" applyFont="1" applyFill="1" applyBorder="1" applyAlignment="1" applyProtection="1">
      <alignment horizontal="center" vertical="center" wrapText="1" readingOrder="2"/>
      <protection hidden="1"/>
    </xf>
    <xf numFmtId="0" fontId="13" fillId="6" borderId="73" xfId="0" applyFont="1" applyFill="1" applyBorder="1" applyAlignment="1" applyProtection="1">
      <alignment horizontal="center" vertical="center" wrapText="1" readingOrder="2"/>
      <protection hidden="1"/>
    </xf>
    <xf numFmtId="0" fontId="12" fillId="6" borderId="30" xfId="0" applyFont="1" applyFill="1" applyBorder="1" applyAlignment="1" applyProtection="1">
      <alignment horizontal="center" vertical="top" wrapText="1" readingOrder="2"/>
      <protection hidden="1"/>
    </xf>
    <xf numFmtId="0" fontId="12" fillId="6" borderId="0" xfId="0" applyFont="1" applyFill="1" applyBorder="1" applyAlignment="1" applyProtection="1">
      <alignment horizontal="center" vertical="top" wrapText="1" readingOrder="2"/>
      <protection hidden="1"/>
    </xf>
    <xf numFmtId="0" fontId="18" fillId="0" borderId="8" xfId="0" applyFont="1" applyFill="1" applyBorder="1" applyAlignment="1" applyProtection="1">
      <alignment horizontal="center" vertical="center" wrapText="1" readingOrder="2"/>
      <protection hidden="1"/>
    </xf>
    <xf numFmtId="164" fontId="15" fillId="0" borderId="51" xfId="0" applyNumberFormat="1" applyFont="1" applyFill="1" applyBorder="1" applyAlignment="1" applyProtection="1">
      <alignment horizontal="center" vertical="center" wrapText="1" readingOrder="2"/>
      <protection hidden="1"/>
    </xf>
    <xf numFmtId="164" fontId="15" fillId="0" borderId="40" xfId="0" applyNumberFormat="1" applyFont="1" applyFill="1" applyBorder="1" applyAlignment="1" applyProtection="1">
      <alignment horizontal="center" vertical="center" wrapText="1" readingOrder="2"/>
      <protection hidden="1"/>
    </xf>
    <xf numFmtId="0" fontId="16" fillId="0" borderId="42" xfId="0" applyFont="1" applyFill="1" applyBorder="1" applyAlignment="1" applyProtection="1">
      <alignment horizontal="center" vertical="center" wrapText="1" readingOrder="2"/>
      <protection locked="0"/>
    </xf>
    <xf numFmtId="0" fontId="16" fillId="0" borderId="26" xfId="0" applyFont="1" applyFill="1" applyBorder="1" applyAlignment="1" applyProtection="1">
      <alignment horizontal="center" vertical="center" wrapText="1" readingOrder="2"/>
      <protection locked="0"/>
    </xf>
    <xf numFmtId="0" fontId="16" fillId="0" borderId="27" xfId="0" applyFont="1" applyFill="1" applyBorder="1" applyAlignment="1" applyProtection="1">
      <alignment horizontal="center" vertical="center" wrapText="1" readingOrder="2"/>
      <protection locked="0"/>
    </xf>
    <xf numFmtId="1" fontId="16" fillId="0" borderId="41" xfId="0" applyNumberFormat="1" applyFont="1" applyFill="1" applyBorder="1" applyAlignment="1" applyProtection="1">
      <alignment horizontal="center" vertical="center" wrapText="1" readingOrder="2"/>
      <protection locked="0"/>
    </xf>
    <xf numFmtId="1" fontId="16" fillId="0" borderId="50" xfId="0" applyNumberFormat="1" applyFont="1" applyFill="1" applyBorder="1" applyAlignment="1" applyProtection="1">
      <alignment horizontal="center" vertical="center" wrapText="1" readingOrder="2"/>
      <protection locked="0"/>
    </xf>
    <xf numFmtId="1" fontId="16" fillId="0" borderId="46" xfId="0" applyNumberFormat="1" applyFont="1" applyFill="1" applyBorder="1" applyAlignment="1" applyProtection="1">
      <alignment horizontal="center" vertical="center" wrapText="1" readingOrder="2"/>
      <protection locked="0"/>
    </xf>
    <xf numFmtId="0" fontId="18" fillId="0" borderId="9" xfId="0" applyFont="1" applyFill="1" applyBorder="1" applyAlignment="1" applyProtection="1">
      <alignment horizontal="center" vertical="center" wrapText="1" readingOrder="2"/>
      <protection hidden="1"/>
    </xf>
    <xf numFmtId="9" fontId="14" fillId="0" borderId="13" xfId="1" applyFont="1" applyFill="1" applyBorder="1" applyAlignment="1" applyProtection="1">
      <alignment horizontal="center" vertical="center" wrapText="1" readingOrder="2"/>
      <protection hidden="1"/>
    </xf>
    <xf numFmtId="9" fontId="14" fillId="0" borderId="5" xfId="1" applyFont="1" applyFill="1" applyBorder="1" applyAlignment="1" applyProtection="1">
      <alignment horizontal="center" vertical="center" wrapText="1" readingOrder="2"/>
      <protection hidden="1"/>
    </xf>
    <xf numFmtId="0" fontId="27" fillId="0" borderId="54" xfId="0" applyFont="1" applyFill="1" applyBorder="1" applyAlignment="1">
      <alignment horizontal="center" vertical="center"/>
    </xf>
    <xf numFmtId="0" fontId="27" fillId="0" borderId="55" xfId="0" applyFont="1" applyFill="1" applyBorder="1" applyAlignment="1">
      <alignment horizontal="center" vertical="center"/>
    </xf>
    <xf numFmtId="9" fontId="0" fillId="0" borderId="4" xfId="0" applyNumberFormat="1" applyFill="1" applyBorder="1" applyAlignment="1">
      <alignment horizontal="center" vertical="center"/>
    </xf>
    <xf numFmtId="0" fontId="10" fillId="0" borderId="7" xfId="0" applyFont="1" applyFill="1" applyBorder="1" applyAlignment="1">
      <alignment horizontal="center" vertical="center"/>
    </xf>
    <xf numFmtId="0" fontId="13" fillId="0" borderId="29" xfId="0" applyFont="1" applyFill="1" applyBorder="1" applyAlignment="1" applyProtection="1">
      <alignment horizontal="center" vertical="center" wrapText="1" readingOrder="2"/>
      <protection hidden="1"/>
    </xf>
    <xf numFmtId="0" fontId="14" fillId="0" borderId="57" xfId="0" applyFont="1" applyFill="1" applyBorder="1" applyAlignment="1" applyProtection="1">
      <alignment horizontal="center" vertical="center" wrapText="1" readingOrder="2"/>
      <protection hidden="1"/>
    </xf>
    <xf numFmtId="9" fontId="0" fillId="0" borderId="13" xfId="0" applyNumberFormat="1" applyFill="1" applyBorder="1" applyAlignment="1">
      <alignment horizontal="center" vertical="center"/>
    </xf>
    <xf numFmtId="0" fontId="14" fillId="0" borderId="54" xfId="0" applyFont="1" applyFill="1" applyBorder="1" applyAlignment="1" applyProtection="1">
      <alignment horizontal="center" vertical="center" wrapText="1" readingOrder="2"/>
      <protection hidden="1"/>
    </xf>
    <xf numFmtId="9" fontId="0" fillId="0" borderId="5" xfId="0" applyNumberFormat="1" applyFill="1" applyBorder="1" applyAlignment="1">
      <alignment horizontal="center" vertical="center"/>
    </xf>
    <xf numFmtId="0" fontId="22" fillId="22" borderId="9" xfId="0" applyFont="1" applyFill="1" applyBorder="1" applyAlignment="1" applyProtection="1">
      <alignment horizontal="center" vertical="center"/>
      <protection hidden="1"/>
    </xf>
    <xf numFmtId="0" fontId="22" fillId="22" borderId="29" xfId="0" applyFont="1" applyFill="1" applyBorder="1" applyAlignment="1" applyProtection="1">
      <alignment horizontal="center" vertical="center"/>
      <protection hidden="1"/>
    </xf>
    <xf numFmtId="0" fontId="7" fillId="7" borderId="3" xfId="0" applyFont="1" applyFill="1" applyBorder="1" applyAlignment="1" applyProtection="1">
      <alignment horizontal="center" vertical="center" readingOrder="2"/>
      <protection hidden="1"/>
    </xf>
    <xf numFmtId="0" fontId="7" fillId="7" borderId="1" xfId="0" applyFont="1" applyFill="1" applyBorder="1" applyAlignment="1" applyProtection="1">
      <alignment horizontal="center" vertical="center" readingOrder="2"/>
      <protection hidden="1"/>
    </xf>
    <xf numFmtId="0" fontId="7" fillId="7" borderId="18" xfId="0" applyFont="1" applyFill="1" applyBorder="1" applyAlignment="1" applyProtection="1">
      <alignment horizontal="center" vertical="center" readingOrder="2"/>
      <protection hidden="1"/>
    </xf>
    <xf numFmtId="0" fontId="7" fillId="7" borderId="62" xfId="0" applyFont="1" applyFill="1" applyBorder="1" applyAlignment="1" applyProtection="1">
      <alignment horizontal="center" vertical="center" readingOrder="2"/>
      <protection hidden="1"/>
    </xf>
    <xf numFmtId="0" fontId="3" fillId="23" borderId="3" xfId="0" applyFont="1" applyFill="1" applyBorder="1" applyAlignment="1" applyProtection="1">
      <alignment horizontal="center" vertical="center" wrapText="1"/>
      <protection locked="0"/>
    </xf>
    <xf numFmtId="0" fontId="3" fillId="23" borderId="6"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29" xfId="0" applyFont="1" applyFill="1" applyBorder="1" applyAlignment="1" applyProtection="1">
      <alignment horizontal="center" vertical="center" wrapText="1"/>
      <protection locked="0"/>
    </xf>
    <xf numFmtId="0" fontId="3" fillId="11" borderId="8" xfId="0" applyFont="1" applyFill="1" applyBorder="1" applyAlignment="1" applyProtection="1">
      <alignment horizontal="center" vertical="center" wrapText="1"/>
      <protection locked="0"/>
    </xf>
    <xf numFmtId="0" fontId="3" fillId="11" borderId="19" xfId="0" applyFont="1" applyFill="1" applyBorder="1" applyAlignment="1" applyProtection="1">
      <alignment horizontal="center" vertical="center" wrapText="1"/>
      <protection locked="0"/>
    </xf>
    <xf numFmtId="0" fontId="3" fillId="11" borderId="30" xfId="0" applyFont="1" applyFill="1" applyBorder="1" applyAlignment="1" applyProtection="1">
      <alignment horizontal="center" vertical="center" wrapText="1"/>
      <protection locked="0"/>
    </xf>
    <xf numFmtId="0" fontId="3" fillId="11" borderId="18" xfId="0" applyFont="1" applyFill="1" applyBorder="1" applyAlignment="1" applyProtection="1">
      <alignment horizontal="center" vertical="center" wrapText="1"/>
      <protection locked="0"/>
    </xf>
    <xf numFmtId="0" fontId="3" fillId="11" borderId="16" xfId="0" applyFont="1" applyFill="1" applyBorder="1" applyAlignment="1" applyProtection="1">
      <alignment horizontal="center" vertical="center" wrapText="1"/>
      <protection locked="0"/>
    </xf>
    <xf numFmtId="0" fontId="3" fillId="11" borderId="61" xfId="0" applyFont="1" applyFill="1" applyBorder="1" applyAlignment="1" applyProtection="1">
      <alignment horizontal="center" vertical="center" wrapText="1"/>
      <protection locked="0"/>
    </xf>
    <xf numFmtId="0" fontId="3" fillId="11" borderId="62" xfId="0" applyFont="1" applyFill="1" applyBorder="1" applyAlignment="1" applyProtection="1">
      <alignment horizontal="center" vertical="center" wrapText="1"/>
      <protection locked="0"/>
    </xf>
    <xf numFmtId="0" fontId="3" fillId="9" borderId="9" xfId="0" applyFont="1" applyFill="1" applyBorder="1" applyAlignment="1" applyProtection="1">
      <alignment horizontal="center" vertical="center" wrapText="1"/>
      <protection hidden="1"/>
    </xf>
    <xf numFmtId="0" fontId="3" fillId="9" borderId="29" xfId="0" applyFont="1" applyFill="1" applyBorder="1" applyAlignment="1" applyProtection="1">
      <alignment horizontal="center" vertical="center" wrapText="1"/>
      <protection hidden="1"/>
    </xf>
    <xf numFmtId="0" fontId="3" fillId="9" borderId="8" xfId="0" applyFont="1" applyFill="1" applyBorder="1" applyAlignment="1" applyProtection="1">
      <alignment horizontal="center" vertical="center" wrapText="1"/>
      <protection hidden="1"/>
    </xf>
    <xf numFmtId="49" fontId="30" fillId="5" borderId="71" xfId="0" applyNumberFormat="1" applyFont="1" applyFill="1" applyBorder="1" applyAlignment="1" applyProtection="1">
      <alignment horizontal="center" vertical="center" wrapText="1"/>
      <protection hidden="1"/>
    </xf>
    <xf numFmtId="49" fontId="30" fillId="5" borderId="43" xfId="0" applyNumberFormat="1" applyFont="1" applyFill="1" applyBorder="1" applyAlignment="1" applyProtection="1">
      <alignment horizontal="center" vertical="center" wrapText="1"/>
      <protection hidden="1"/>
    </xf>
    <xf numFmtId="0" fontId="8" fillId="7" borderId="33" xfId="0" applyFont="1" applyFill="1" applyBorder="1" applyAlignment="1" applyProtection="1">
      <alignment horizontal="center" vertical="center" wrapText="1"/>
      <protection hidden="1"/>
    </xf>
    <xf numFmtId="0" fontId="5" fillId="7" borderId="12" xfId="0" applyFont="1" applyFill="1" applyBorder="1" applyAlignment="1" applyProtection="1">
      <alignment horizontal="center" vertical="center" wrapText="1"/>
      <protection hidden="1"/>
    </xf>
    <xf numFmtId="0" fontId="12" fillId="13" borderId="11" xfId="0" applyNumberFormat="1" applyFont="1" applyFill="1" applyBorder="1" applyAlignment="1" applyProtection="1">
      <alignment horizontal="center" vertical="center" wrapText="1" readingOrder="2"/>
      <protection hidden="1"/>
    </xf>
    <xf numFmtId="0" fontId="12" fillId="13" borderId="38" xfId="0" applyNumberFormat="1" applyFont="1" applyFill="1" applyBorder="1" applyAlignment="1" applyProtection="1">
      <alignment horizontal="center" vertical="center" wrapText="1" readingOrder="2"/>
      <protection hidden="1"/>
    </xf>
    <xf numFmtId="0" fontId="12" fillId="13" borderId="23" xfId="0" applyNumberFormat="1" applyFont="1" applyFill="1" applyBorder="1" applyAlignment="1" applyProtection="1">
      <alignment horizontal="center" vertical="center" wrapText="1" readingOrder="2"/>
      <protection hidden="1"/>
    </xf>
    <xf numFmtId="0" fontId="13" fillId="12" borderId="17" xfId="0" applyFont="1" applyFill="1" applyBorder="1" applyAlignment="1" applyProtection="1">
      <alignment horizontal="center" vertical="center" wrapText="1" readingOrder="2"/>
      <protection hidden="1"/>
    </xf>
    <xf numFmtId="0" fontId="13" fillId="12" borderId="22" xfId="0" applyFont="1" applyFill="1" applyBorder="1" applyAlignment="1" applyProtection="1">
      <alignment horizontal="center" vertical="center" wrapText="1" readingOrder="2"/>
      <protection hidden="1"/>
    </xf>
    <xf numFmtId="164" fontId="15" fillId="8" borderId="31" xfId="0" applyNumberFormat="1" applyFont="1" applyFill="1" applyBorder="1" applyAlignment="1" applyProtection="1">
      <alignment horizontal="center" vertical="center" wrapText="1" readingOrder="2"/>
      <protection hidden="1"/>
    </xf>
    <xf numFmtId="164" fontId="15" fillId="8" borderId="24" xfId="0" applyNumberFormat="1" applyFont="1" applyFill="1" applyBorder="1" applyAlignment="1" applyProtection="1">
      <alignment horizontal="center" vertical="center" wrapText="1" readingOrder="2"/>
      <protection hidden="1"/>
    </xf>
    <xf numFmtId="164" fontId="15" fillId="8" borderId="25" xfId="0" applyNumberFormat="1" applyFont="1" applyFill="1" applyBorder="1" applyAlignment="1" applyProtection="1">
      <alignment horizontal="center" vertical="center" wrapText="1" readingOrder="2"/>
      <protection hidden="1"/>
    </xf>
    <xf numFmtId="0" fontId="12" fillId="13" borderId="33" xfId="0" applyFont="1" applyFill="1" applyBorder="1" applyAlignment="1" applyProtection="1">
      <alignment horizontal="center" vertical="center" wrapText="1" readingOrder="2"/>
      <protection hidden="1"/>
    </xf>
    <xf numFmtId="0" fontId="12" fillId="13" borderId="34" xfId="0" applyFont="1" applyFill="1" applyBorder="1" applyAlignment="1" applyProtection="1">
      <alignment horizontal="center" vertical="center" wrapText="1" readingOrder="2"/>
      <protection hidden="1"/>
    </xf>
    <xf numFmtId="0" fontId="12" fillId="13" borderId="35" xfId="0" applyFont="1" applyFill="1" applyBorder="1" applyAlignment="1" applyProtection="1">
      <alignment horizontal="center" vertical="center" wrapText="1" readingOrder="2"/>
      <protection hidden="1"/>
    </xf>
    <xf numFmtId="0" fontId="13" fillId="12" borderId="41" xfId="0" applyFont="1" applyFill="1" applyBorder="1" applyAlignment="1" applyProtection="1">
      <alignment horizontal="center" vertical="center" wrapText="1" readingOrder="2"/>
      <protection hidden="1"/>
    </xf>
    <xf numFmtId="0" fontId="13" fillId="12" borderId="50" xfId="0" applyFont="1" applyFill="1" applyBorder="1" applyAlignment="1" applyProtection="1">
      <alignment horizontal="center" vertical="center" wrapText="1" readingOrder="2"/>
      <protection hidden="1"/>
    </xf>
    <xf numFmtId="0" fontId="13" fillId="12" borderId="46" xfId="0" applyFont="1" applyFill="1" applyBorder="1" applyAlignment="1" applyProtection="1">
      <alignment horizontal="center" vertical="center" wrapText="1" readingOrder="2"/>
      <protection hidden="1"/>
    </xf>
    <xf numFmtId="0" fontId="13" fillId="13" borderId="31" xfId="0" applyFont="1" applyFill="1" applyBorder="1" applyAlignment="1" applyProtection="1">
      <alignment horizontal="center" vertical="center" wrapText="1" readingOrder="2"/>
      <protection hidden="1"/>
    </xf>
    <xf numFmtId="0" fontId="13" fillId="13" borderId="24" xfId="0" applyFont="1" applyFill="1" applyBorder="1" applyAlignment="1" applyProtection="1">
      <alignment horizontal="center" vertical="center" wrapText="1" readingOrder="2"/>
      <protection hidden="1"/>
    </xf>
    <xf numFmtId="0" fontId="13" fillId="13" borderId="25" xfId="0" applyFont="1" applyFill="1" applyBorder="1" applyAlignment="1" applyProtection="1">
      <alignment horizontal="center" vertical="center" wrapText="1" readingOrder="2"/>
      <protection hidden="1"/>
    </xf>
    <xf numFmtId="0" fontId="12" fillId="13" borderId="32" xfId="0" applyFont="1" applyFill="1" applyBorder="1" applyAlignment="1" applyProtection="1">
      <alignment horizontal="center" vertical="center" wrapText="1" readingOrder="2"/>
      <protection hidden="1"/>
    </xf>
    <xf numFmtId="0" fontId="12" fillId="13" borderId="36" xfId="0" applyFont="1" applyFill="1" applyBorder="1" applyAlignment="1" applyProtection="1">
      <alignment horizontal="center" vertical="center" wrapText="1" readingOrder="2"/>
      <protection hidden="1"/>
    </xf>
    <xf numFmtId="0" fontId="12" fillId="13" borderId="39" xfId="0" applyFont="1" applyFill="1" applyBorder="1" applyAlignment="1" applyProtection="1">
      <alignment horizontal="center" vertical="center" wrapText="1" readingOrder="2"/>
      <protection hidden="1"/>
    </xf>
    <xf numFmtId="9" fontId="13" fillId="13" borderId="32" xfId="1" applyFont="1" applyFill="1" applyBorder="1" applyAlignment="1" applyProtection="1">
      <alignment horizontal="center" vertical="center" wrapText="1" readingOrder="2"/>
      <protection hidden="1"/>
    </xf>
    <xf numFmtId="9" fontId="13" fillId="13" borderId="36" xfId="1" applyFont="1" applyFill="1" applyBorder="1" applyAlignment="1" applyProtection="1">
      <alignment horizontal="center" vertical="center" wrapText="1" readingOrder="2"/>
      <protection hidden="1"/>
    </xf>
    <xf numFmtId="9" fontId="13" fillId="13" borderId="39" xfId="1" applyFont="1" applyFill="1" applyBorder="1" applyAlignment="1" applyProtection="1">
      <alignment horizontal="center" vertical="center" wrapText="1" readingOrder="2"/>
      <protection hidden="1"/>
    </xf>
    <xf numFmtId="0" fontId="12" fillId="13" borderId="19" xfId="0" applyFont="1" applyFill="1" applyBorder="1" applyAlignment="1" applyProtection="1">
      <alignment horizontal="center" vertical="center" wrapText="1" readingOrder="2"/>
      <protection hidden="1"/>
    </xf>
    <xf numFmtId="0" fontId="12" fillId="13" borderId="30" xfId="0" applyFont="1" applyFill="1" applyBorder="1" applyAlignment="1" applyProtection="1">
      <alignment horizontal="center" vertical="center" wrapText="1" readingOrder="2"/>
      <protection hidden="1"/>
    </xf>
    <xf numFmtId="0" fontId="12" fillId="13" borderId="18" xfId="0" applyFont="1" applyFill="1" applyBorder="1" applyAlignment="1" applyProtection="1">
      <alignment horizontal="center" vertical="center" wrapText="1" readingOrder="2"/>
      <protection hidden="1"/>
    </xf>
    <xf numFmtId="0" fontId="17" fillId="17" borderId="9" xfId="0" applyFont="1" applyFill="1" applyBorder="1" applyAlignment="1" applyProtection="1">
      <alignment horizontal="center" vertical="center" wrapText="1" readingOrder="2"/>
      <protection hidden="1"/>
    </xf>
    <xf numFmtId="0" fontId="17" fillId="17" borderId="29" xfId="0" applyFont="1" applyFill="1" applyBorder="1" applyAlignment="1" applyProtection="1">
      <alignment horizontal="center" vertical="center" wrapText="1" readingOrder="2"/>
      <protection hidden="1"/>
    </xf>
    <xf numFmtId="0" fontId="17" fillId="17" borderId="44" xfId="0" applyFont="1" applyFill="1" applyBorder="1" applyAlignment="1" applyProtection="1">
      <alignment horizontal="center" vertical="center" wrapText="1" readingOrder="2"/>
      <protection hidden="1"/>
    </xf>
    <xf numFmtId="2" fontId="17" fillId="17" borderId="9" xfId="0" applyNumberFormat="1" applyFont="1" applyFill="1" applyBorder="1" applyAlignment="1" applyProtection="1">
      <alignment horizontal="center" vertical="center" wrapText="1" readingOrder="2"/>
      <protection hidden="1"/>
    </xf>
    <xf numFmtId="2" fontId="17" fillId="17" borderId="29" xfId="0" applyNumberFormat="1" applyFont="1" applyFill="1" applyBorder="1" applyAlignment="1" applyProtection="1">
      <alignment horizontal="center" vertical="center" wrapText="1" readingOrder="2"/>
      <protection hidden="1"/>
    </xf>
    <xf numFmtId="2" fontId="17" fillId="17" borderId="8" xfId="0" applyNumberFormat="1" applyFont="1" applyFill="1" applyBorder="1" applyAlignment="1" applyProtection="1">
      <alignment horizontal="center" vertical="center" wrapText="1" readingOrder="2"/>
      <protection hidden="1"/>
    </xf>
    <xf numFmtId="0" fontId="13" fillId="12" borderId="58" xfId="0" applyFont="1" applyFill="1" applyBorder="1" applyAlignment="1" applyProtection="1">
      <alignment horizontal="center" vertical="center" wrapText="1" readingOrder="2"/>
      <protection hidden="1"/>
    </xf>
    <xf numFmtId="0" fontId="13" fillId="12" borderId="64" xfId="0" applyFont="1" applyFill="1" applyBorder="1" applyAlignment="1" applyProtection="1">
      <alignment horizontal="center" vertical="center" wrapText="1" readingOrder="2"/>
      <protection hidden="1"/>
    </xf>
    <xf numFmtId="0" fontId="13" fillId="12" borderId="60" xfId="0" applyFont="1" applyFill="1" applyBorder="1" applyAlignment="1" applyProtection="1">
      <alignment horizontal="right" vertical="center" wrapText="1" readingOrder="2"/>
      <protection hidden="1"/>
    </xf>
    <xf numFmtId="0" fontId="13" fillId="12" borderId="44" xfId="0" applyFont="1" applyFill="1" applyBorder="1" applyAlignment="1" applyProtection="1">
      <alignment horizontal="right" vertical="center" wrapText="1" readingOrder="2"/>
      <protection hidden="1"/>
    </xf>
    <xf numFmtId="0" fontId="13" fillId="12" borderId="20" xfId="0" applyFont="1" applyFill="1" applyBorder="1" applyAlignment="1" applyProtection="1">
      <alignment horizontal="center" vertical="center" wrapText="1" readingOrder="2"/>
      <protection hidden="1"/>
    </xf>
    <xf numFmtId="9" fontId="15" fillId="3" borderId="48" xfId="1" applyFont="1" applyFill="1" applyBorder="1" applyAlignment="1" applyProtection="1">
      <alignment horizontal="center" vertical="center" wrapText="1" readingOrder="2"/>
      <protection hidden="1"/>
    </xf>
    <xf numFmtId="9" fontId="15" fillId="3" borderId="51" xfId="1" applyFont="1" applyFill="1" applyBorder="1" applyAlignment="1" applyProtection="1">
      <alignment horizontal="center" vertical="center" wrapText="1" readingOrder="2"/>
      <protection hidden="1"/>
    </xf>
    <xf numFmtId="9" fontId="15" fillId="3" borderId="40" xfId="1" applyFont="1" applyFill="1" applyBorder="1" applyAlignment="1" applyProtection="1">
      <alignment horizontal="center" vertical="center" wrapText="1" readingOrder="2"/>
      <protection hidden="1"/>
    </xf>
    <xf numFmtId="0" fontId="12" fillId="13" borderId="17" xfId="0" applyFont="1" applyFill="1" applyBorder="1" applyAlignment="1" applyProtection="1">
      <alignment horizontal="center" vertical="center" wrapText="1" readingOrder="2"/>
      <protection hidden="1"/>
    </xf>
    <xf numFmtId="0" fontId="12" fillId="13" borderId="22" xfId="0" applyFont="1" applyFill="1" applyBorder="1" applyAlignment="1" applyProtection="1">
      <alignment horizontal="center" vertical="center" wrapText="1" readingOrder="2"/>
      <protection hidden="1"/>
    </xf>
    <xf numFmtId="0" fontId="12" fillId="13" borderId="20" xfId="0" applyFont="1" applyFill="1" applyBorder="1" applyAlignment="1" applyProtection="1">
      <alignment horizontal="center" vertical="center" wrapText="1" readingOrder="2"/>
      <protection hidden="1"/>
    </xf>
    <xf numFmtId="9" fontId="15" fillId="3" borderId="56" xfId="1" applyFont="1" applyFill="1" applyBorder="1" applyAlignment="1" applyProtection="1">
      <alignment horizontal="center" vertical="center" wrapText="1" readingOrder="2"/>
      <protection hidden="1"/>
    </xf>
    <xf numFmtId="9" fontId="15" fillId="3" borderId="24" xfId="1" applyFont="1" applyFill="1" applyBorder="1" applyAlignment="1" applyProtection="1">
      <alignment horizontal="center" vertical="center" wrapText="1" readingOrder="2"/>
      <protection hidden="1"/>
    </xf>
    <xf numFmtId="164" fontId="15" fillId="8" borderId="48" xfId="0" applyNumberFormat="1" applyFont="1" applyFill="1" applyBorder="1" applyAlignment="1" applyProtection="1">
      <alignment horizontal="center" vertical="center" wrapText="1" readingOrder="2"/>
      <protection hidden="1"/>
    </xf>
    <xf numFmtId="164" fontId="15" fillId="8" borderId="56" xfId="0" applyNumberFormat="1" applyFont="1" applyFill="1" applyBorder="1" applyAlignment="1" applyProtection="1">
      <alignment horizontal="center" vertical="center" wrapText="1" readingOrder="2"/>
      <protection hidden="1"/>
    </xf>
    <xf numFmtId="9" fontId="15" fillId="3" borderId="13" xfId="1" applyFont="1" applyFill="1" applyBorder="1" applyAlignment="1" applyProtection="1">
      <alignment horizontal="center" vertical="center" wrapText="1" readingOrder="2"/>
      <protection hidden="1"/>
    </xf>
    <xf numFmtId="9" fontId="15" fillId="3" borderId="6" xfId="1" applyFont="1" applyFill="1" applyBorder="1" applyAlignment="1" applyProtection="1">
      <alignment horizontal="center" vertical="center" wrapText="1" readingOrder="2"/>
      <protection hidden="1"/>
    </xf>
    <xf numFmtId="9" fontId="15" fillId="3" borderId="1" xfId="1" applyFont="1" applyFill="1" applyBorder="1" applyAlignment="1" applyProtection="1">
      <alignment horizontal="center" vertical="center" wrapText="1" readingOrder="2"/>
      <protection hidden="1"/>
    </xf>
    <xf numFmtId="0" fontId="19" fillId="0" borderId="7" xfId="0" applyFont="1" applyBorder="1" applyAlignment="1" applyProtection="1">
      <alignment horizontal="center" vertical="center"/>
      <protection hidden="1"/>
    </xf>
    <xf numFmtId="0" fontId="18" fillId="18" borderId="9" xfId="0" applyFont="1" applyFill="1" applyBorder="1" applyAlignment="1" applyProtection="1">
      <alignment horizontal="center" vertical="center" wrapText="1" readingOrder="2"/>
      <protection hidden="1"/>
    </xf>
    <xf numFmtId="0" fontId="18" fillId="18" borderId="29" xfId="0" applyFont="1" applyFill="1" applyBorder="1" applyAlignment="1" applyProtection="1">
      <alignment horizontal="center" vertical="center" wrapText="1" readingOrder="2"/>
      <protection hidden="1"/>
    </xf>
    <xf numFmtId="0" fontId="18" fillId="18" borderId="44" xfId="0" applyFont="1" applyFill="1" applyBorder="1" applyAlignment="1" applyProtection="1">
      <alignment horizontal="center" vertical="center" wrapText="1" readingOrder="2"/>
      <protection hidden="1"/>
    </xf>
    <xf numFmtId="164" fontId="15" fillId="0" borderId="48" xfId="0" applyNumberFormat="1" applyFont="1" applyFill="1" applyBorder="1" applyAlignment="1" applyProtection="1">
      <alignment horizontal="center" vertical="center" wrapText="1" readingOrder="2"/>
      <protection hidden="1"/>
    </xf>
    <xf numFmtId="164" fontId="15" fillId="0" borderId="51" xfId="0" applyNumberFormat="1" applyFont="1" applyFill="1" applyBorder="1" applyAlignment="1" applyProtection="1">
      <alignment horizontal="center" vertical="center" wrapText="1" readingOrder="2"/>
      <protection hidden="1"/>
    </xf>
    <xf numFmtId="164" fontId="15" fillId="0" borderId="40" xfId="0" applyNumberFormat="1" applyFont="1" applyFill="1" applyBorder="1" applyAlignment="1" applyProtection="1">
      <alignment horizontal="center" vertical="center" wrapText="1" readingOrder="2"/>
      <protection hidden="1"/>
    </xf>
    <xf numFmtId="0" fontId="19" fillId="0" borderId="74" xfId="0" applyFont="1" applyFill="1" applyBorder="1" applyAlignment="1" applyProtection="1">
      <alignment horizontal="center" vertical="center"/>
      <protection hidden="1"/>
    </xf>
    <xf numFmtId="0" fontId="19" fillId="0" borderId="63" xfId="0" applyFont="1" applyFill="1" applyBorder="1" applyAlignment="1" applyProtection="1">
      <alignment horizontal="center" vertical="center"/>
      <protection hidden="1"/>
    </xf>
    <xf numFmtId="0" fontId="19" fillId="0" borderId="45" xfId="0" applyFont="1" applyFill="1" applyBorder="1" applyAlignment="1" applyProtection="1">
      <alignment horizontal="center" vertical="center"/>
      <protection hidden="1"/>
    </xf>
    <xf numFmtId="0" fontId="38" fillId="26" borderId="9" xfId="0" applyFont="1" applyFill="1" applyBorder="1" applyAlignment="1" applyProtection="1">
      <alignment horizontal="center" vertical="center" wrapText="1" readingOrder="2"/>
      <protection hidden="1"/>
    </xf>
    <xf numFmtId="0" fontId="38" fillId="26" borderId="29" xfId="0" applyFont="1" applyFill="1" applyBorder="1" applyAlignment="1" applyProtection="1">
      <alignment horizontal="center" vertical="center" wrapText="1" readingOrder="2"/>
      <protection hidden="1"/>
    </xf>
    <xf numFmtId="0" fontId="38" fillId="26" borderId="8" xfId="0" applyFont="1" applyFill="1" applyBorder="1" applyAlignment="1" applyProtection="1">
      <alignment horizontal="center" vertical="center" wrapText="1" readingOrder="2"/>
      <protection hidden="1"/>
    </xf>
    <xf numFmtId="2" fontId="17" fillId="26" borderId="17" xfId="0" applyNumberFormat="1" applyFont="1" applyFill="1" applyBorder="1" applyAlignment="1" applyProtection="1">
      <alignment horizontal="center" vertical="center" wrapText="1" readingOrder="2"/>
      <protection hidden="1"/>
    </xf>
    <xf numFmtId="2" fontId="17" fillId="26" borderId="32" xfId="0" applyNumberFormat="1" applyFont="1" applyFill="1" applyBorder="1" applyAlignment="1" applyProtection="1">
      <alignment horizontal="center" vertical="center" wrapText="1" readingOrder="2"/>
      <protection hidden="1"/>
    </xf>
    <xf numFmtId="2" fontId="17" fillId="26" borderId="31" xfId="0" applyNumberFormat="1" applyFont="1" applyFill="1" applyBorder="1" applyAlignment="1" applyProtection="1">
      <alignment horizontal="center" vertical="center" wrapText="1" readingOrder="2"/>
      <protection hidden="1"/>
    </xf>
    <xf numFmtId="0" fontId="18" fillId="0" borderId="9" xfId="0" applyFont="1" applyFill="1" applyBorder="1" applyAlignment="1" applyProtection="1">
      <alignment horizontal="center" vertical="center" wrapText="1" readingOrder="2"/>
      <protection hidden="1"/>
    </xf>
    <xf numFmtId="0" fontId="18" fillId="0" borderId="29" xfId="0" applyFont="1" applyFill="1" applyBorder="1" applyAlignment="1" applyProtection="1">
      <alignment horizontal="center" vertical="center" wrapText="1" readingOrder="2"/>
      <protection hidden="1"/>
    </xf>
    <xf numFmtId="9" fontId="38" fillId="26" borderId="9" xfId="0" applyNumberFormat="1" applyFont="1" applyFill="1" applyBorder="1" applyAlignment="1" applyProtection="1">
      <alignment horizontal="center" vertical="center" wrapText="1" readingOrder="2"/>
      <protection hidden="1"/>
    </xf>
    <xf numFmtId="9" fontId="38" fillId="26" borderId="8" xfId="0" applyNumberFormat="1" applyFont="1" applyFill="1" applyBorder="1" applyAlignment="1" applyProtection="1">
      <alignment horizontal="center" vertical="center" wrapText="1" readingOrder="2"/>
      <protection hidden="1"/>
    </xf>
    <xf numFmtId="1" fontId="16" fillId="0" borderId="41" xfId="0" applyNumberFormat="1" applyFont="1" applyFill="1" applyBorder="1" applyAlignment="1" applyProtection="1">
      <alignment horizontal="center" vertical="center" wrapText="1" readingOrder="2"/>
      <protection locked="0"/>
    </xf>
    <xf numFmtId="1" fontId="16" fillId="0" borderId="50" xfId="0" applyNumberFormat="1" applyFont="1" applyFill="1" applyBorder="1" applyAlignment="1" applyProtection="1">
      <alignment horizontal="center" vertical="center" wrapText="1" readingOrder="2"/>
      <protection locked="0"/>
    </xf>
    <xf numFmtId="1" fontId="16" fillId="0" borderId="46" xfId="0" applyNumberFormat="1" applyFont="1" applyFill="1" applyBorder="1" applyAlignment="1" applyProtection="1">
      <alignment horizontal="center" vertical="center" wrapText="1" readingOrder="2"/>
      <protection locked="0"/>
    </xf>
    <xf numFmtId="0" fontId="12" fillId="6" borderId="3" xfId="0" applyFont="1" applyFill="1" applyBorder="1" applyAlignment="1" applyProtection="1">
      <alignment horizontal="center" vertical="top" wrapText="1" readingOrder="2"/>
      <protection hidden="1"/>
    </xf>
    <xf numFmtId="0" fontId="12" fillId="6" borderId="2" xfId="0" applyFont="1" applyFill="1" applyBorder="1" applyAlignment="1" applyProtection="1">
      <alignment horizontal="center" vertical="top" wrapText="1" readingOrder="2"/>
      <protection hidden="1"/>
    </xf>
    <xf numFmtId="0" fontId="12" fillId="6" borderId="19" xfId="0" applyFont="1" applyFill="1" applyBorder="1" applyAlignment="1" applyProtection="1">
      <alignment horizontal="center" vertical="top" wrapText="1" readingOrder="2"/>
      <protection hidden="1"/>
    </xf>
    <xf numFmtId="0" fontId="12" fillId="6" borderId="30" xfId="0" applyFont="1" applyFill="1" applyBorder="1" applyAlignment="1" applyProtection="1">
      <alignment horizontal="center" vertical="top" wrapText="1" readingOrder="2"/>
      <protection hidden="1"/>
    </xf>
    <xf numFmtId="0" fontId="12" fillId="6" borderId="18" xfId="0" applyFont="1" applyFill="1" applyBorder="1" applyAlignment="1" applyProtection="1">
      <alignment horizontal="center" vertical="top" wrapText="1" readingOrder="2"/>
      <protection hidden="1"/>
    </xf>
    <xf numFmtId="9" fontId="14" fillId="0" borderId="66" xfId="1" applyFont="1" applyFill="1" applyBorder="1" applyAlignment="1" applyProtection="1">
      <alignment horizontal="center" vertical="center" wrapText="1" readingOrder="2"/>
      <protection hidden="1"/>
    </xf>
    <xf numFmtId="9" fontId="14" fillId="0" borderId="0" xfId="1" applyFont="1" applyFill="1" applyBorder="1" applyAlignment="1" applyProtection="1">
      <alignment horizontal="center" vertical="center" wrapText="1" readingOrder="2"/>
      <protection hidden="1"/>
    </xf>
    <xf numFmtId="9" fontId="14" fillId="0" borderId="16" xfId="1" applyFont="1" applyFill="1" applyBorder="1" applyAlignment="1" applyProtection="1">
      <alignment horizontal="center" vertical="center" wrapText="1" readingOrder="2"/>
      <protection hidden="1"/>
    </xf>
    <xf numFmtId="9" fontId="14" fillId="0" borderId="61" xfId="1" applyFont="1" applyFill="1" applyBorder="1" applyAlignment="1" applyProtection="1">
      <alignment horizontal="center" vertical="center" wrapText="1" readingOrder="2"/>
      <protection hidden="1"/>
    </xf>
    <xf numFmtId="9" fontId="15" fillId="0" borderId="3" xfId="1" applyFont="1" applyFill="1" applyBorder="1" applyAlignment="1" applyProtection="1">
      <alignment horizontal="center" vertical="center" wrapText="1" readingOrder="2"/>
      <protection hidden="1"/>
    </xf>
    <xf numFmtId="9" fontId="15" fillId="0" borderId="2" xfId="1" applyFont="1" applyFill="1" applyBorder="1" applyAlignment="1" applyProtection="1">
      <alignment horizontal="center" vertical="center" wrapText="1" readingOrder="2"/>
      <protection hidden="1"/>
    </xf>
    <xf numFmtId="9" fontId="15" fillId="0" borderId="1" xfId="1" applyFont="1" applyFill="1" applyBorder="1" applyAlignment="1" applyProtection="1">
      <alignment horizontal="center" vertical="center" wrapText="1" readingOrder="2"/>
      <protection hidden="1"/>
    </xf>
    <xf numFmtId="0" fontId="16" fillId="0" borderId="42" xfId="0" applyFont="1" applyFill="1" applyBorder="1" applyAlignment="1" applyProtection="1">
      <alignment horizontal="center" vertical="center" wrapText="1" readingOrder="2"/>
      <protection locked="0"/>
    </xf>
    <xf numFmtId="0" fontId="16" fillId="0" borderId="26" xfId="0" applyFont="1" applyFill="1" applyBorder="1" applyAlignment="1" applyProtection="1">
      <alignment horizontal="center" vertical="center" wrapText="1" readingOrder="2"/>
      <protection locked="0"/>
    </xf>
    <xf numFmtId="0" fontId="16" fillId="0" borderId="27" xfId="0" applyFont="1" applyFill="1" applyBorder="1" applyAlignment="1" applyProtection="1">
      <alignment horizontal="center" vertical="center" wrapText="1" readingOrder="2"/>
      <protection locked="0"/>
    </xf>
    <xf numFmtId="0" fontId="13" fillId="0" borderId="3" xfId="0" applyFont="1" applyFill="1" applyBorder="1" applyAlignment="1" applyProtection="1">
      <alignment horizontal="center" vertical="center" wrapText="1" readingOrder="2"/>
      <protection hidden="1"/>
    </xf>
    <xf numFmtId="0" fontId="13" fillId="0" borderId="2" xfId="0" applyFont="1" applyFill="1" applyBorder="1" applyAlignment="1" applyProtection="1">
      <alignment horizontal="center" vertical="center" wrapText="1" readingOrder="2"/>
      <protection hidden="1"/>
    </xf>
    <xf numFmtId="0" fontId="13" fillId="0" borderId="1" xfId="0" applyFont="1" applyFill="1" applyBorder="1" applyAlignment="1" applyProtection="1">
      <alignment horizontal="center" vertical="center" wrapText="1" readingOrder="2"/>
      <protection hidden="1"/>
    </xf>
    <xf numFmtId="0" fontId="12" fillId="6" borderId="33" xfId="0" applyFont="1" applyFill="1" applyBorder="1" applyAlignment="1" applyProtection="1">
      <alignment horizontal="center" vertical="top" wrapText="1" readingOrder="2"/>
      <protection hidden="1"/>
    </xf>
    <xf numFmtId="0" fontId="12" fillId="6" borderId="14" xfId="0" applyFont="1" applyFill="1" applyBorder="1" applyAlignment="1" applyProtection="1">
      <alignment horizontal="center" vertical="top" wrapText="1" readingOrder="2"/>
      <protection hidden="1"/>
    </xf>
    <xf numFmtId="0" fontId="12" fillId="6" borderId="0" xfId="0" applyFont="1" applyFill="1" applyBorder="1" applyAlignment="1" applyProtection="1">
      <alignment horizontal="center" vertical="top" wrapText="1" readingOrder="2"/>
      <protection hidden="1"/>
    </xf>
    <xf numFmtId="9" fontId="10" fillId="0" borderId="19" xfId="0" applyNumberFormat="1" applyFont="1" applyFill="1" applyBorder="1" applyAlignment="1">
      <alignment horizontal="center" vertical="center"/>
    </xf>
    <xf numFmtId="9" fontId="10" fillId="0" borderId="66" xfId="0" applyNumberFormat="1" applyFont="1" applyFill="1" applyBorder="1" applyAlignment="1">
      <alignment horizontal="center" vertical="center"/>
    </xf>
    <xf numFmtId="9" fontId="10" fillId="0" borderId="16" xfId="0" applyNumberFormat="1" applyFont="1" applyFill="1" applyBorder="1" applyAlignment="1">
      <alignment horizontal="center" vertical="center"/>
    </xf>
    <xf numFmtId="0" fontId="14" fillId="0" borderId="26" xfId="0" applyFont="1" applyFill="1" applyBorder="1" applyAlignment="1" applyProtection="1">
      <alignment horizontal="center" vertical="center" wrapText="1" readingOrder="2"/>
      <protection hidden="1"/>
    </xf>
    <xf numFmtId="0" fontId="14" fillId="0" borderId="54" xfId="0" applyFont="1" applyFill="1" applyBorder="1" applyAlignment="1" applyProtection="1">
      <alignment horizontal="center" vertical="center" wrapText="1" readingOrder="2"/>
      <protection hidden="1"/>
    </xf>
    <xf numFmtId="0" fontId="13" fillId="0" borderId="19" xfId="0" applyFont="1" applyFill="1" applyBorder="1" applyAlignment="1" applyProtection="1">
      <alignment horizontal="center" vertical="center" wrapText="1" readingOrder="2"/>
      <protection hidden="1"/>
    </xf>
    <xf numFmtId="0" fontId="13" fillId="0" borderId="66" xfId="0" applyFont="1" applyFill="1" applyBorder="1" applyAlignment="1" applyProtection="1">
      <alignment horizontal="center" vertical="center" wrapText="1" readingOrder="2"/>
      <protection hidden="1"/>
    </xf>
    <xf numFmtId="0" fontId="14" fillId="0" borderId="42" xfId="0" applyFont="1" applyFill="1" applyBorder="1" applyAlignment="1" applyProtection="1">
      <alignment horizontal="center" vertical="center" wrapText="1" readingOrder="2"/>
      <protection hidden="1"/>
    </xf>
    <xf numFmtId="0" fontId="14" fillId="0" borderId="57" xfId="0" applyFont="1" applyFill="1" applyBorder="1" applyAlignment="1" applyProtection="1">
      <alignment horizontal="center" vertical="center" wrapText="1" readingOrder="2"/>
      <protection hidden="1"/>
    </xf>
    <xf numFmtId="0" fontId="14" fillId="0" borderId="17" xfId="0" applyFont="1" applyFill="1" applyBorder="1" applyAlignment="1" applyProtection="1">
      <alignment horizontal="center" vertical="center" wrapText="1" readingOrder="2"/>
      <protection hidden="1"/>
    </xf>
    <xf numFmtId="0" fontId="14" fillId="0" borderId="22" xfId="0" applyFont="1" applyFill="1" applyBorder="1" applyAlignment="1" applyProtection="1">
      <alignment horizontal="center" vertical="center" wrapText="1" readingOrder="2"/>
      <protection hidden="1"/>
    </xf>
    <xf numFmtId="0" fontId="14" fillId="0" borderId="20" xfId="0" applyFont="1" applyFill="1" applyBorder="1" applyAlignment="1" applyProtection="1">
      <alignment horizontal="center" vertical="center" wrapText="1" readingOrder="2"/>
      <protection hidden="1"/>
    </xf>
    <xf numFmtId="0" fontId="14" fillId="0" borderId="71" xfId="0" applyFont="1" applyFill="1" applyBorder="1" applyAlignment="1" applyProtection="1">
      <alignment horizontal="center" vertical="center" wrapText="1" readingOrder="2"/>
      <protection hidden="1"/>
    </xf>
    <xf numFmtId="0" fontId="14" fillId="0" borderId="75" xfId="0" applyFont="1" applyFill="1" applyBorder="1" applyAlignment="1" applyProtection="1">
      <alignment horizontal="center" vertical="center" wrapText="1" readingOrder="2"/>
      <protection hidden="1"/>
    </xf>
    <xf numFmtId="9" fontId="10" fillId="0" borderId="29" xfId="0" applyNumberFormat="1" applyFont="1" applyFill="1" applyBorder="1" applyAlignment="1">
      <alignment horizontal="center" vertical="center"/>
    </xf>
    <xf numFmtId="9" fontId="13" fillId="6" borderId="3" xfId="1" applyFont="1" applyFill="1" applyBorder="1" applyAlignment="1" applyProtection="1">
      <alignment horizontal="center" vertical="top" wrapText="1" readingOrder="2"/>
      <protection hidden="1"/>
    </xf>
    <xf numFmtId="9" fontId="13" fillId="6" borderId="1" xfId="1" applyFont="1" applyFill="1" applyBorder="1" applyAlignment="1" applyProtection="1">
      <alignment horizontal="center" vertical="top" wrapText="1" readingOrder="2"/>
      <protection hidden="1"/>
    </xf>
    <xf numFmtId="9" fontId="13" fillId="6" borderId="19" xfId="1" applyFont="1" applyFill="1" applyBorder="1" applyAlignment="1" applyProtection="1">
      <alignment horizontal="center" vertical="top" wrapText="1" readingOrder="2"/>
      <protection hidden="1"/>
    </xf>
    <xf numFmtId="9" fontId="13" fillId="6" borderId="18" xfId="1" applyFont="1" applyFill="1" applyBorder="1" applyAlignment="1" applyProtection="1">
      <alignment horizontal="center" vertical="top" wrapText="1" readingOrder="2"/>
      <protection hidden="1"/>
    </xf>
    <xf numFmtId="9" fontId="13" fillId="6" borderId="16" xfId="1" applyFont="1" applyFill="1" applyBorder="1" applyAlignment="1" applyProtection="1">
      <alignment horizontal="center" vertical="top" wrapText="1" readingOrder="2"/>
      <protection hidden="1"/>
    </xf>
    <xf numFmtId="9" fontId="13" fillId="6" borderId="62" xfId="1" applyFont="1" applyFill="1" applyBorder="1" applyAlignment="1" applyProtection="1">
      <alignment horizontal="center" vertical="top" wrapText="1" readingOrder="2"/>
      <protection hidden="1"/>
    </xf>
    <xf numFmtId="0" fontId="14" fillId="0" borderId="30" xfId="0" applyFont="1" applyFill="1" applyBorder="1" applyAlignment="1" applyProtection="1">
      <alignment horizontal="center" vertical="center" wrapText="1" readingOrder="2"/>
      <protection hidden="1"/>
    </xf>
    <xf numFmtId="0" fontId="14" fillId="0" borderId="0" xfId="0" applyFont="1" applyFill="1" applyBorder="1" applyAlignment="1" applyProtection="1">
      <alignment horizontal="center" vertical="center" wrapText="1" readingOrder="2"/>
      <protection hidden="1"/>
    </xf>
    <xf numFmtId="0" fontId="14" fillId="0" borderId="61" xfId="0" applyFont="1" applyFill="1" applyBorder="1" applyAlignment="1" applyProtection="1">
      <alignment horizontal="center" vertical="center" wrapText="1" readingOrder="2"/>
      <protection hidden="1"/>
    </xf>
    <xf numFmtId="0" fontId="14" fillId="0" borderId="19" xfId="0" applyFont="1" applyFill="1" applyBorder="1" applyAlignment="1" applyProtection="1">
      <alignment horizontal="center" vertical="center" wrapText="1" readingOrder="2"/>
      <protection hidden="1"/>
    </xf>
    <xf numFmtId="0" fontId="14" fillId="0" borderId="66" xfId="0" applyFont="1" applyFill="1" applyBorder="1" applyAlignment="1" applyProtection="1">
      <alignment horizontal="center" vertical="center" wrapText="1" readingOrder="2"/>
      <protection hidden="1"/>
    </xf>
    <xf numFmtId="0" fontId="14" fillId="0" borderId="9" xfId="0" applyFont="1" applyFill="1" applyBorder="1" applyAlignment="1" applyProtection="1">
      <alignment horizontal="center" vertical="center" wrapText="1" readingOrder="2"/>
      <protection hidden="1"/>
    </xf>
    <xf numFmtId="0" fontId="14" fillId="0" borderId="8" xfId="0" applyFont="1" applyFill="1" applyBorder="1" applyAlignment="1" applyProtection="1">
      <alignment horizontal="center" vertical="center" wrapText="1" readingOrder="2"/>
      <protection hidden="1"/>
    </xf>
    <xf numFmtId="0" fontId="13" fillId="0" borderId="7" xfId="0" applyFont="1" applyFill="1" applyBorder="1" applyAlignment="1" applyProtection="1">
      <alignment horizontal="center" vertical="center" wrapText="1" readingOrder="2"/>
      <protection hidden="1"/>
    </xf>
    <xf numFmtId="9" fontId="14" fillId="0" borderId="3" xfId="1" applyFont="1" applyFill="1" applyBorder="1" applyAlignment="1" applyProtection="1">
      <alignment horizontal="center" vertical="center" wrapText="1" readingOrder="2"/>
      <protection hidden="1"/>
    </xf>
    <xf numFmtId="9" fontId="14" fillId="0" borderId="2" xfId="1" applyFont="1" applyFill="1" applyBorder="1" applyAlignment="1" applyProtection="1">
      <alignment horizontal="center" vertical="center" wrapText="1" readingOrder="2"/>
      <protection hidden="1"/>
    </xf>
    <xf numFmtId="9" fontId="14" fillId="0" borderId="1" xfId="1" applyFont="1" applyFill="1" applyBorder="1" applyAlignment="1" applyProtection="1">
      <alignment horizontal="center" vertical="center" wrapText="1" readingOrder="2"/>
      <protection hidden="1"/>
    </xf>
    <xf numFmtId="0" fontId="10" fillId="20" borderId="3" xfId="0" applyFont="1" applyFill="1" applyBorder="1" applyAlignment="1" applyProtection="1">
      <alignment horizontal="center" vertical="center"/>
      <protection hidden="1"/>
    </xf>
    <xf numFmtId="0" fontId="10" fillId="20" borderId="6" xfId="0" applyFont="1" applyFill="1" applyBorder="1" applyAlignment="1" applyProtection="1">
      <alignment horizontal="center" vertical="center"/>
      <protection hidden="1"/>
    </xf>
    <xf numFmtId="0" fontId="10" fillId="20" borderId="9" xfId="0" applyFont="1" applyFill="1" applyBorder="1" applyAlignment="1" applyProtection="1">
      <alignment horizontal="center"/>
      <protection hidden="1"/>
    </xf>
    <xf numFmtId="0" fontId="10" fillId="20" borderId="8" xfId="0" applyFont="1" applyFill="1" applyBorder="1" applyAlignment="1" applyProtection="1">
      <alignment horizontal="center"/>
      <protection hidden="1"/>
    </xf>
    <xf numFmtId="0" fontId="10" fillId="14" borderId="12" xfId="0" applyFont="1" applyFill="1" applyBorder="1" applyAlignment="1" applyProtection="1">
      <alignment horizontal="center" vertical="center"/>
      <protection hidden="1"/>
    </xf>
    <xf numFmtId="0" fontId="10" fillId="14" borderId="53" xfId="0" applyFont="1" applyFill="1" applyBorder="1" applyAlignment="1" applyProtection="1">
      <alignment horizontal="center" vertical="center"/>
      <protection hidden="1"/>
    </xf>
    <xf numFmtId="0" fontId="14" fillId="0" borderId="18" xfId="0" applyFont="1" applyFill="1" applyBorder="1" applyAlignment="1" applyProtection="1">
      <alignment horizontal="center" vertical="center" wrapText="1" readingOrder="2"/>
      <protection hidden="1"/>
    </xf>
    <xf numFmtId="0" fontId="14" fillId="0" borderId="67" xfId="0" applyFont="1" applyFill="1" applyBorder="1" applyAlignment="1" applyProtection="1">
      <alignment horizontal="center" vertical="center" wrapText="1" readingOrder="2"/>
      <protection hidden="1"/>
    </xf>
    <xf numFmtId="0" fontId="14" fillId="0" borderId="16" xfId="0" applyFont="1" applyFill="1" applyBorder="1" applyAlignment="1" applyProtection="1">
      <alignment horizontal="center" vertical="center" wrapText="1" readingOrder="2"/>
      <protection hidden="1"/>
    </xf>
    <xf numFmtId="0" fontId="14" fillId="0" borderId="62" xfId="0" applyFont="1" applyFill="1" applyBorder="1" applyAlignment="1" applyProtection="1">
      <alignment horizontal="center" vertical="center" wrapText="1" readingOrder="2"/>
      <protection hidden="1"/>
    </xf>
    <xf numFmtId="9" fontId="39" fillId="0" borderId="18" xfId="1" applyFont="1" applyFill="1" applyBorder="1" applyAlignment="1" applyProtection="1">
      <alignment horizontal="center" vertical="center" wrapText="1" readingOrder="2"/>
      <protection hidden="1"/>
    </xf>
    <xf numFmtId="9" fontId="39" fillId="0" borderId="67" xfId="1" applyFont="1" applyFill="1" applyBorder="1" applyAlignment="1" applyProtection="1">
      <alignment horizontal="center" vertical="center" wrapText="1" readingOrder="2"/>
      <protection hidden="1"/>
    </xf>
    <xf numFmtId="9" fontId="39" fillId="0" borderId="62" xfId="1" applyFont="1" applyFill="1" applyBorder="1" applyAlignment="1" applyProtection="1">
      <alignment horizontal="center" vertical="center" wrapText="1" readingOrder="2"/>
      <protection hidden="1"/>
    </xf>
    <xf numFmtId="9" fontId="40" fillId="0" borderId="18" xfId="1" applyFont="1" applyFill="1" applyBorder="1" applyAlignment="1" applyProtection="1">
      <alignment horizontal="center" vertical="center" wrapText="1" readingOrder="2"/>
      <protection hidden="1"/>
    </xf>
    <xf numFmtId="9" fontId="40" fillId="0" borderId="67" xfId="1" applyFont="1" applyFill="1" applyBorder="1" applyAlignment="1" applyProtection="1">
      <alignment horizontal="center" vertical="center" wrapText="1" readingOrder="2"/>
      <protection hidden="1"/>
    </xf>
    <xf numFmtId="9" fontId="40" fillId="0" borderId="62" xfId="1" applyFont="1" applyFill="1" applyBorder="1" applyAlignment="1" applyProtection="1">
      <alignment horizontal="center" vertical="center" wrapText="1" readingOrder="2"/>
      <protection hidden="1"/>
    </xf>
    <xf numFmtId="0" fontId="16" fillId="0" borderId="22" xfId="0" applyFont="1" applyFill="1" applyBorder="1" applyAlignment="1" applyProtection="1">
      <alignment horizontal="center" vertical="center" wrapText="1" readingOrder="2"/>
      <protection locked="0"/>
    </xf>
    <xf numFmtId="0" fontId="16" fillId="0" borderId="17" xfId="0" applyFont="1" applyFill="1" applyBorder="1" applyAlignment="1" applyProtection="1">
      <alignment horizontal="center" vertical="center" wrapText="1" readingOrder="2"/>
      <protection locked="0"/>
    </xf>
    <xf numFmtId="0" fontId="16" fillId="0" borderId="20" xfId="0" applyFont="1" applyFill="1" applyBorder="1" applyAlignment="1" applyProtection="1">
      <alignment horizontal="center" vertical="center" wrapText="1" readingOrder="2"/>
      <protection locked="0"/>
    </xf>
    <xf numFmtId="1" fontId="16" fillId="0" borderId="36" xfId="0" applyNumberFormat="1" applyFont="1" applyFill="1" applyBorder="1" applyAlignment="1" applyProtection="1">
      <alignment horizontal="center" vertical="center" wrapText="1" readingOrder="2"/>
      <protection locked="0"/>
    </xf>
    <xf numFmtId="1" fontId="16" fillId="0" borderId="32" xfId="0" applyNumberFormat="1" applyFont="1" applyFill="1" applyBorder="1" applyAlignment="1" applyProtection="1">
      <alignment horizontal="center" vertical="center" wrapText="1" readingOrder="2"/>
      <protection locked="0"/>
    </xf>
    <xf numFmtId="1" fontId="16" fillId="0" borderId="39" xfId="0" applyNumberFormat="1" applyFont="1" applyFill="1" applyBorder="1" applyAlignment="1" applyProtection="1">
      <alignment horizontal="center" vertical="center" wrapText="1" readingOrder="2"/>
      <protection locked="0"/>
    </xf>
    <xf numFmtId="164" fontId="15" fillId="0" borderId="24" xfId="0" applyNumberFormat="1" applyFont="1" applyFill="1" applyBorder="1" applyAlignment="1" applyProtection="1">
      <alignment horizontal="center" vertical="center" wrapText="1" readingOrder="2"/>
      <protection hidden="1"/>
    </xf>
    <xf numFmtId="164" fontId="15" fillId="0" borderId="31" xfId="0" applyNumberFormat="1" applyFont="1" applyFill="1" applyBorder="1" applyAlignment="1" applyProtection="1">
      <alignment horizontal="center" vertical="center" wrapText="1" readingOrder="2"/>
      <protection hidden="1"/>
    </xf>
    <xf numFmtId="164" fontId="15" fillId="0" borderId="25" xfId="0" applyNumberFormat="1" applyFont="1" applyFill="1" applyBorder="1" applyAlignment="1" applyProtection="1">
      <alignment horizontal="center" vertical="center" wrapText="1" readingOrder="2"/>
      <protection hidden="1"/>
    </xf>
    <xf numFmtId="1" fontId="16" fillId="0" borderId="32" xfId="0" applyNumberFormat="1" applyFont="1" applyFill="1" applyBorder="1" applyAlignment="1" applyProtection="1">
      <alignment horizontal="center" vertical="center" wrapText="1" readingOrder="2"/>
      <protection locked="0"/>
    </xf>
    <xf numFmtId="1" fontId="16" fillId="0" borderId="39" xfId="0" applyNumberFormat="1" applyFont="1" applyFill="1" applyBorder="1" applyAlignment="1" applyProtection="1">
      <alignment horizontal="center" vertical="center" wrapText="1" readingOrder="2"/>
      <protection locked="0"/>
    </xf>
    <xf numFmtId="164" fontId="15" fillId="0" borderId="31" xfId="0" applyNumberFormat="1" applyFont="1" applyFill="1" applyBorder="1" applyAlignment="1" applyProtection="1">
      <alignment horizontal="center" vertical="center" wrapText="1" readingOrder="2"/>
      <protection hidden="1"/>
    </xf>
    <xf numFmtId="164" fontId="15" fillId="0" borderId="25" xfId="0" applyNumberFormat="1" applyFont="1" applyFill="1" applyBorder="1" applyAlignment="1" applyProtection="1">
      <alignment horizontal="center" vertical="center" wrapText="1" readingOrder="2"/>
      <protection hidden="1"/>
    </xf>
    <xf numFmtId="2" fontId="16" fillId="0" borderId="42" xfId="0" applyNumberFormat="1" applyFont="1" applyFill="1" applyBorder="1" applyAlignment="1" applyProtection="1">
      <alignment horizontal="center" vertical="center" wrapText="1" readingOrder="2"/>
      <protection locked="0"/>
    </xf>
    <xf numFmtId="2" fontId="16" fillId="0" borderId="26" xfId="0" applyNumberFormat="1" applyFont="1" applyFill="1" applyBorder="1" applyAlignment="1" applyProtection="1">
      <alignment horizontal="center" vertical="center" wrapText="1" readingOrder="2"/>
      <protection locked="0"/>
    </xf>
    <xf numFmtId="2" fontId="16" fillId="0" borderId="27" xfId="0" applyNumberFormat="1" applyFont="1" applyFill="1" applyBorder="1" applyAlignment="1" applyProtection="1">
      <alignment horizontal="center" vertical="center" wrapText="1" readingOrder="2"/>
      <protection locked="0"/>
    </xf>
    <xf numFmtId="0" fontId="16" fillId="0" borderId="20" xfId="0" applyFont="1" applyFill="1" applyBorder="1" applyAlignment="1" applyProtection="1">
      <alignment horizontal="center" vertical="center" wrapText="1" readingOrder="2"/>
      <protection locked="0"/>
    </xf>
    <xf numFmtId="9" fontId="10" fillId="0" borderId="18" xfId="0" applyNumberFormat="1" applyFont="1" applyFill="1" applyBorder="1" applyAlignment="1">
      <alignment horizontal="center" vertical="center"/>
    </xf>
    <xf numFmtId="9" fontId="10" fillId="0" borderId="67" xfId="0" applyNumberFormat="1" applyFont="1" applyFill="1" applyBorder="1" applyAlignment="1">
      <alignment horizontal="center" vertical="center"/>
    </xf>
    <xf numFmtId="9" fontId="10" fillId="0" borderId="62" xfId="0" applyNumberFormat="1" applyFont="1" applyFill="1" applyBorder="1" applyAlignment="1">
      <alignment horizontal="center" vertical="center"/>
    </xf>
    <xf numFmtId="0" fontId="13" fillId="0" borderId="30" xfId="0" applyFont="1" applyFill="1" applyBorder="1" applyAlignment="1" applyProtection="1">
      <alignment horizontal="center" vertical="center" wrapText="1" readingOrder="2"/>
      <protection hidden="1"/>
    </xf>
    <xf numFmtId="0" fontId="13" fillId="0" borderId="0" xfId="0" applyFont="1" applyFill="1" applyBorder="1" applyAlignment="1" applyProtection="1">
      <alignment horizontal="center" vertical="center" wrapText="1" readingOrder="2"/>
      <protection hidden="1"/>
    </xf>
    <xf numFmtId="0" fontId="13" fillId="0" borderId="61" xfId="0" applyFont="1" applyFill="1" applyBorder="1" applyAlignment="1" applyProtection="1">
      <alignment horizontal="center" vertical="center" wrapText="1" readingOrder="2"/>
      <protection hidden="1"/>
    </xf>
    <xf numFmtId="0" fontId="13" fillId="0" borderId="16" xfId="0" applyFont="1" applyFill="1" applyBorder="1" applyAlignment="1" applyProtection="1">
      <alignment horizontal="center" vertical="center" wrapText="1" readingOrder="2"/>
      <protection hidden="1"/>
    </xf>
    <xf numFmtId="0" fontId="16" fillId="0" borderId="9" xfId="0" applyFont="1" applyFill="1" applyBorder="1" applyAlignment="1" applyProtection="1">
      <alignment horizontal="center" vertical="center" wrapText="1" readingOrder="2"/>
      <protection locked="0"/>
    </xf>
    <xf numFmtId="0" fontId="16" fillId="0" borderId="44" xfId="0" applyFont="1" applyFill="1" applyBorder="1" applyAlignment="1" applyProtection="1">
      <alignment horizontal="center" vertical="center" wrapText="1" readingOrder="2"/>
      <protection locked="0"/>
    </xf>
    <xf numFmtId="0" fontId="12" fillId="6" borderId="62" xfId="0" applyFont="1" applyFill="1" applyBorder="1" applyAlignment="1" applyProtection="1">
      <alignment horizontal="center" vertical="top" wrapText="1" readingOrder="2"/>
      <protection hidden="1"/>
    </xf>
    <xf numFmtId="0" fontId="12" fillId="6" borderId="16" xfId="0" applyFont="1" applyFill="1" applyBorder="1" applyAlignment="1" applyProtection="1">
      <alignment horizontal="center" vertical="top" wrapText="1" readingOrder="2"/>
      <protection hidden="1"/>
    </xf>
  </cellXfs>
  <cellStyles count="3">
    <cellStyle name="Normal" xfId="0" builtinId="0"/>
    <cellStyle name="Percent" xfId="1" builtinId="5"/>
    <cellStyle name="היפר-קישור" xfId="2" builtinId="8"/>
  </cellStyles>
  <dxfs count="126">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5" tint="0.59996337778862885"/>
        </patternFill>
      </fill>
    </dxf>
    <dxf>
      <fill>
        <patternFill>
          <bgColor theme="6" tint="0.59996337778862885"/>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FFFF99"/>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
  <dimension ref="A1:I71"/>
  <sheetViews>
    <sheetView showGridLines="0" rightToLeft="1" view="pageBreakPreview" zoomScaleNormal="100" zoomScaleSheetLayoutView="100" workbookViewId="0">
      <pane ySplit="4" topLeftCell="A14" activePane="bottomLeft" state="frozen"/>
      <selection pane="bottomLeft" activeCell="C17" sqref="C17"/>
    </sheetView>
  </sheetViews>
  <sheetFormatPr defaultColWidth="9" defaultRowHeight="15" x14ac:dyDescent="0.25"/>
  <cols>
    <col min="1" max="1" width="1.125" style="124" customWidth="1"/>
    <col min="2" max="2" width="10" style="124" customWidth="1"/>
    <col min="3" max="3" width="80.625" style="124" customWidth="1"/>
    <col min="4" max="4" width="18.125" style="141" customWidth="1"/>
    <col min="5" max="5" width="17.5" style="141" customWidth="1"/>
    <col min="6" max="6" width="17.875" style="141" customWidth="1"/>
    <col min="7" max="7" width="12.625" style="141" hidden="1" customWidth="1"/>
    <col min="8" max="8" width="18.5" style="141" customWidth="1"/>
    <col min="9" max="9" width="1" style="124" customWidth="1"/>
    <col min="10" max="16384" width="9" style="124"/>
  </cols>
  <sheetData>
    <row r="1" spans="2:9" ht="6" customHeight="1" thickBot="1" x14ac:dyDescent="0.3">
      <c r="D1" s="125"/>
      <c r="E1" s="126"/>
      <c r="F1" s="126"/>
      <c r="G1" s="126"/>
      <c r="H1" s="127"/>
    </row>
    <row r="2" spans="2:9" s="128" customFormat="1" ht="18.75" x14ac:dyDescent="0.3">
      <c r="B2" s="85"/>
      <c r="C2" s="250" t="s">
        <v>6</v>
      </c>
      <c r="D2" s="230">
        <v>1</v>
      </c>
      <c r="E2" s="230">
        <v>2</v>
      </c>
      <c r="F2" s="232">
        <v>3</v>
      </c>
      <c r="G2" s="230">
        <v>4</v>
      </c>
      <c r="H2" s="230">
        <v>5</v>
      </c>
    </row>
    <row r="3" spans="2:9" ht="15" customHeight="1" thickBot="1" x14ac:dyDescent="0.3">
      <c r="B3" s="129"/>
      <c r="C3" s="251"/>
      <c r="D3" s="231"/>
      <c r="E3" s="231"/>
      <c r="F3" s="233"/>
      <c r="G3" s="231"/>
      <c r="H3" s="231"/>
    </row>
    <row r="4" spans="2:9" ht="59.25" customHeight="1" thickBot="1" x14ac:dyDescent="0.3">
      <c r="B4" s="129"/>
      <c r="C4" s="87" t="s">
        <v>150</v>
      </c>
      <c r="D4" s="114"/>
      <c r="E4" s="116"/>
      <c r="F4" s="157"/>
      <c r="G4" s="169"/>
      <c r="H4" s="169"/>
    </row>
    <row r="5" spans="2:9" ht="19.5" thickBot="1" x14ac:dyDescent="0.3">
      <c r="B5" s="92"/>
      <c r="C5" s="87" t="s">
        <v>56</v>
      </c>
      <c r="D5" s="115"/>
      <c r="E5" s="115"/>
      <c r="F5" s="115"/>
      <c r="G5" s="115"/>
      <c r="H5" s="115"/>
    </row>
    <row r="6" spans="2:9" ht="19.5" thickBot="1" x14ac:dyDescent="0.3">
      <c r="B6" s="92"/>
      <c r="C6" s="87" t="s">
        <v>57</v>
      </c>
      <c r="D6" s="106"/>
      <c r="E6" s="115"/>
      <c r="F6" s="115"/>
      <c r="G6" s="106"/>
      <c r="H6" s="106"/>
    </row>
    <row r="7" spans="2:9" ht="19.5" thickBot="1" x14ac:dyDescent="0.3">
      <c r="B7" s="93"/>
      <c r="C7" s="87" t="s">
        <v>58</v>
      </c>
      <c r="D7" s="130"/>
      <c r="E7" s="171"/>
      <c r="F7" s="171"/>
      <c r="G7" s="172"/>
      <c r="H7" s="94"/>
    </row>
    <row r="8" spans="2:9" ht="19.5" thickBot="1" x14ac:dyDescent="0.3">
      <c r="B8" s="93" t="s">
        <v>5</v>
      </c>
      <c r="C8" s="117" t="s">
        <v>151</v>
      </c>
      <c r="D8" s="131"/>
      <c r="E8" s="131"/>
      <c r="F8" s="170"/>
      <c r="G8" s="170"/>
      <c r="H8" s="170"/>
    </row>
    <row r="9" spans="2:9" s="133" customFormat="1" ht="21" customHeight="1" thickBot="1" x14ac:dyDescent="0.3">
      <c r="B9" s="28" t="s">
        <v>61</v>
      </c>
      <c r="C9" s="88" t="s">
        <v>8</v>
      </c>
      <c r="D9" s="245"/>
      <c r="E9" s="246"/>
      <c r="F9" s="246"/>
      <c r="G9" s="246"/>
      <c r="H9" s="247"/>
      <c r="I9" s="132"/>
    </row>
    <row r="10" spans="2:9" s="133" customFormat="1" ht="15.75" x14ac:dyDescent="0.25">
      <c r="B10" s="29" t="s">
        <v>59</v>
      </c>
      <c r="C10" s="118" t="s">
        <v>9</v>
      </c>
      <c r="D10" s="134"/>
      <c r="E10" s="134"/>
      <c r="F10" s="135"/>
      <c r="G10" s="134"/>
      <c r="H10" s="134"/>
    </row>
    <row r="11" spans="2:9" s="133" customFormat="1" ht="47.25" x14ac:dyDescent="0.25">
      <c r="B11" s="29" t="s">
        <v>60</v>
      </c>
      <c r="C11" s="30" t="s">
        <v>10</v>
      </c>
      <c r="D11" s="136"/>
      <c r="E11" s="136"/>
      <c r="F11" s="137"/>
      <c r="G11" s="136"/>
      <c r="H11" s="136"/>
    </row>
    <row r="12" spans="2:9" s="133" customFormat="1" ht="63" x14ac:dyDescent="0.25">
      <c r="B12" s="29" t="s">
        <v>62</v>
      </c>
      <c r="C12" s="31" t="s">
        <v>11</v>
      </c>
      <c r="D12" s="136"/>
      <c r="E12" s="136"/>
      <c r="F12" s="137"/>
      <c r="G12" s="136"/>
      <c r="H12" s="136"/>
    </row>
    <row r="13" spans="2:9" s="133" customFormat="1" ht="15.75" x14ac:dyDescent="0.25">
      <c r="B13" s="29" t="s">
        <v>64</v>
      </c>
      <c r="C13" s="30" t="s">
        <v>63</v>
      </c>
      <c r="D13" s="136"/>
      <c r="E13" s="136"/>
      <c r="F13" s="137"/>
      <c r="G13" s="136"/>
      <c r="H13" s="136"/>
    </row>
    <row r="14" spans="2:9" s="133" customFormat="1" ht="47.25" x14ac:dyDescent="0.25">
      <c r="B14" s="29" t="s">
        <v>65</v>
      </c>
      <c r="C14" s="31" t="s">
        <v>45</v>
      </c>
      <c r="D14" s="136"/>
      <c r="E14" s="136"/>
      <c r="F14" s="137"/>
      <c r="G14" s="136"/>
      <c r="H14" s="136"/>
    </row>
    <row r="15" spans="2:9" s="133" customFormat="1" ht="63.75" thickBot="1" x14ac:dyDescent="0.3">
      <c r="B15" s="174" t="s">
        <v>66</v>
      </c>
      <c r="C15" s="31" t="s">
        <v>153</v>
      </c>
      <c r="D15" s="175"/>
      <c r="E15" s="175"/>
      <c r="F15" s="176"/>
      <c r="G15" s="175"/>
      <c r="H15" s="175"/>
    </row>
    <row r="16" spans="2:9" s="133" customFormat="1" ht="21" customHeight="1" thickBot="1" x14ac:dyDescent="0.3">
      <c r="B16" s="32" t="s">
        <v>68</v>
      </c>
      <c r="C16" s="90" t="s">
        <v>67</v>
      </c>
      <c r="D16" s="239"/>
      <c r="E16" s="240"/>
      <c r="F16" s="240"/>
      <c r="G16" s="240"/>
      <c r="H16" s="241"/>
    </row>
    <row r="17" spans="2:8" s="133" customFormat="1" ht="32.25" thickBot="1" x14ac:dyDescent="0.3">
      <c r="B17" s="96" t="s">
        <v>70</v>
      </c>
      <c r="C17" s="105" t="s">
        <v>154</v>
      </c>
      <c r="D17" s="242"/>
      <c r="E17" s="243"/>
      <c r="F17" s="243"/>
      <c r="G17" s="243"/>
      <c r="H17" s="244"/>
    </row>
    <row r="18" spans="2:8" s="133" customFormat="1" ht="31.5" customHeight="1" x14ac:dyDescent="0.25">
      <c r="B18" s="109" t="s">
        <v>71</v>
      </c>
      <c r="C18" s="98" t="s">
        <v>76</v>
      </c>
      <c r="D18" s="188"/>
      <c r="E18" s="158"/>
      <c r="F18" s="159"/>
      <c r="G18" s="159"/>
      <c r="H18" s="158"/>
    </row>
    <row r="19" spans="2:8" s="133" customFormat="1" ht="15.75" x14ac:dyDescent="0.25">
      <c r="B19" s="109" t="s">
        <v>72</v>
      </c>
      <c r="C19" s="98" t="s">
        <v>84</v>
      </c>
      <c r="D19" s="188"/>
      <c r="E19" s="123"/>
      <c r="F19" s="123"/>
      <c r="G19" s="119"/>
      <c r="H19" s="123"/>
    </row>
    <row r="20" spans="2:8" s="133" customFormat="1" ht="47.25" x14ac:dyDescent="0.25">
      <c r="B20" s="109" t="s">
        <v>73</v>
      </c>
      <c r="C20" s="95" t="s">
        <v>86</v>
      </c>
      <c r="D20" s="188"/>
      <c r="E20" s="123"/>
      <c r="F20" s="123"/>
      <c r="G20" s="119"/>
      <c r="H20" s="119"/>
    </row>
    <row r="21" spans="2:8" s="133" customFormat="1" ht="32.25" thickBot="1" x14ac:dyDescent="0.3">
      <c r="B21" s="110" t="s">
        <v>74</v>
      </c>
      <c r="C21" s="89" t="s">
        <v>75</v>
      </c>
      <c r="D21" s="197"/>
      <c r="E21" s="151"/>
      <c r="F21" s="151"/>
      <c r="G21" s="182"/>
      <c r="H21" s="182"/>
    </row>
    <row r="22" spans="2:8" s="133" customFormat="1" ht="17.25" thickBot="1" x14ac:dyDescent="0.3">
      <c r="B22" s="97" t="s">
        <v>69</v>
      </c>
      <c r="C22" s="177" t="s">
        <v>77</v>
      </c>
      <c r="D22" s="234"/>
      <c r="E22" s="189"/>
      <c r="F22" s="195"/>
      <c r="G22" s="195"/>
      <c r="H22" s="190"/>
    </row>
    <row r="23" spans="2:8" s="133" customFormat="1" ht="32.25" thickBot="1" x14ac:dyDescent="0.3">
      <c r="B23" s="91" t="s">
        <v>78</v>
      </c>
      <c r="C23" s="104" t="s">
        <v>154</v>
      </c>
      <c r="D23" s="235"/>
      <c r="E23" s="191"/>
      <c r="F23" s="187"/>
      <c r="G23" s="187"/>
      <c r="H23" s="192"/>
    </row>
    <row r="24" spans="2:8" s="133" customFormat="1" ht="47.25" x14ac:dyDescent="0.25">
      <c r="B24" s="107" t="s">
        <v>79</v>
      </c>
      <c r="C24" s="33" t="s">
        <v>83</v>
      </c>
      <c r="D24" s="186"/>
      <c r="E24" s="191"/>
      <c r="F24" s="187"/>
      <c r="G24" s="187"/>
      <c r="H24" s="192"/>
    </row>
    <row r="25" spans="2:8" s="133" customFormat="1" ht="15.75" x14ac:dyDescent="0.25">
      <c r="B25" s="107" t="s">
        <v>80</v>
      </c>
      <c r="C25" s="33" t="s">
        <v>85</v>
      </c>
      <c r="D25" s="119"/>
      <c r="E25" s="191"/>
      <c r="F25" s="187"/>
      <c r="G25" s="187"/>
      <c r="H25" s="192"/>
    </row>
    <row r="26" spans="2:8" s="133" customFormat="1" ht="63" x14ac:dyDescent="0.25">
      <c r="B26" s="107" t="s">
        <v>81</v>
      </c>
      <c r="C26" s="77" t="s">
        <v>88</v>
      </c>
      <c r="D26" s="119"/>
      <c r="E26" s="191"/>
      <c r="F26" s="187"/>
      <c r="G26" s="187"/>
      <c r="H26" s="192"/>
    </row>
    <row r="27" spans="2:8" s="133" customFormat="1" ht="32.25" thickBot="1" x14ac:dyDescent="0.3">
      <c r="B27" s="108" t="s">
        <v>82</v>
      </c>
      <c r="C27" s="99" t="s">
        <v>142</v>
      </c>
      <c r="D27" s="139"/>
      <c r="E27" s="193"/>
      <c r="F27" s="196"/>
      <c r="G27" s="196"/>
      <c r="H27" s="194"/>
    </row>
    <row r="28" spans="2:8" s="133" customFormat="1" ht="17.25" thickBot="1" x14ac:dyDescent="0.3">
      <c r="B28" s="97" t="s">
        <v>69</v>
      </c>
      <c r="C28" s="90" t="s">
        <v>87</v>
      </c>
      <c r="D28" s="239"/>
      <c r="E28" s="240"/>
      <c r="F28" s="240"/>
      <c r="G28" s="240"/>
      <c r="H28" s="241"/>
    </row>
    <row r="29" spans="2:8" s="133" customFormat="1" ht="32.25" thickBot="1" x14ac:dyDescent="0.3">
      <c r="B29" s="91" t="s">
        <v>78</v>
      </c>
      <c r="C29" s="200" t="s">
        <v>154</v>
      </c>
      <c r="D29" s="242"/>
      <c r="E29" s="243"/>
      <c r="F29" s="243"/>
      <c r="G29" s="243"/>
      <c r="H29" s="244"/>
    </row>
    <row r="30" spans="2:8" s="133" customFormat="1" ht="47.25" x14ac:dyDescent="0.25">
      <c r="B30" s="107" t="s">
        <v>79</v>
      </c>
      <c r="C30" s="33" t="s">
        <v>83</v>
      </c>
      <c r="D30" s="191"/>
      <c r="E30" s="192"/>
      <c r="F30" s="198"/>
      <c r="G30" s="159"/>
      <c r="H30" s="159"/>
    </row>
    <row r="31" spans="2:8" s="133" customFormat="1" ht="15.75" x14ac:dyDescent="0.25">
      <c r="B31" s="107" t="s">
        <v>80</v>
      </c>
      <c r="C31" s="33" t="s">
        <v>85</v>
      </c>
      <c r="D31" s="191"/>
      <c r="E31" s="192"/>
      <c r="F31" s="119"/>
      <c r="G31" s="119"/>
      <c r="H31" s="119"/>
    </row>
    <row r="32" spans="2:8" s="133" customFormat="1" ht="63" x14ac:dyDescent="0.25">
      <c r="B32" s="107" t="s">
        <v>81</v>
      </c>
      <c r="C32" s="77" t="s">
        <v>90</v>
      </c>
      <c r="D32" s="191"/>
      <c r="E32" s="192"/>
      <c r="F32" s="123"/>
      <c r="G32" s="119"/>
      <c r="H32" s="119"/>
    </row>
    <row r="33" spans="1:8" s="133" customFormat="1" ht="32.25" thickBot="1" x14ac:dyDescent="0.3">
      <c r="B33" s="180" t="s">
        <v>82</v>
      </c>
      <c r="C33" s="181" t="s">
        <v>89</v>
      </c>
      <c r="D33" s="191"/>
      <c r="E33" s="192"/>
      <c r="F33" s="151"/>
      <c r="G33" s="182"/>
      <c r="H33" s="182"/>
    </row>
    <row r="34" spans="1:8" s="133" customFormat="1" ht="17.25" thickBot="1" x14ac:dyDescent="0.3">
      <c r="B34" s="184" t="s">
        <v>91</v>
      </c>
      <c r="C34" s="90" t="s">
        <v>144</v>
      </c>
      <c r="D34" s="236"/>
      <c r="E34" s="237"/>
      <c r="F34" s="237"/>
      <c r="G34" s="237"/>
      <c r="H34" s="238"/>
    </row>
    <row r="35" spans="1:8" s="133" customFormat="1" ht="31.5" x14ac:dyDescent="0.25">
      <c r="B35" s="103" t="s">
        <v>93</v>
      </c>
      <c r="C35" s="100" t="s">
        <v>92</v>
      </c>
      <c r="D35" s="159"/>
      <c r="E35" s="158"/>
      <c r="F35" s="158"/>
      <c r="G35" s="159"/>
      <c r="H35" s="159"/>
    </row>
    <row r="36" spans="1:8" s="133" customFormat="1" ht="31.5" x14ac:dyDescent="0.25">
      <c r="B36" s="101" t="s">
        <v>95</v>
      </c>
      <c r="C36" s="98" t="s">
        <v>94</v>
      </c>
      <c r="D36" s="159"/>
      <c r="E36" s="123"/>
      <c r="F36" s="123"/>
      <c r="G36" s="119"/>
      <c r="H36" s="119"/>
    </row>
    <row r="37" spans="1:8" s="133" customFormat="1" ht="32.25" thickBot="1" x14ac:dyDescent="0.3">
      <c r="B37" s="102" t="s">
        <v>97</v>
      </c>
      <c r="C37" s="95" t="s">
        <v>96</v>
      </c>
      <c r="D37" s="138"/>
      <c r="E37" s="138"/>
      <c r="F37" s="138"/>
      <c r="G37" s="138"/>
      <c r="H37" s="138"/>
    </row>
    <row r="38" spans="1:8" s="133" customFormat="1" ht="16.5" customHeight="1" thickBot="1" x14ac:dyDescent="0.3">
      <c r="B38" s="113" t="s">
        <v>98</v>
      </c>
      <c r="C38" s="199" t="s">
        <v>99</v>
      </c>
      <c r="D38" s="161"/>
      <c r="E38" s="173"/>
      <c r="F38" s="162"/>
      <c r="G38" s="160"/>
      <c r="H38" s="162"/>
    </row>
    <row r="39" spans="1:8" s="133" customFormat="1" ht="31.5" x14ac:dyDescent="0.25">
      <c r="B39" s="248" t="s">
        <v>145</v>
      </c>
      <c r="C39" s="163" t="s">
        <v>148</v>
      </c>
      <c r="D39" s="159"/>
      <c r="E39" s="158"/>
      <c r="F39" s="158"/>
      <c r="G39" s="159"/>
      <c r="H39" s="159"/>
    </row>
    <row r="40" spans="1:8" s="133" customFormat="1" ht="47.25" x14ac:dyDescent="0.25">
      <c r="B40" s="249"/>
      <c r="C40" s="120" t="s">
        <v>147</v>
      </c>
      <c r="D40" s="119"/>
      <c r="E40" s="123"/>
      <c r="F40" s="123"/>
      <c r="G40" s="119"/>
      <c r="H40" s="159"/>
    </row>
    <row r="41" spans="1:8" s="133" customFormat="1" ht="32.25" thickBot="1" x14ac:dyDescent="0.3">
      <c r="B41" s="185" t="s">
        <v>146</v>
      </c>
      <c r="C41" s="121" t="s">
        <v>152</v>
      </c>
      <c r="D41" s="139"/>
      <c r="E41" s="178"/>
      <c r="F41" s="201"/>
      <c r="G41" s="179"/>
      <c r="H41" s="179"/>
    </row>
    <row r="42" spans="1:8" ht="21" customHeight="1" thickBot="1" x14ac:dyDescent="0.3">
      <c r="A42" s="133"/>
      <c r="B42" s="140"/>
      <c r="C42" s="141"/>
      <c r="D42" s="142"/>
      <c r="E42" s="142"/>
      <c r="F42" s="183"/>
      <c r="G42" s="142"/>
      <c r="H42" s="142"/>
    </row>
    <row r="43" spans="1:8" s="145" customFormat="1" ht="30" customHeight="1" thickBot="1" x14ac:dyDescent="0.3">
      <c r="B43" s="228" t="s">
        <v>4</v>
      </c>
      <c r="C43" s="229"/>
      <c r="D43" s="155"/>
      <c r="E43" s="155"/>
      <c r="F43" s="156"/>
      <c r="G43" s="155"/>
      <c r="H43" s="155"/>
    </row>
    <row r="44" spans="1:8" ht="24" customHeight="1" thickBot="1" x14ac:dyDescent="0.3">
      <c r="A44" s="133"/>
      <c r="B44" s="146"/>
      <c r="C44" s="141"/>
      <c r="D44" s="143"/>
      <c r="E44" s="143"/>
      <c r="F44" s="144"/>
      <c r="G44" s="143"/>
      <c r="H44" s="143"/>
    </row>
    <row r="45" spans="1:8" s="147" customFormat="1" ht="21" customHeight="1" thickBot="1" x14ac:dyDescent="0.3">
      <c r="B45" s="34" t="s">
        <v>38</v>
      </c>
      <c r="C45" s="167" t="s">
        <v>7</v>
      </c>
      <c r="D45" s="148"/>
      <c r="E45" s="148"/>
      <c r="F45" s="149"/>
      <c r="G45" s="148"/>
      <c r="H45" s="148"/>
    </row>
    <row r="46" spans="1:8" s="147" customFormat="1" ht="15.75" x14ac:dyDescent="0.25">
      <c r="B46" s="35" t="s">
        <v>39</v>
      </c>
      <c r="C46" s="168" t="s">
        <v>12</v>
      </c>
      <c r="D46" s="119"/>
      <c r="E46" s="119"/>
      <c r="F46" s="123"/>
      <c r="G46" s="119"/>
      <c r="H46" s="119"/>
    </row>
    <row r="47" spans="1:8" s="147" customFormat="1" ht="30" x14ac:dyDescent="0.25">
      <c r="B47" s="35" t="s">
        <v>40</v>
      </c>
      <c r="C47" s="168" t="s">
        <v>100</v>
      </c>
      <c r="D47" s="119"/>
      <c r="E47" s="119"/>
      <c r="F47" s="123"/>
      <c r="G47" s="119"/>
      <c r="H47" s="119"/>
    </row>
    <row r="48" spans="1:8" s="147" customFormat="1" ht="30" x14ac:dyDescent="0.25">
      <c r="B48" s="35" t="s">
        <v>41</v>
      </c>
      <c r="C48" s="122" t="s">
        <v>46</v>
      </c>
      <c r="D48" s="119"/>
      <c r="E48" s="119"/>
      <c r="F48" s="119"/>
      <c r="G48" s="119"/>
      <c r="H48" s="119"/>
    </row>
    <row r="49" spans="2:8" s="147" customFormat="1" ht="15.75" x14ac:dyDescent="0.25">
      <c r="B49" s="35" t="s">
        <v>42</v>
      </c>
      <c r="C49" s="122" t="s">
        <v>101</v>
      </c>
      <c r="D49" s="119"/>
      <c r="E49" s="119"/>
      <c r="F49" s="123"/>
      <c r="G49" s="119"/>
      <c r="H49" s="119"/>
    </row>
    <row r="50" spans="2:8" s="147" customFormat="1" ht="41.25" customHeight="1" x14ac:dyDescent="0.25">
      <c r="B50" s="35" t="s">
        <v>43</v>
      </c>
      <c r="C50" s="122" t="s">
        <v>102</v>
      </c>
      <c r="D50" s="119"/>
      <c r="E50" s="119"/>
      <c r="F50" s="123"/>
      <c r="G50" s="119"/>
      <c r="H50" s="119"/>
    </row>
    <row r="51" spans="2:8" s="147" customFormat="1" ht="45" x14ac:dyDescent="0.25">
      <c r="B51" s="35" t="s">
        <v>44</v>
      </c>
      <c r="C51" s="122" t="s">
        <v>103</v>
      </c>
      <c r="D51" s="119"/>
      <c r="E51" s="119"/>
      <c r="F51" s="123"/>
      <c r="G51" s="119"/>
      <c r="H51" s="119"/>
    </row>
    <row r="52" spans="2:8" s="147" customFormat="1" ht="15.75" x14ac:dyDescent="0.25">
      <c r="B52" s="35" t="s">
        <v>104</v>
      </c>
      <c r="C52" s="122" t="s">
        <v>106</v>
      </c>
      <c r="D52" s="119"/>
      <c r="E52" s="119"/>
      <c r="F52" s="123"/>
      <c r="G52" s="119"/>
      <c r="H52" s="119"/>
    </row>
    <row r="53" spans="2:8" s="147" customFormat="1" ht="30" x14ac:dyDescent="0.25">
      <c r="B53" s="35" t="s">
        <v>105</v>
      </c>
      <c r="C53" s="122" t="s">
        <v>107</v>
      </c>
      <c r="D53" s="119"/>
      <c r="E53" s="119"/>
      <c r="F53" s="123"/>
      <c r="G53" s="150"/>
      <c r="H53" s="150"/>
    </row>
    <row r="54" spans="2:8" s="147" customFormat="1" ht="45" x14ac:dyDescent="0.25">
      <c r="B54" s="35" t="s">
        <v>109</v>
      </c>
      <c r="C54" s="112" t="s">
        <v>108</v>
      </c>
      <c r="D54" s="119"/>
      <c r="E54" s="119"/>
      <c r="F54" s="123"/>
      <c r="G54" s="150"/>
      <c r="H54" s="150"/>
    </row>
    <row r="55" spans="2:8" s="147" customFormat="1" ht="30" x14ac:dyDescent="0.25">
      <c r="B55" s="35" t="s">
        <v>111</v>
      </c>
      <c r="C55" s="122" t="s">
        <v>110</v>
      </c>
      <c r="D55" s="119"/>
      <c r="E55" s="119"/>
      <c r="F55" s="123"/>
      <c r="G55" s="150"/>
      <c r="H55" s="150"/>
    </row>
    <row r="56" spans="2:8" s="147" customFormat="1" ht="15.75" x14ac:dyDescent="0.25">
      <c r="B56" s="165" t="s">
        <v>113</v>
      </c>
      <c r="C56" s="122" t="s">
        <v>112</v>
      </c>
      <c r="D56" s="119"/>
      <c r="E56" s="119"/>
      <c r="F56" s="123"/>
      <c r="G56" s="150"/>
      <c r="H56" s="150"/>
    </row>
    <row r="57" spans="2:8" s="147" customFormat="1" ht="15.75" x14ac:dyDescent="0.25">
      <c r="B57" s="165" t="s">
        <v>115</v>
      </c>
      <c r="C57" s="122" t="s">
        <v>114</v>
      </c>
      <c r="D57" s="119"/>
      <c r="E57" s="119"/>
      <c r="F57" s="123"/>
      <c r="G57" s="150"/>
      <c r="H57" s="150"/>
    </row>
    <row r="58" spans="2:8" s="147" customFormat="1" ht="15.75" x14ac:dyDescent="0.25">
      <c r="B58" s="165" t="s">
        <v>119</v>
      </c>
      <c r="C58" s="122" t="s">
        <v>116</v>
      </c>
      <c r="D58" s="119"/>
      <c r="E58" s="119"/>
      <c r="F58" s="123"/>
      <c r="G58" s="150"/>
      <c r="H58" s="150"/>
    </row>
    <row r="59" spans="2:8" s="147" customFormat="1" ht="15.75" x14ac:dyDescent="0.25">
      <c r="B59" s="35" t="s">
        <v>120</v>
      </c>
      <c r="C59" s="122" t="s">
        <v>117</v>
      </c>
      <c r="D59" s="119"/>
      <c r="E59" s="119"/>
      <c r="F59" s="123"/>
      <c r="G59" s="150"/>
      <c r="H59" s="150"/>
    </row>
    <row r="60" spans="2:8" s="147" customFormat="1" ht="15.75" x14ac:dyDescent="0.25">
      <c r="B60" s="35" t="s">
        <v>121</v>
      </c>
      <c r="C60" s="122" t="s">
        <v>118</v>
      </c>
      <c r="D60" s="119"/>
      <c r="E60" s="119"/>
      <c r="F60" s="123"/>
      <c r="G60" s="150"/>
      <c r="H60" s="150"/>
    </row>
    <row r="61" spans="2:8" s="147" customFormat="1" ht="15.75" x14ac:dyDescent="0.25">
      <c r="B61" s="35" t="s">
        <v>122</v>
      </c>
      <c r="C61" s="122" t="s">
        <v>128</v>
      </c>
      <c r="D61" s="119"/>
      <c r="E61" s="119"/>
      <c r="F61" s="123"/>
      <c r="G61" s="150"/>
      <c r="H61" s="150"/>
    </row>
    <row r="62" spans="2:8" s="147" customFormat="1" ht="15.75" x14ac:dyDescent="0.25">
      <c r="B62" s="35" t="s">
        <v>123</v>
      </c>
      <c r="C62" s="112" t="s">
        <v>13</v>
      </c>
      <c r="D62" s="119"/>
      <c r="E62" s="119"/>
      <c r="F62" s="123"/>
      <c r="G62" s="150"/>
      <c r="H62" s="150"/>
    </row>
    <row r="63" spans="2:8" s="147" customFormat="1" ht="31.5" customHeight="1" x14ac:dyDescent="0.25">
      <c r="B63" s="35" t="s">
        <v>124</v>
      </c>
      <c r="C63" s="164" t="s">
        <v>129</v>
      </c>
      <c r="D63" s="119"/>
      <c r="E63" s="119"/>
      <c r="F63" s="123"/>
      <c r="G63" s="150"/>
      <c r="H63" s="150"/>
    </row>
    <row r="64" spans="2:8" s="147" customFormat="1" ht="15.75" x14ac:dyDescent="0.25">
      <c r="B64" s="111" t="s">
        <v>125</v>
      </c>
      <c r="C64" s="112" t="s">
        <v>130</v>
      </c>
      <c r="D64" s="119"/>
      <c r="E64" s="119"/>
      <c r="F64" s="123"/>
      <c r="G64" s="150"/>
      <c r="H64" s="150"/>
    </row>
    <row r="65" spans="2:8" s="147" customFormat="1" ht="45" x14ac:dyDescent="0.25">
      <c r="B65" s="165" t="s">
        <v>126</v>
      </c>
      <c r="C65" s="112" t="s">
        <v>143</v>
      </c>
      <c r="D65" s="119"/>
      <c r="E65" s="119"/>
      <c r="F65" s="123"/>
      <c r="G65" s="150"/>
      <c r="H65" s="150"/>
    </row>
    <row r="66" spans="2:8" s="147" customFormat="1" ht="30.75" thickBot="1" x14ac:dyDescent="0.3">
      <c r="B66" s="166" t="s">
        <v>127</v>
      </c>
      <c r="C66" s="122" t="s">
        <v>131</v>
      </c>
      <c r="D66" s="119"/>
      <c r="E66" s="119"/>
      <c r="F66" s="151"/>
      <c r="G66" s="152"/>
      <c r="H66" s="152"/>
    </row>
    <row r="67" spans="2:8" ht="14.25" hidden="1" customHeight="1" x14ac:dyDescent="0.25">
      <c r="B67" s="153" t="s">
        <v>3</v>
      </c>
    </row>
    <row r="68" spans="2:8" ht="14.25" hidden="1" customHeight="1" x14ac:dyDescent="0.25">
      <c r="B68" s="153" t="s">
        <v>2</v>
      </c>
    </row>
    <row r="69" spans="2:8" ht="14.25" hidden="1" customHeight="1" x14ac:dyDescent="0.25">
      <c r="B69" s="153" t="s">
        <v>1</v>
      </c>
    </row>
    <row r="70" spans="2:8" ht="14.25" hidden="1" customHeight="1" x14ac:dyDescent="0.25">
      <c r="B70" s="153" t="s">
        <v>0</v>
      </c>
    </row>
    <row r="71" spans="2:8" ht="15.75" hidden="1" thickBot="1" x14ac:dyDescent="0.3">
      <c r="B71" s="154"/>
    </row>
  </sheetData>
  <mergeCells count="13">
    <mergeCell ref="B43:C43"/>
    <mergeCell ref="D2:D3"/>
    <mergeCell ref="E2:E3"/>
    <mergeCell ref="F2:F3"/>
    <mergeCell ref="D22:D23"/>
    <mergeCell ref="D34:H34"/>
    <mergeCell ref="D28:H29"/>
    <mergeCell ref="D16:H17"/>
    <mergeCell ref="D9:H9"/>
    <mergeCell ref="G2:G3"/>
    <mergeCell ref="H2:H3"/>
    <mergeCell ref="B39:B40"/>
    <mergeCell ref="C2:C3"/>
  </mergeCells>
  <conditionalFormatting sqref="D24 E30:H33 D10:H15 D9 D18:H21 D42:H66">
    <cfRule type="containsText" dxfId="125" priority="78" operator="containsText" text="ל.ר.">
      <formula>NOT(ISERROR(SEARCH("ל.ר.",D9)))</formula>
    </cfRule>
    <cfRule type="containsText" dxfId="124" priority="123" operator="containsText" text="$">
      <formula>NOT(ISERROR(SEARCH("$",D9)))</formula>
    </cfRule>
    <cfRule type="containsText" dxfId="123" priority="124" operator="containsText" text="X">
      <formula>NOT(ISERROR(SEARCH("X",D9)))</formula>
    </cfRule>
    <cfRule type="containsText" dxfId="122" priority="125" operator="containsText" text="V">
      <formula>NOT(ISERROR(SEARCH("V",D9)))</formula>
    </cfRule>
  </conditionalFormatting>
  <conditionalFormatting sqref="D38:E38 D34 D35:H37 D39:H41">
    <cfRule type="containsText" dxfId="121" priority="1" operator="containsText" text="ל.ר.">
      <formula>NOT(ISERROR(SEARCH("ל.ר.",D34)))</formula>
    </cfRule>
    <cfRule type="containsText" dxfId="120" priority="66" operator="containsText" text="$">
      <formula>NOT(ISERROR(SEARCH("$",D34)))</formula>
    </cfRule>
    <cfRule type="containsText" dxfId="119" priority="67" operator="containsText" text="X">
      <formula>NOT(ISERROR(SEARCH("X",D34)))</formula>
    </cfRule>
    <cfRule type="containsText" dxfId="118" priority="68" operator="containsText" text="V">
      <formula>NOT(ISERROR(SEARCH("V",D34)))</formula>
    </cfRule>
  </conditionalFormatting>
  <conditionalFormatting sqref="D26:E27 E22 E24:E25">
    <cfRule type="containsText" dxfId="117" priority="74" operator="containsText" text="ל.ר.">
      <formula>NOT(ISERROR(SEARCH("ל.ר.",D22)))</formula>
    </cfRule>
    <cfRule type="containsText" dxfId="116" priority="75" operator="containsText" text="$">
      <formula>NOT(ISERROR(SEARCH("$",D22)))</formula>
    </cfRule>
    <cfRule type="containsText" dxfId="115" priority="76" operator="containsText" text="X">
      <formula>NOT(ISERROR(SEARCH("X",D22)))</formula>
    </cfRule>
    <cfRule type="containsText" dxfId="114" priority="77" operator="containsText" text="V">
      <formula>NOT(ISERROR(SEARCH("V",D22)))</formula>
    </cfRule>
  </conditionalFormatting>
  <conditionalFormatting sqref="D22">
    <cfRule type="containsText" dxfId="113" priority="62" operator="containsText" text="ל.ר.">
      <formula>NOT(ISERROR(SEARCH("ל.ר.",D22)))</formula>
    </cfRule>
    <cfRule type="containsText" dxfId="112" priority="63" operator="containsText" text="$">
      <formula>NOT(ISERROR(SEARCH("$",D22)))</formula>
    </cfRule>
    <cfRule type="containsText" dxfId="111" priority="64" operator="containsText" text="X">
      <formula>NOT(ISERROR(SEARCH("X",D22)))</formula>
    </cfRule>
    <cfRule type="containsText" dxfId="110" priority="65" operator="containsText" text="V">
      <formula>NOT(ISERROR(SEARCH("V",D22)))</formula>
    </cfRule>
  </conditionalFormatting>
  <conditionalFormatting sqref="D28 D30:D33">
    <cfRule type="containsText" dxfId="109" priority="58" operator="containsText" text="ל.ר.">
      <formula>NOT(ISERROR(SEARCH("ל.ר.",D28)))</formula>
    </cfRule>
    <cfRule type="containsText" dxfId="108" priority="59" operator="containsText" text="$">
      <formula>NOT(ISERROR(SEARCH("$",D28)))</formula>
    </cfRule>
    <cfRule type="containsText" dxfId="107" priority="60" operator="containsText" text="X">
      <formula>NOT(ISERROR(SEARCH("X",D28)))</formula>
    </cfRule>
    <cfRule type="containsText" dxfId="106" priority="61" operator="containsText" text="V">
      <formula>NOT(ISERROR(SEARCH("V",D28)))</formula>
    </cfRule>
  </conditionalFormatting>
  <conditionalFormatting sqref="D25">
    <cfRule type="containsText" dxfId="105" priority="54" operator="containsText" text="ל.ר.">
      <formula>NOT(ISERROR(SEARCH("ל.ר.",D25)))</formula>
    </cfRule>
    <cfRule type="containsText" dxfId="104" priority="55" operator="containsText" text="$">
      <formula>NOT(ISERROR(SEARCH("$",D25)))</formula>
    </cfRule>
    <cfRule type="containsText" dxfId="103" priority="56" operator="containsText" text="X">
      <formula>NOT(ISERROR(SEARCH("X",D25)))</formula>
    </cfRule>
    <cfRule type="containsText" dxfId="102" priority="57" operator="containsText" text="V">
      <formula>NOT(ISERROR(SEARCH("V",D25)))</formula>
    </cfRule>
  </conditionalFormatting>
  <conditionalFormatting sqref="F22 F24:F27">
    <cfRule type="containsText" dxfId="101" priority="50" operator="containsText" text="ל.ר.">
      <formula>NOT(ISERROR(SEARCH("ל.ר.",F22)))</formula>
    </cfRule>
    <cfRule type="containsText" dxfId="100" priority="51" operator="containsText" text="$">
      <formula>NOT(ISERROR(SEARCH("$",F22)))</formula>
    </cfRule>
    <cfRule type="containsText" dxfId="99" priority="52" operator="containsText" text="X">
      <formula>NOT(ISERROR(SEARCH("X",F22)))</formula>
    </cfRule>
    <cfRule type="containsText" dxfId="98" priority="53" operator="containsText" text="V">
      <formula>NOT(ISERROR(SEARCH("V",F22)))</formula>
    </cfRule>
  </conditionalFormatting>
  <conditionalFormatting sqref="G22 G24:G27">
    <cfRule type="containsText" dxfId="97" priority="46" operator="containsText" text="ל.ר.">
      <formula>NOT(ISERROR(SEARCH("ל.ר.",G22)))</formula>
    </cfRule>
    <cfRule type="containsText" dxfId="96" priority="47" operator="containsText" text="$">
      <formula>NOT(ISERROR(SEARCH("$",G22)))</formula>
    </cfRule>
    <cfRule type="containsText" dxfId="95" priority="48" operator="containsText" text="X">
      <formula>NOT(ISERROR(SEARCH("X",G22)))</formula>
    </cfRule>
    <cfRule type="containsText" dxfId="94" priority="49" operator="containsText" text="V">
      <formula>NOT(ISERROR(SEARCH("V",G22)))</formula>
    </cfRule>
  </conditionalFormatting>
  <conditionalFormatting sqref="H22 H24:H27">
    <cfRule type="containsText" dxfId="93" priority="42" operator="containsText" text="ל.ר.">
      <formula>NOT(ISERROR(SEARCH("ל.ר.",H22)))</formula>
    </cfRule>
    <cfRule type="containsText" dxfId="92" priority="43" operator="containsText" text="$">
      <formula>NOT(ISERROR(SEARCH("$",H22)))</formula>
    </cfRule>
    <cfRule type="containsText" dxfId="91" priority="44" operator="containsText" text="X">
      <formula>NOT(ISERROR(SEARCH("X",H22)))</formula>
    </cfRule>
    <cfRule type="containsText" dxfId="90" priority="45" operator="containsText" text="V">
      <formula>NOT(ISERROR(SEARCH("V",H22)))</formula>
    </cfRule>
  </conditionalFormatting>
  <conditionalFormatting sqref="D16">
    <cfRule type="containsText" dxfId="89" priority="38" operator="containsText" text="ל.ר.">
      <formula>NOT(ISERROR(SEARCH("ל.ר.",D16)))</formula>
    </cfRule>
    <cfRule type="containsText" dxfId="88" priority="39" operator="containsText" text="$">
      <formula>NOT(ISERROR(SEARCH("$",D16)))</formula>
    </cfRule>
    <cfRule type="containsText" dxfId="87" priority="40" operator="containsText" text="X">
      <formula>NOT(ISERROR(SEARCH("X",D16)))</formula>
    </cfRule>
    <cfRule type="containsText" dxfId="86" priority="41" operator="containsText" text="V">
      <formula>NOT(ISERROR(SEARCH("V",D16)))</formula>
    </cfRule>
  </conditionalFormatting>
  <conditionalFormatting sqref="D34 D30:H33 D28 D16 D35:H37 D18:H27">
    <cfRule type="notContainsBlanks" dxfId="85" priority="126">
      <formula>LEN(TRIM(D16))&gt;0</formula>
    </cfRule>
  </conditionalFormatting>
  <conditionalFormatting sqref="E22:H27">
    <cfRule type="containsText" dxfId="84" priority="34" operator="containsText" text="ל.ר.">
      <formula>NOT(ISERROR(SEARCH("ל.ר.",E22)))</formula>
    </cfRule>
    <cfRule type="containsText" dxfId="83" priority="35" operator="containsText" text="$">
      <formula>NOT(ISERROR(SEARCH("$",E22)))</formula>
    </cfRule>
    <cfRule type="containsText" dxfId="82" priority="36" operator="containsText" text="X">
      <formula>NOT(ISERROR(SEARCH("X",E22)))</formula>
    </cfRule>
    <cfRule type="containsText" dxfId="81" priority="37" operator="containsText" text="V">
      <formula>NOT(ISERROR(SEARCH("V",E22)))</formula>
    </cfRule>
  </conditionalFormatting>
  <conditionalFormatting sqref="D30:E33 D28">
    <cfRule type="containsText" dxfId="80" priority="30" operator="containsText" text="ל.ר.">
      <formula>NOT(ISERROR(SEARCH("ל.ר.",D28)))</formula>
    </cfRule>
    <cfRule type="containsText" dxfId="79" priority="31" operator="containsText" text="$">
      <formula>NOT(ISERROR(SEARCH("$",D28)))</formula>
    </cfRule>
    <cfRule type="containsText" dxfId="78" priority="32" operator="containsText" text="X">
      <formula>NOT(ISERROR(SEARCH("X",D28)))</formula>
    </cfRule>
    <cfRule type="containsText" dxfId="77" priority="33" operator="containsText" text="V">
      <formula>NOT(ISERROR(SEARCH("V",D28)))</formula>
    </cfRule>
  </conditionalFormatting>
  <conditionalFormatting sqref="D30:E33 D28">
    <cfRule type="containsText" dxfId="76" priority="26" operator="containsText" text="ל.ר.">
      <formula>NOT(ISERROR(SEARCH("ל.ר.",D28)))</formula>
    </cfRule>
    <cfRule type="containsText" dxfId="75" priority="27" operator="containsText" text="$">
      <formula>NOT(ISERROR(SEARCH("$",D28)))</formula>
    </cfRule>
    <cfRule type="containsText" dxfId="74" priority="28" operator="containsText" text="X">
      <formula>NOT(ISERROR(SEARCH("X",D28)))</formula>
    </cfRule>
    <cfRule type="containsText" dxfId="73" priority="29" operator="containsText" text="V">
      <formula>NOT(ISERROR(SEARCH("V",D28)))</formula>
    </cfRule>
  </conditionalFormatting>
  <conditionalFormatting sqref="D25">
    <cfRule type="containsText" dxfId="72" priority="22" operator="containsText" text="ל.ר.">
      <formula>NOT(ISERROR(SEARCH("ל.ר.",D25)))</formula>
    </cfRule>
    <cfRule type="containsText" dxfId="71" priority="23" operator="containsText" text="$">
      <formula>NOT(ISERROR(SEARCH("$",D25)))</formula>
    </cfRule>
    <cfRule type="containsText" dxfId="70" priority="24" operator="containsText" text="X">
      <formula>NOT(ISERROR(SEARCH("X",D25)))</formula>
    </cfRule>
    <cfRule type="containsText" dxfId="69" priority="25" operator="containsText" text="V">
      <formula>NOT(ISERROR(SEARCH("V",D25)))</formula>
    </cfRule>
  </conditionalFormatting>
  <conditionalFormatting sqref="F31">
    <cfRule type="containsText" dxfId="68" priority="18" operator="containsText" text="ל.ר.">
      <formula>NOT(ISERROR(SEARCH("ל.ר.",F31)))</formula>
    </cfRule>
    <cfRule type="containsText" dxfId="67" priority="19" operator="containsText" text="$">
      <formula>NOT(ISERROR(SEARCH("$",F31)))</formula>
    </cfRule>
    <cfRule type="containsText" dxfId="66" priority="20" operator="containsText" text="X">
      <formula>NOT(ISERROR(SEARCH("X",F31)))</formula>
    </cfRule>
    <cfRule type="containsText" dxfId="65" priority="21" operator="containsText" text="V">
      <formula>NOT(ISERROR(SEARCH("V",F31)))</formula>
    </cfRule>
  </conditionalFormatting>
  <conditionalFormatting sqref="F31">
    <cfRule type="containsText" dxfId="64" priority="14" operator="containsText" text="ל.ר.">
      <formula>NOT(ISERROR(SEARCH("ל.ר.",F31)))</formula>
    </cfRule>
    <cfRule type="containsText" dxfId="63" priority="15" operator="containsText" text="$">
      <formula>NOT(ISERROR(SEARCH("$",F31)))</formula>
    </cfRule>
    <cfRule type="containsText" dxfId="62" priority="16" operator="containsText" text="X">
      <formula>NOT(ISERROR(SEARCH("X",F31)))</formula>
    </cfRule>
    <cfRule type="containsText" dxfId="61" priority="17" operator="containsText" text="V">
      <formula>NOT(ISERROR(SEARCH("V",F31)))</formula>
    </cfRule>
  </conditionalFormatting>
  <conditionalFormatting sqref="H31">
    <cfRule type="containsText" dxfId="60" priority="10" operator="containsText" text="ל.ר.">
      <formula>NOT(ISERROR(SEARCH("ל.ר.",H31)))</formula>
    </cfRule>
    <cfRule type="containsText" dxfId="59" priority="11" operator="containsText" text="$">
      <formula>NOT(ISERROR(SEARCH("$",H31)))</formula>
    </cfRule>
    <cfRule type="containsText" dxfId="58" priority="12" operator="containsText" text="X">
      <formula>NOT(ISERROR(SEARCH("X",H31)))</formula>
    </cfRule>
    <cfRule type="containsText" dxfId="57" priority="13" operator="containsText" text="V">
      <formula>NOT(ISERROR(SEARCH("V",H31)))</formula>
    </cfRule>
  </conditionalFormatting>
  <conditionalFormatting sqref="H31">
    <cfRule type="containsText" dxfId="56" priority="6" operator="containsText" text="ל.ר.">
      <formula>NOT(ISERROR(SEARCH("ל.ר.",H31)))</formula>
    </cfRule>
    <cfRule type="containsText" dxfId="55" priority="7" operator="containsText" text="$">
      <formula>NOT(ISERROR(SEARCH("$",H31)))</formula>
    </cfRule>
    <cfRule type="containsText" dxfId="54" priority="8" operator="containsText" text="X">
      <formula>NOT(ISERROR(SEARCH("X",H31)))</formula>
    </cfRule>
    <cfRule type="containsText" dxfId="53" priority="9" operator="containsText" text="V">
      <formula>NOT(ISERROR(SEARCH("V",H31)))</formula>
    </cfRule>
  </conditionalFormatting>
  <conditionalFormatting sqref="D28">
    <cfRule type="containsText" dxfId="52" priority="2" operator="containsText" text="ל.ר.">
      <formula>NOT(ISERROR(SEARCH("ל.ר.",D28)))</formula>
    </cfRule>
    <cfRule type="containsText" dxfId="51" priority="3" operator="containsText" text="$">
      <formula>NOT(ISERROR(SEARCH("$",D28)))</formula>
    </cfRule>
    <cfRule type="containsText" dxfId="50" priority="4" operator="containsText" text="X">
      <formula>NOT(ISERROR(SEARCH("X",D28)))</formula>
    </cfRule>
    <cfRule type="containsText" dxfId="49" priority="5" operator="containsText" text="V">
      <formula>NOT(ISERROR(SEARCH("V",D28)))</formula>
    </cfRule>
  </conditionalFormatting>
  <conditionalFormatting sqref="D39:H41">
    <cfRule type="notContainsBlanks" dxfId="48" priority="69">
      <formula>LEN(TRIM(D39))&gt;0</formula>
    </cfRule>
  </conditionalFormatting>
  <dataValidations count="2">
    <dataValidation type="list" allowBlank="1" showInputMessage="1" showErrorMessage="1" sqref="D10:H15 D46:H66">
      <formula1>$B$67:$B$70</formula1>
    </dataValidation>
    <dataValidation type="list" allowBlank="1" showInputMessage="1" sqref="E30:H33 D18:D28 D30:D37 E18:H27 D16 E35:H37 D39:H41">
      <formula1>$B$67:$B$70</formula1>
    </dataValidation>
  </dataValidations>
  <pageMargins left="0.7" right="0.7" top="0.75" bottom="0.75" header="0.3" footer="0.3"/>
  <pageSetup scale="14"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tabColor rgb="FFFFC000"/>
  </sheetPr>
  <dimension ref="B3:U19"/>
  <sheetViews>
    <sheetView rightToLeft="1" topLeftCell="A4" zoomScale="75" zoomScaleNormal="75" workbookViewId="0">
      <selection activeCell="H8" sqref="H8"/>
    </sheetView>
  </sheetViews>
  <sheetFormatPr defaultRowHeight="14.25" x14ac:dyDescent="0.2"/>
  <sheetData>
    <row r="3" spans="2:21" ht="15" thickBot="1" x14ac:dyDescent="0.25"/>
    <row r="4" spans="2:21" ht="63.75" customHeight="1" x14ac:dyDescent="0.2">
      <c r="B4" s="292" t="s">
        <v>5</v>
      </c>
      <c r="C4" s="269" t="s">
        <v>16</v>
      </c>
      <c r="D4" s="269"/>
      <c r="E4" s="272" t="s">
        <v>17</v>
      </c>
      <c r="F4" s="266" t="s">
        <v>18</v>
      </c>
      <c r="G4" s="275">
        <v>1</v>
      </c>
      <c r="H4" s="276"/>
      <c r="I4" s="277"/>
      <c r="J4" s="260">
        <v>2</v>
      </c>
      <c r="K4" s="261"/>
      <c r="L4" s="262"/>
      <c r="M4" s="260">
        <v>3</v>
      </c>
      <c r="N4" s="261"/>
      <c r="O4" s="262"/>
      <c r="P4" s="260">
        <v>4</v>
      </c>
      <c r="Q4" s="261"/>
      <c r="R4" s="262"/>
      <c r="S4" s="260">
        <v>5</v>
      </c>
      <c r="T4" s="261"/>
      <c r="U4" s="262"/>
    </row>
    <row r="5" spans="2:21" ht="63.75" customHeight="1" x14ac:dyDescent="0.2">
      <c r="B5" s="293"/>
      <c r="C5" s="270"/>
      <c r="D5" s="270"/>
      <c r="E5" s="273"/>
      <c r="F5" s="267"/>
      <c r="G5" s="252" t="s">
        <v>149</v>
      </c>
      <c r="H5" s="253"/>
      <c r="I5" s="254"/>
      <c r="J5" s="252" t="str">
        <f>IF('תנאי-סף'!G6="","",'תנאי-סף'!G6)</f>
        <v/>
      </c>
      <c r="K5" s="253"/>
      <c r="L5" s="254"/>
      <c r="M5" s="252" t="str">
        <f>IF('תנאי-סף'!H6="","",'תנאי-סף'!H6)</f>
        <v/>
      </c>
      <c r="N5" s="253"/>
      <c r="O5" s="254"/>
      <c r="P5" s="252" t="e">
        <f>IF('תנאי-סף'!#REF!="","",'תנאי-סף'!#REF!)</f>
        <v>#REF!</v>
      </c>
      <c r="Q5" s="253"/>
      <c r="R5" s="254"/>
      <c r="S5" s="252" t="e">
        <f>IF('תנאי-סף'!#REF!="","",'תנאי-סף'!#REF!)</f>
        <v>#REF!</v>
      </c>
      <c r="T5" s="253"/>
      <c r="U5" s="254"/>
    </row>
    <row r="6" spans="2:21" ht="63.75" customHeight="1" thickBot="1" x14ac:dyDescent="0.25">
      <c r="B6" s="294"/>
      <c r="C6" s="271"/>
      <c r="D6" s="271"/>
      <c r="E6" s="274"/>
      <c r="F6" s="268"/>
      <c r="G6" s="4" t="s">
        <v>37</v>
      </c>
      <c r="H6" s="5" t="s">
        <v>19</v>
      </c>
      <c r="I6" s="6" t="s">
        <v>20</v>
      </c>
      <c r="J6" s="4" t="s">
        <v>37</v>
      </c>
      <c r="K6" s="5" t="s">
        <v>19</v>
      </c>
      <c r="L6" s="6" t="s">
        <v>20</v>
      </c>
      <c r="M6" s="4" t="s">
        <v>37</v>
      </c>
      <c r="N6" s="5" t="s">
        <v>19</v>
      </c>
      <c r="O6" s="6" t="s">
        <v>20</v>
      </c>
      <c r="P6" s="4" t="s">
        <v>37</v>
      </c>
      <c r="Q6" s="5" t="s">
        <v>19</v>
      </c>
      <c r="R6" s="6" t="s">
        <v>20</v>
      </c>
      <c r="S6" s="4" t="s">
        <v>37</v>
      </c>
      <c r="T6" s="5" t="s">
        <v>19</v>
      </c>
      <c r="U6" s="6" t="s">
        <v>20</v>
      </c>
    </row>
    <row r="7" spans="2:21" ht="51.75" customHeight="1" x14ac:dyDescent="0.2">
      <c r="B7" s="255" t="s">
        <v>132</v>
      </c>
      <c r="C7" s="263" t="s">
        <v>133</v>
      </c>
      <c r="D7" s="10" t="s">
        <v>34</v>
      </c>
      <c r="E7" s="11">
        <v>0.4</v>
      </c>
      <c r="F7" s="299">
        <v>0.2</v>
      </c>
      <c r="G7" s="80">
        <v>6</v>
      </c>
      <c r="H7" s="8">
        <f>IF(G7="","",MIN((G7-1)*10,40))</f>
        <v>40</v>
      </c>
      <c r="I7" s="257">
        <f>SUM(C10)*$F$5</f>
        <v>0</v>
      </c>
      <c r="J7" s="80"/>
      <c r="K7" s="8" t="str">
        <f>IF(J7="","",MIN((J7-1)*10,40))</f>
        <v/>
      </c>
      <c r="L7" s="257">
        <f>SUM(K7:K9)*$F$5</f>
        <v>0</v>
      </c>
      <c r="M7" s="80"/>
      <c r="N7" s="8" t="str">
        <f>IF(M7="","",MIN((M7-1)*10,40))</f>
        <v/>
      </c>
      <c r="O7" s="257">
        <f>SUM(N7:N9)*$F$5</f>
        <v>0</v>
      </c>
      <c r="P7" s="80"/>
      <c r="Q7" s="8" t="str">
        <f>IF(P7="","",MIN((P7-1)*10,40))</f>
        <v/>
      </c>
      <c r="R7" s="257">
        <f>SUM(Q7:Q9)*$F$5</f>
        <v>0</v>
      </c>
      <c r="S7" s="80"/>
      <c r="T7" s="8" t="str">
        <f>IF(S7="","",MIN((S7-1)*10,40))</f>
        <v/>
      </c>
      <c r="U7" s="257">
        <f>SUM(T7:T9)*$F$5</f>
        <v>0</v>
      </c>
    </row>
    <row r="8" spans="2:21" ht="60" customHeight="1" thickBot="1" x14ac:dyDescent="0.25">
      <c r="B8" s="256"/>
      <c r="C8" s="264"/>
      <c r="D8" s="12" t="s">
        <v>55</v>
      </c>
      <c r="E8" s="13">
        <v>0.3</v>
      </c>
      <c r="F8" s="300"/>
      <c r="G8" s="82">
        <v>10</v>
      </c>
      <c r="H8" s="26">
        <f>G8*$E$6*10</f>
        <v>0</v>
      </c>
      <c r="I8" s="258"/>
      <c r="J8" s="82"/>
      <c r="K8" s="26">
        <f>J8*$E$6*10</f>
        <v>0</v>
      </c>
      <c r="L8" s="258"/>
      <c r="M8" s="82"/>
      <c r="N8" s="26">
        <f>M8*$E$6*10</f>
        <v>0</v>
      </c>
      <c r="O8" s="258"/>
      <c r="P8" s="82"/>
      <c r="Q8" s="26">
        <f>P8*$E$6*10</f>
        <v>0</v>
      </c>
      <c r="R8" s="258"/>
      <c r="S8" s="82"/>
      <c r="T8" s="26">
        <f>S8*$E$6*10</f>
        <v>0</v>
      </c>
      <c r="U8" s="258"/>
    </row>
    <row r="9" spans="2:21" ht="66.75" customHeight="1" thickBot="1" x14ac:dyDescent="0.25">
      <c r="B9" s="256"/>
      <c r="C9" s="265"/>
      <c r="D9" s="14" t="s">
        <v>54</v>
      </c>
      <c r="E9" s="15">
        <v>0.3</v>
      </c>
      <c r="F9" s="301"/>
      <c r="G9" s="82">
        <v>10</v>
      </c>
      <c r="H9" s="26">
        <f>G9*$E$7*10</f>
        <v>40</v>
      </c>
      <c r="I9" s="259"/>
      <c r="J9" s="82"/>
      <c r="K9" s="26">
        <f>J9*$E$7*10</f>
        <v>0</v>
      </c>
      <c r="L9" s="259"/>
      <c r="M9" s="82"/>
      <c r="N9" s="26">
        <f>M9*$E$7*10</f>
        <v>0</v>
      </c>
      <c r="O9" s="259"/>
      <c r="P9" s="82"/>
      <c r="Q9" s="26">
        <f>P9*$E$7*10</f>
        <v>0</v>
      </c>
      <c r="R9" s="259"/>
      <c r="S9" s="82"/>
      <c r="T9" s="26">
        <f>S9*$E$7*10</f>
        <v>0</v>
      </c>
      <c r="U9" s="259"/>
    </row>
    <row r="10" spans="2:21" ht="105.75" customHeight="1" thickBot="1" x14ac:dyDescent="0.25">
      <c r="B10" s="255">
        <v>17.899999999999999</v>
      </c>
      <c r="C10" s="284" t="s">
        <v>50</v>
      </c>
      <c r="D10" s="16" t="s">
        <v>47</v>
      </c>
      <c r="E10" s="17">
        <v>0.3</v>
      </c>
      <c r="F10" s="295">
        <f>IF($E$20="לא",35%,IF($E$20="כן",30%,35%))</f>
        <v>0.35</v>
      </c>
      <c r="G10" s="80">
        <v>10</v>
      </c>
      <c r="H10" s="24">
        <f>G10*$E$8*10</f>
        <v>30</v>
      </c>
      <c r="I10" s="297">
        <f>SUM(H10:H12)*$F$8</f>
        <v>0</v>
      </c>
      <c r="J10" s="80"/>
      <c r="K10" s="24">
        <f>J10*$E$8*10</f>
        <v>0</v>
      </c>
      <c r="L10" s="297">
        <f>SUM(K10:K12)*$F$8</f>
        <v>0</v>
      </c>
      <c r="M10" s="80"/>
      <c r="N10" s="24">
        <f>M10*$E$8*10</f>
        <v>0</v>
      </c>
      <c r="O10" s="297">
        <f>SUM(N10:N12)*$F$8</f>
        <v>0</v>
      </c>
      <c r="P10" s="80"/>
      <c r="Q10" s="24">
        <f>P10*$E$8*10</f>
        <v>0</v>
      </c>
      <c r="R10" s="297">
        <f>SUM(Q10:Q12)*$F$8</f>
        <v>0</v>
      </c>
      <c r="S10" s="80"/>
      <c r="T10" s="24">
        <f>S10*$E$8*10</f>
        <v>0</v>
      </c>
      <c r="U10" s="297">
        <f>SUM(T10:T12)*$F$8</f>
        <v>0</v>
      </c>
    </row>
    <row r="11" spans="2:21" ht="15.75" customHeight="1" thickBot="1" x14ac:dyDescent="0.25">
      <c r="B11" s="256"/>
      <c r="C11" s="284"/>
      <c r="D11" s="16" t="s">
        <v>48</v>
      </c>
      <c r="E11" s="17">
        <v>0.4</v>
      </c>
      <c r="F11" s="295"/>
      <c r="G11" s="83">
        <v>10</v>
      </c>
      <c r="H11" s="24">
        <f>G11*$E$9*10</f>
        <v>30</v>
      </c>
      <c r="I11" s="298"/>
      <c r="J11" s="83"/>
      <c r="K11" s="24">
        <f>J11*$E$9*10</f>
        <v>0</v>
      </c>
      <c r="L11" s="298"/>
      <c r="M11" s="83"/>
      <c r="N11" s="24">
        <f>M11*$E$9*10</f>
        <v>0</v>
      </c>
      <c r="O11" s="298"/>
      <c r="P11" s="83"/>
      <c r="Q11" s="24">
        <f>P11*$E$9*10</f>
        <v>0</v>
      </c>
      <c r="R11" s="298"/>
      <c r="S11" s="83"/>
      <c r="T11" s="24">
        <f>S11*$E$9*10</f>
        <v>0</v>
      </c>
      <c r="U11" s="298"/>
    </row>
    <row r="12" spans="2:21" ht="32.25" customHeight="1" thickBot="1" x14ac:dyDescent="0.25">
      <c r="B12" s="256"/>
      <c r="C12" s="285"/>
      <c r="D12" s="74" t="s">
        <v>49</v>
      </c>
      <c r="E12" s="75">
        <v>0.3</v>
      </c>
      <c r="F12" s="296"/>
      <c r="G12" s="83">
        <v>10</v>
      </c>
      <c r="H12" s="24">
        <f>G12*$E$10*10</f>
        <v>30</v>
      </c>
      <c r="I12" s="298"/>
      <c r="J12" s="83"/>
      <c r="K12" s="24">
        <f>J12*$E$10*10</f>
        <v>0</v>
      </c>
      <c r="L12" s="298"/>
      <c r="M12" s="83"/>
      <c r="N12" s="24">
        <f>M12*$E$10*10</f>
        <v>0</v>
      </c>
      <c r="O12" s="298"/>
      <c r="P12" s="83"/>
      <c r="Q12" s="24">
        <f>P12*$E$10*10</f>
        <v>0</v>
      </c>
      <c r="R12" s="298"/>
      <c r="S12" s="83"/>
      <c r="T12" s="24">
        <f>S12*$E$10*10</f>
        <v>0</v>
      </c>
      <c r="U12" s="298"/>
    </row>
    <row r="13" spans="2:21" ht="16.5" customHeight="1" thickBot="1" x14ac:dyDescent="0.25">
      <c r="B13" s="86"/>
      <c r="C13" s="286" t="s">
        <v>51</v>
      </c>
      <c r="D13" s="287"/>
      <c r="E13" s="7" t="s">
        <v>23</v>
      </c>
      <c r="F13" s="78">
        <v>0.1</v>
      </c>
      <c r="G13" s="79">
        <v>10</v>
      </c>
      <c r="H13" s="8">
        <f>G13</f>
        <v>10</v>
      </c>
      <c r="I13" s="9">
        <f>H13</f>
        <v>10</v>
      </c>
      <c r="J13" s="79"/>
      <c r="K13" s="8">
        <f>J13</f>
        <v>0</v>
      </c>
      <c r="L13" s="9">
        <f>K13</f>
        <v>0</v>
      </c>
      <c r="M13" s="79"/>
      <c r="N13" s="8">
        <f>M13</f>
        <v>0</v>
      </c>
      <c r="O13" s="9">
        <f>N13</f>
        <v>0</v>
      </c>
      <c r="P13" s="79"/>
      <c r="Q13" s="8">
        <f>P13</f>
        <v>0</v>
      </c>
      <c r="R13" s="9">
        <f>Q13</f>
        <v>0</v>
      </c>
      <c r="S13" s="79"/>
      <c r="T13" s="8">
        <f>S13</f>
        <v>0</v>
      </c>
      <c r="U13" s="9">
        <f>T13</f>
        <v>0</v>
      </c>
    </row>
    <row r="14" spans="2:21" ht="15" customHeight="1" x14ac:dyDescent="0.2">
      <c r="B14" s="255">
        <v>17.100000000000001</v>
      </c>
      <c r="C14" s="263" t="s">
        <v>22</v>
      </c>
      <c r="D14" s="10" t="s">
        <v>52</v>
      </c>
      <c r="E14" s="76">
        <v>0.35</v>
      </c>
      <c r="F14" s="289">
        <f>IF($E$20="לא",0%,IF($E$20="כן",10%,0%))</f>
        <v>0</v>
      </c>
      <c r="G14" s="80">
        <v>10</v>
      </c>
      <c r="H14" s="24">
        <f>G14*$E$12*10</f>
        <v>30</v>
      </c>
      <c r="I14" s="257" t="e">
        <f>SUM(H14:H16)*$F$12</f>
        <v>#VALUE!</v>
      </c>
      <c r="J14" s="80"/>
      <c r="K14" s="24">
        <f>J14*$E$12*10</f>
        <v>0</v>
      </c>
      <c r="L14" s="257" t="e">
        <f>SUM(K14:K16)*$F$12</f>
        <v>#VALUE!</v>
      </c>
      <c r="M14" s="80"/>
      <c r="N14" s="24">
        <f>M14*$E$12*10</f>
        <v>0</v>
      </c>
      <c r="O14" s="257" t="e">
        <f>SUM(N14:N16)*$F$12</f>
        <v>#VALUE!</v>
      </c>
      <c r="P14" s="80"/>
      <c r="Q14" s="24">
        <f>P14*$E$12*10</f>
        <v>0</v>
      </c>
      <c r="R14" s="257" t="e">
        <f>SUM(Q14:Q16)*$F$12</f>
        <v>#VALUE!</v>
      </c>
      <c r="S14" s="80"/>
      <c r="T14" s="24">
        <f>S14*$E$12*10</f>
        <v>0</v>
      </c>
      <c r="U14" s="257" t="e">
        <f>SUM(T14:T16)*$F$12</f>
        <v>#VALUE!</v>
      </c>
    </row>
    <row r="15" spans="2:21" ht="32.25" customHeight="1" x14ac:dyDescent="0.2">
      <c r="B15" s="256"/>
      <c r="C15" s="264"/>
      <c r="D15" s="19" t="s">
        <v>53</v>
      </c>
      <c r="E15" s="13">
        <v>0.4</v>
      </c>
      <c r="F15" s="290"/>
      <c r="G15" s="84">
        <v>10</v>
      </c>
      <c r="H15" s="27" t="e">
        <f>G15*$E$13*10</f>
        <v>#VALUE!</v>
      </c>
      <c r="I15" s="258"/>
      <c r="J15" s="84"/>
      <c r="K15" s="27" t="e">
        <f>J15*$E$13*10</f>
        <v>#VALUE!</v>
      </c>
      <c r="L15" s="258"/>
      <c r="M15" s="84"/>
      <c r="N15" s="27" t="e">
        <f>M15*$E$13*10</f>
        <v>#VALUE!</v>
      </c>
      <c r="O15" s="258"/>
      <c r="P15" s="84"/>
      <c r="Q15" s="27" t="e">
        <f>P15*$E$13*10</f>
        <v>#VALUE!</v>
      </c>
      <c r="R15" s="258"/>
      <c r="S15" s="84"/>
      <c r="T15" s="27" t="e">
        <f>S15*$E$13*10</f>
        <v>#VALUE!</v>
      </c>
      <c r="U15" s="258"/>
    </row>
    <row r="16" spans="2:21" ht="16.5" customHeight="1" thickBot="1" x14ac:dyDescent="0.25">
      <c r="B16" s="288"/>
      <c r="C16" s="265"/>
      <c r="D16" s="18" t="s">
        <v>15</v>
      </c>
      <c r="E16" s="15">
        <v>0.25</v>
      </c>
      <c r="F16" s="291"/>
      <c r="G16" s="82">
        <v>10</v>
      </c>
      <c r="H16" s="26">
        <f>G16*$E$14*10</f>
        <v>35</v>
      </c>
      <c r="I16" s="259"/>
      <c r="J16" s="82"/>
      <c r="K16" s="26">
        <f>J16*$E$14*10</f>
        <v>0</v>
      </c>
      <c r="L16" s="259"/>
      <c r="M16" s="82"/>
      <c r="N16" s="26">
        <f>M16*$E$14*10</f>
        <v>0</v>
      </c>
      <c r="O16" s="259"/>
      <c r="P16" s="82"/>
      <c r="Q16" s="26">
        <f>P16*$E$14*10</f>
        <v>0</v>
      </c>
      <c r="R16" s="259"/>
      <c r="S16" s="82"/>
      <c r="T16" s="26">
        <f>S16*$E$14*10</f>
        <v>0</v>
      </c>
      <c r="U16" s="259"/>
    </row>
    <row r="17" spans="2:21" ht="135.75" thickBot="1" x14ac:dyDescent="0.25">
      <c r="B17" s="69">
        <v>17.11</v>
      </c>
      <c r="C17" s="73" t="s">
        <v>35</v>
      </c>
      <c r="D17" s="70" t="s">
        <v>36</v>
      </c>
      <c r="E17" s="7" t="s">
        <v>23</v>
      </c>
      <c r="F17" s="71">
        <v>0.05</v>
      </c>
      <c r="G17" s="81" t="s">
        <v>3</v>
      </c>
      <c r="H17" s="25">
        <f>IF(G17="","",IF(G17="V",5,0))</f>
        <v>5</v>
      </c>
      <c r="I17" s="72">
        <f>H17</f>
        <v>5</v>
      </c>
      <c r="J17" s="81"/>
      <c r="K17" s="25" t="str">
        <f>IF(J17="","",IF(J17="V",5,0))</f>
        <v/>
      </c>
      <c r="L17" s="72" t="str">
        <f>K17</f>
        <v/>
      </c>
      <c r="M17" s="81"/>
      <c r="N17" s="25" t="str">
        <f>IF(M17="","",IF(M17="V",5,0))</f>
        <v/>
      </c>
      <c r="O17" s="72" t="str">
        <f>N17</f>
        <v/>
      </c>
      <c r="P17" s="81"/>
      <c r="Q17" s="25" t="str">
        <f>IF(P17="","",IF(P17="V",5,0))</f>
        <v/>
      </c>
      <c r="R17" s="72" t="str">
        <f>Q17</f>
        <v/>
      </c>
      <c r="S17" s="81"/>
      <c r="T17" s="25" t="str">
        <f>IF(S17="","",IF(S17="V",5,0))</f>
        <v/>
      </c>
      <c r="U17" s="72" t="str">
        <f>T17</f>
        <v/>
      </c>
    </row>
    <row r="18" spans="2:21" ht="17.25" customHeight="1" thickBot="1" x14ac:dyDescent="0.25">
      <c r="B18" s="278" t="s">
        <v>24</v>
      </c>
      <c r="C18" s="279"/>
      <c r="D18" s="279"/>
      <c r="E18" s="280"/>
      <c r="F18" s="20">
        <f>SUM(F7:F17)</f>
        <v>0.70000000000000007</v>
      </c>
      <c r="G18" s="281" t="e">
        <f>SUM(I7:I17)</f>
        <v>#VALUE!</v>
      </c>
      <c r="H18" s="282"/>
      <c r="I18" s="283"/>
      <c r="J18" s="281" t="e">
        <f>SUMPRODUCT($F7:$F17,L7:L17)</f>
        <v>#VALUE!</v>
      </c>
      <c r="K18" s="282"/>
      <c r="L18" s="283"/>
      <c r="M18" s="281" t="e">
        <f>SUMPRODUCT($F7:$F17,O7:O17)</f>
        <v>#VALUE!</v>
      </c>
      <c r="N18" s="282"/>
      <c r="O18" s="283"/>
      <c r="P18" s="281" t="e">
        <f>SUMPRODUCT($F7:$F17,R7:R17)</f>
        <v>#VALUE!</v>
      </c>
      <c r="Q18" s="282"/>
      <c r="R18" s="283"/>
      <c r="S18" s="281" t="e">
        <f>SUMPRODUCT($F7:$F17,U7:U17)</f>
        <v>#VALUE!</v>
      </c>
      <c r="T18" s="282"/>
      <c r="U18" s="283"/>
    </row>
    <row r="19" spans="2:21" ht="16.5" customHeight="1" thickBot="1" x14ac:dyDescent="0.25">
      <c r="B19" s="303" t="s">
        <v>21</v>
      </c>
      <c r="C19" s="304"/>
      <c r="D19" s="304"/>
      <c r="E19" s="305"/>
      <c r="F19" s="22">
        <v>70</v>
      </c>
      <c r="G19" s="302" t="e">
        <f>IF(G18&gt;=$F$17,"V","X")</f>
        <v>#VALUE!</v>
      </c>
      <c r="H19" s="302"/>
      <c r="I19" s="302"/>
      <c r="J19" s="302" t="e">
        <f>IF(J18&gt;=$F$17,"V","X")</f>
        <v>#VALUE!</v>
      </c>
      <c r="K19" s="302"/>
      <c r="L19" s="302"/>
      <c r="M19" s="302" t="e">
        <f>IF(M18&gt;=$F$17,"V","X")</f>
        <v>#VALUE!</v>
      </c>
      <c r="N19" s="302"/>
      <c r="O19" s="302"/>
      <c r="P19" s="302" t="e">
        <f>IF(P18&gt;=$F$17,"V","X")</f>
        <v>#VALUE!</v>
      </c>
      <c r="Q19" s="302"/>
      <c r="R19" s="302"/>
      <c r="S19" s="302" t="e">
        <f>IF(S18&gt;=$F$17,"V","X")</f>
        <v>#VALUE!</v>
      </c>
      <c r="T19" s="302"/>
      <c r="U19" s="302"/>
    </row>
  </sheetData>
  <mergeCells count="51">
    <mergeCell ref="S19:U19"/>
    <mergeCell ref="B19:E19"/>
    <mergeCell ref="G19:I19"/>
    <mergeCell ref="J19:L19"/>
    <mergeCell ref="M19:O19"/>
    <mergeCell ref="P19:R19"/>
    <mergeCell ref="B4:B6"/>
    <mergeCell ref="J18:L18"/>
    <mergeCell ref="M18:O18"/>
    <mergeCell ref="P18:R18"/>
    <mergeCell ref="S18:U18"/>
    <mergeCell ref="U7:U9"/>
    <mergeCell ref="B10:B12"/>
    <mergeCell ref="F10:F12"/>
    <mergeCell ref="I10:I12"/>
    <mergeCell ref="L10:L12"/>
    <mergeCell ref="O10:O12"/>
    <mergeCell ref="R10:R12"/>
    <mergeCell ref="U10:U12"/>
    <mergeCell ref="F7:F9"/>
    <mergeCell ref="I7:I9"/>
    <mergeCell ref="L7:L9"/>
    <mergeCell ref="P4:R4"/>
    <mergeCell ref="R14:R16"/>
    <mergeCell ref="F14:F16"/>
    <mergeCell ref="I14:I16"/>
    <mergeCell ref="L14:L16"/>
    <mergeCell ref="O14:O16"/>
    <mergeCell ref="U14:U16"/>
    <mergeCell ref="B18:E18"/>
    <mergeCell ref="G18:I18"/>
    <mergeCell ref="C14:C16"/>
    <mergeCell ref="C10:C12"/>
    <mergeCell ref="C13:D13"/>
    <mergeCell ref="B14:B16"/>
    <mergeCell ref="S5:U5"/>
    <mergeCell ref="B7:B9"/>
    <mergeCell ref="O7:O9"/>
    <mergeCell ref="R7:R9"/>
    <mergeCell ref="S4:U4"/>
    <mergeCell ref="C7:C9"/>
    <mergeCell ref="M5:O5"/>
    <mergeCell ref="F4:F6"/>
    <mergeCell ref="M4:O4"/>
    <mergeCell ref="G5:I5"/>
    <mergeCell ref="J5:L5"/>
    <mergeCell ref="P5:R5"/>
    <mergeCell ref="C4:D6"/>
    <mergeCell ref="E4:E6"/>
    <mergeCell ref="G4:I4"/>
    <mergeCell ref="J4:L4"/>
  </mergeCells>
  <conditionalFormatting sqref="S19:U19">
    <cfRule type="expression" dxfId="47" priority="1">
      <formula>#REF!="X"</formula>
    </cfRule>
    <cfRule type="expression" dxfId="46" priority="2">
      <formula>#REF!="V"</formula>
    </cfRule>
  </conditionalFormatting>
  <conditionalFormatting sqref="G19:I19">
    <cfRule type="expression" dxfId="45" priority="9">
      <formula>#REF!="X"</formula>
    </cfRule>
    <cfRule type="expression" dxfId="44" priority="10">
      <formula>#REF!="V"</formula>
    </cfRule>
  </conditionalFormatting>
  <conditionalFormatting sqref="J19:L19">
    <cfRule type="expression" dxfId="43" priority="7">
      <formula>#REF!="X"</formula>
    </cfRule>
    <cfRule type="expression" dxfId="42" priority="8">
      <formula>#REF!="V"</formula>
    </cfRule>
  </conditionalFormatting>
  <conditionalFormatting sqref="M19:O19">
    <cfRule type="expression" dxfId="41" priority="5">
      <formula>#REF!="X"</formula>
    </cfRule>
    <cfRule type="expression" dxfId="40" priority="6">
      <formula>#REF!="V"</formula>
    </cfRule>
  </conditionalFormatting>
  <conditionalFormatting sqref="P19:R19">
    <cfRule type="expression" dxfId="39" priority="3">
      <formula>#REF!="X"</formula>
    </cfRule>
    <cfRule type="expression" dxfId="38" priority="4">
      <formula>#REF!="V"</formula>
    </cfRule>
  </conditionalFormatting>
  <dataValidations count="3">
    <dataValidation type="whole" allowBlank="1" showInputMessage="1" showErrorMessage="1" errorTitle="שגיאה" error="יש להזין ניקוד בסולם של 1-10" sqref="G8:G16 J8:J16 M8:M16 P8:P16 S8:S16">
      <formula1>1</formula1>
      <formula2>10</formula2>
    </dataValidation>
    <dataValidation type="list" operator="greaterThanOrEqual" allowBlank="1" showInputMessage="1" showErrorMessage="1" sqref="G17 J17 M17 P17 S17">
      <formula1>"V,X"</formula1>
    </dataValidation>
    <dataValidation operator="greaterThanOrEqual" allowBlank="1" showInputMessage="1" showErrorMessage="1" sqref="P7 J7 M7 G7 S7"/>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tabColor theme="5" tint="-0.249977111117893"/>
  </sheetPr>
  <dimension ref="A1"/>
  <sheetViews>
    <sheetView rightToLeft="1" workbookViewId="0">
      <selection activeCell="K18" sqref="K18"/>
    </sheetView>
  </sheetViews>
  <sheetFormatPr defaultRowHeight="14.2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8" tint="-0.249977111117893"/>
  </sheetPr>
  <dimension ref="A1:AC26"/>
  <sheetViews>
    <sheetView rightToLeft="1" tabSelected="1" zoomScale="85" zoomScaleNormal="85" workbookViewId="0">
      <selection activeCell="E16" sqref="E16"/>
    </sheetView>
  </sheetViews>
  <sheetFormatPr defaultRowHeight="14.25" x14ac:dyDescent="0.2"/>
  <cols>
    <col min="1" max="1" width="1.625" customWidth="1"/>
    <col min="2" max="2" width="7.875" bestFit="1" customWidth="1"/>
    <col min="3" max="3" width="8.625" customWidth="1"/>
    <col min="4" max="4" width="14.75" customWidth="1"/>
    <col min="5" max="5" width="45" bestFit="1" customWidth="1"/>
    <col min="6" max="7" width="9" customWidth="1"/>
    <col min="8" max="8" width="7.875" customWidth="1"/>
    <col min="9" max="9" width="15.625" customWidth="1"/>
    <col min="10" max="10" width="6" customWidth="1"/>
    <col min="11" max="11" width="7.625" customWidth="1"/>
    <col min="12" max="12" width="15.625" customWidth="1"/>
    <col min="13" max="13" width="6" customWidth="1"/>
    <col min="14" max="14" width="7.625" customWidth="1"/>
    <col min="15" max="15" width="15.625" customWidth="1"/>
    <col min="16" max="16" width="6" customWidth="1"/>
    <col min="17" max="17" width="7.625" customWidth="1"/>
    <col min="18" max="18" width="15.625" customWidth="1"/>
    <col min="19" max="19" width="6" customWidth="1"/>
    <col min="20" max="20" width="7.625" customWidth="1"/>
    <col min="21" max="21" width="15.625" customWidth="1"/>
    <col min="22" max="22" width="6" customWidth="1"/>
    <col min="23" max="23" width="7.625" customWidth="1"/>
    <col min="24" max="24" width="15.625" customWidth="1"/>
    <col min="25" max="25" width="6" customWidth="1"/>
    <col min="26" max="26" width="7.625" customWidth="1"/>
    <col min="27" max="27" width="15.625" customWidth="1"/>
    <col min="28" max="28" width="6" customWidth="1"/>
    <col min="29" max="29" width="7.625" customWidth="1"/>
  </cols>
  <sheetData>
    <row r="1" spans="1:29" ht="15" thickBot="1" x14ac:dyDescent="0.25">
      <c r="A1" s="1"/>
      <c r="B1" s="1"/>
      <c r="C1" s="1"/>
      <c r="D1" s="1"/>
      <c r="E1" s="2"/>
      <c r="F1" s="3"/>
      <c r="G1" s="3"/>
      <c r="H1" s="1"/>
      <c r="I1" s="1"/>
      <c r="J1" s="1"/>
      <c r="K1" s="1"/>
      <c r="L1" s="1"/>
      <c r="M1" s="1"/>
      <c r="N1" s="1"/>
      <c r="O1" s="1"/>
      <c r="P1" s="1"/>
      <c r="Q1" s="1"/>
      <c r="R1" s="1"/>
      <c r="S1" s="1"/>
      <c r="T1" s="1"/>
      <c r="U1" s="1"/>
      <c r="V1" s="1"/>
      <c r="W1" s="1"/>
      <c r="X1" s="1"/>
      <c r="Y1" s="1"/>
      <c r="Z1" s="1"/>
      <c r="AA1" s="1"/>
      <c r="AB1" s="1"/>
      <c r="AC1" s="1"/>
    </row>
    <row r="2" spans="1:29" ht="39.950000000000003" customHeight="1" x14ac:dyDescent="0.2">
      <c r="A2" s="1"/>
      <c r="B2" s="343" t="s">
        <v>5</v>
      </c>
      <c r="C2" s="325" t="s">
        <v>138</v>
      </c>
      <c r="D2" s="205"/>
      <c r="E2" s="328" t="s">
        <v>16</v>
      </c>
      <c r="F2" s="363" t="s">
        <v>17</v>
      </c>
      <c r="G2" s="364"/>
      <c r="H2" s="361" t="s">
        <v>141</v>
      </c>
      <c r="I2" s="327">
        <v>1</v>
      </c>
      <c r="J2" s="328"/>
      <c r="K2" s="329"/>
      <c r="L2" s="327">
        <v>2</v>
      </c>
      <c r="M2" s="328"/>
      <c r="N2" s="329"/>
      <c r="O2" s="327">
        <v>3</v>
      </c>
      <c r="P2" s="328"/>
      <c r="Q2" s="329"/>
      <c r="R2" s="327">
        <v>4</v>
      </c>
      <c r="S2" s="328"/>
      <c r="T2" s="329"/>
      <c r="U2" s="327">
        <v>5</v>
      </c>
      <c r="V2" s="328"/>
      <c r="W2" s="329"/>
      <c r="X2" s="327">
        <v>5</v>
      </c>
      <c r="Y2" s="328"/>
      <c r="Z2" s="329"/>
      <c r="AA2" s="327">
        <v>5</v>
      </c>
      <c r="AB2" s="328"/>
      <c r="AC2" s="329"/>
    </row>
    <row r="3" spans="1:29" ht="48" customHeight="1" thickBot="1" x14ac:dyDescent="0.25">
      <c r="A3" s="1"/>
      <c r="B3" s="344"/>
      <c r="C3" s="326"/>
      <c r="D3" s="206"/>
      <c r="E3" s="345"/>
      <c r="F3" s="365"/>
      <c r="G3" s="366"/>
      <c r="H3" s="362"/>
      <c r="I3" s="202" t="s">
        <v>37</v>
      </c>
      <c r="J3" s="203" t="s">
        <v>19</v>
      </c>
      <c r="K3" s="204" t="s">
        <v>20</v>
      </c>
      <c r="L3" s="202" t="s">
        <v>37</v>
      </c>
      <c r="M3" s="203" t="s">
        <v>19</v>
      </c>
      <c r="N3" s="204" t="s">
        <v>20</v>
      </c>
      <c r="O3" s="202" t="s">
        <v>37</v>
      </c>
      <c r="P3" s="203" t="s">
        <v>19</v>
      </c>
      <c r="Q3" s="204" t="s">
        <v>20</v>
      </c>
      <c r="R3" s="202" t="s">
        <v>37</v>
      </c>
      <c r="S3" s="203" t="s">
        <v>19</v>
      </c>
      <c r="T3" s="204" t="s">
        <v>20</v>
      </c>
      <c r="U3" s="202" t="s">
        <v>37</v>
      </c>
      <c r="V3" s="203" t="s">
        <v>19</v>
      </c>
      <c r="W3" s="204" t="s">
        <v>20</v>
      </c>
      <c r="X3" s="202" t="s">
        <v>37</v>
      </c>
      <c r="Y3" s="203" t="s">
        <v>19</v>
      </c>
      <c r="Z3" s="204" t="s">
        <v>20</v>
      </c>
      <c r="AA3" s="202" t="s">
        <v>37</v>
      </c>
      <c r="AB3" s="203" t="s">
        <v>19</v>
      </c>
      <c r="AC3" s="204" t="s">
        <v>20</v>
      </c>
    </row>
    <row r="4" spans="1:29" ht="20.100000000000001" customHeight="1" thickBot="1" x14ac:dyDescent="0.25">
      <c r="A4" s="1"/>
      <c r="B4" s="374" t="s">
        <v>155</v>
      </c>
      <c r="C4" s="340" t="s">
        <v>139</v>
      </c>
      <c r="D4" s="367" t="s">
        <v>135</v>
      </c>
      <c r="E4" s="367"/>
      <c r="F4" s="330">
        <v>0.2</v>
      </c>
      <c r="G4" s="331"/>
      <c r="H4" s="334">
        <v>0.5</v>
      </c>
      <c r="I4" s="337"/>
      <c r="J4" s="322">
        <f>MAX(0,MIN(100,(I4-1000)/100*5))</f>
        <v>0</v>
      </c>
      <c r="K4" s="306">
        <f>ROUNDDOWN(J4*$F$4,0)</f>
        <v>0</v>
      </c>
      <c r="L4" s="337"/>
      <c r="M4" s="322">
        <f>MAX(0,MIN(100,(L4-1000)/100*5))</f>
        <v>0</v>
      </c>
      <c r="N4" s="306">
        <f>ROUNDDOWN(M4*$F$4,0)</f>
        <v>0</v>
      </c>
      <c r="O4" s="337"/>
      <c r="P4" s="322">
        <f>MAX(0,MIN(100,(O4-1000)/100*5))</f>
        <v>0</v>
      </c>
      <c r="Q4" s="306">
        <f>ROUNDDOWN(P4*$F$4,0)</f>
        <v>0</v>
      </c>
      <c r="R4" s="337"/>
      <c r="S4" s="322">
        <f>MAX(0,MIN(100,(R4-1000)/100*5))</f>
        <v>0</v>
      </c>
      <c r="T4" s="306">
        <f>ROUNDDOWN(S4*$F$4,0)</f>
        <v>0</v>
      </c>
      <c r="U4" s="337"/>
      <c r="V4" s="322">
        <f>MAX(0,MIN(100,(U4-1000)/100*5))</f>
        <v>0</v>
      </c>
      <c r="W4" s="306">
        <f>ROUNDDOWN(V4*$F$4,0)</f>
        <v>0</v>
      </c>
      <c r="X4" s="337"/>
      <c r="Y4" s="322">
        <f>MAX(0,MIN(100,(X4-1000)/100*5))</f>
        <v>0</v>
      </c>
      <c r="Z4" s="306">
        <f>ROUNDDOWN(Y4*$F$4,0)</f>
        <v>0</v>
      </c>
      <c r="AA4" s="337"/>
      <c r="AB4" s="322">
        <f>MAX(0,MIN(100,(AA4-1000)/100*5))</f>
        <v>0</v>
      </c>
      <c r="AC4" s="306">
        <f>ROUNDDOWN(AB4*$F$4,0)</f>
        <v>0</v>
      </c>
    </row>
    <row r="5" spans="1:29" ht="20.100000000000001" customHeight="1" thickBot="1" x14ac:dyDescent="0.25">
      <c r="A5" s="1"/>
      <c r="B5" s="374"/>
      <c r="C5" s="341"/>
      <c r="D5" s="368"/>
      <c r="E5" s="368"/>
      <c r="F5" s="330"/>
      <c r="G5" s="331"/>
      <c r="H5" s="335"/>
      <c r="I5" s="338"/>
      <c r="J5" s="323"/>
      <c r="K5" s="307"/>
      <c r="L5" s="338"/>
      <c r="M5" s="323"/>
      <c r="N5" s="307"/>
      <c r="O5" s="338"/>
      <c r="P5" s="323"/>
      <c r="Q5" s="307"/>
      <c r="R5" s="338"/>
      <c r="S5" s="323"/>
      <c r="T5" s="307"/>
      <c r="U5" s="338"/>
      <c r="V5" s="323"/>
      <c r="W5" s="307"/>
      <c r="X5" s="338"/>
      <c r="Y5" s="323"/>
      <c r="Z5" s="307"/>
      <c r="AA5" s="338"/>
      <c r="AB5" s="323"/>
      <c r="AC5" s="307"/>
    </row>
    <row r="6" spans="1:29" ht="20.100000000000001" customHeight="1" thickBot="1" x14ac:dyDescent="0.25">
      <c r="A6" s="1"/>
      <c r="B6" s="374"/>
      <c r="C6" s="341"/>
      <c r="D6" s="368"/>
      <c r="E6" s="368"/>
      <c r="F6" s="330"/>
      <c r="G6" s="331"/>
      <c r="H6" s="335"/>
      <c r="I6" s="338"/>
      <c r="J6" s="323"/>
      <c r="K6" s="307"/>
      <c r="L6" s="338"/>
      <c r="M6" s="323"/>
      <c r="N6" s="307"/>
      <c r="O6" s="338"/>
      <c r="P6" s="323"/>
      <c r="Q6" s="307"/>
      <c r="R6" s="338"/>
      <c r="S6" s="323"/>
      <c r="T6" s="307"/>
      <c r="U6" s="338"/>
      <c r="V6" s="323"/>
      <c r="W6" s="307"/>
      <c r="X6" s="338"/>
      <c r="Y6" s="323"/>
      <c r="Z6" s="307"/>
      <c r="AA6" s="338"/>
      <c r="AB6" s="323"/>
      <c r="AC6" s="307"/>
    </row>
    <row r="7" spans="1:29" ht="20.100000000000001" customHeight="1" thickBot="1" x14ac:dyDescent="0.25">
      <c r="A7" s="1"/>
      <c r="B7" s="374"/>
      <c r="C7" s="341"/>
      <c r="D7" s="369"/>
      <c r="E7" s="369"/>
      <c r="F7" s="332"/>
      <c r="G7" s="333"/>
      <c r="H7" s="335"/>
      <c r="I7" s="339"/>
      <c r="J7" s="324"/>
      <c r="K7" s="308"/>
      <c r="L7" s="339"/>
      <c r="M7" s="324"/>
      <c r="N7" s="308"/>
      <c r="O7" s="339"/>
      <c r="P7" s="324"/>
      <c r="Q7" s="308"/>
      <c r="R7" s="339"/>
      <c r="S7" s="324"/>
      <c r="T7" s="308"/>
      <c r="U7" s="339"/>
      <c r="V7" s="324"/>
      <c r="W7" s="308"/>
      <c r="X7" s="339"/>
      <c r="Y7" s="324"/>
      <c r="Z7" s="308"/>
      <c r="AA7" s="339"/>
      <c r="AB7" s="324"/>
      <c r="AC7" s="308"/>
    </row>
    <row r="8" spans="1:29" ht="20.100000000000001" customHeight="1" x14ac:dyDescent="0.2">
      <c r="A8" s="1"/>
      <c r="B8" s="340" t="s">
        <v>156</v>
      </c>
      <c r="C8" s="341"/>
      <c r="D8" s="370" t="s">
        <v>140</v>
      </c>
      <c r="E8" s="384"/>
      <c r="F8" s="375">
        <v>0.15</v>
      </c>
      <c r="G8" s="391" t="s">
        <v>161</v>
      </c>
      <c r="H8" s="335"/>
      <c r="I8" s="395"/>
      <c r="J8" s="398">
        <f>MIN(100,(I8*2+I11*3)/15*100)</f>
        <v>0</v>
      </c>
      <c r="K8" s="401">
        <f>J8/100*15</f>
        <v>0</v>
      </c>
      <c r="L8" s="395"/>
      <c r="M8" s="398">
        <f>MIN(100,(L8*2+L11*3)/15*100)</f>
        <v>0</v>
      </c>
      <c r="N8" s="401">
        <f>M8/100*15</f>
        <v>0</v>
      </c>
      <c r="O8" s="395"/>
      <c r="P8" s="398">
        <f>MIN(100,(O8*2+O11*3)/15*100)</f>
        <v>0</v>
      </c>
      <c r="Q8" s="401">
        <f>P8/100*15</f>
        <v>0</v>
      </c>
      <c r="R8" s="395"/>
      <c r="S8" s="398">
        <f>MIN(100,(R8*2+R11*3)/15*100)</f>
        <v>0</v>
      </c>
      <c r="T8" s="401">
        <f>S8/100*15</f>
        <v>0</v>
      </c>
      <c r="U8" s="395"/>
      <c r="V8" s="398">
        <f>MIN(100,(U8*2+U11*3)/15*100)</f>
        <v>0</v>
      </c>
      <c r="W8" s="401">
        <f>V8/100*15</f>
        <v>0</v>
      </c>
      <c r="X8" s="395"/>
      <c r="Y8" s="398">
        <f>MIN(100,(X8*2+X11*3)/15*100)</f>
        <v>0</v>
      </c>
      <c r="Z8" s="401">
        <f>Y8/100*15</f>
        <v>0</v>
      </c>
      <c r="AA8" s="395"/>
      <c r="AB8" s="398">
        <f>MIN(100,(AA8*2+AA11*3)/15*100)</f>
        <v>0</v>
      </c>
      <c r="AC8" s="401">
        <f>AB8/100*15</f>
        <v>0</v>
      </c>
    </row>
    <row r="9" spans="1:29" ht="20.100000000000001" customHeight="1" x14ac:dyDescent="0.2">
      <c r="A9" s="1"/>
      <c r="B9" s="341"/>
      <c r="C9" s="341"/>
      <c r="D9" s="371"/>
      <c r="E9" s="385"/>
      <c r="F9" s="376"/>
      <c r="G9" s="392"/>
      <c r="H9" s="335"/>
      <c r="I9" s="394"/>
      <c r="J9" s="397"/>
      <c r="K9" s="400"/>
      <c r="L9" s="394"/>
      <c r="M9" s="397"/>
      <c r="N9" s="400"/>
      <c r="O9" s="394"/>
      <c r="P9" s="397"/>
      <c r="Q9" s="400"/>
      <c r="R9" s="394"/>
      <c r="S9" s="397"/>
      <c r="T9" s="400"/>
      <c r="U9" s="394"/>
      <c r="V9" s="397"/>
      <c r="W9" s="400"/>
      <c r="X9" s="394"/>
      <c r="Y9" s="397"/>
      <c r="Z9" s="400"/>
      <c r="AA9" s="394"/>
      <c r="AB9" s="397"/>
      <c r="AC9" s="400"/>
    </row>
    <row r="10" spans="1:29" ht="20.100000000000001" customHeight="1" thickBot="1" x14ac:dyDescent="0.25">
      <c r="A10" s="1"/>
      <c r="B10" s="341"/>
      <c r="C10" s="341"/>
      <c r="D10" s="371"/>
      <c r="E10" s="385"/>
      <c r="F10" s="376"/>
      <c r="G10" s="393"/>
      <c r="H10" s="335"/>
      <c r="I10" s="396"/>
      <c r="J10" s="397"/>
      <c r="K10" s="400"/>
      <c r="L10" s="396"/>
      <c r="M10" s="397"/>
      <c r="N10" s="400"/>
      <c r="O10" s="396"/>
      <c r="P10" s="397"/>
      <c r="Q10" s="400"/>
      <c r="R10" s="396"/>
      <c r="S10" s="397"/>
      <c r="T10" s="400"/>
      <c r="U10" s="396"/>
      <c r="V10" s="397"/>
      <c r="W10" s="400"/>
      <c r="X10" s="396"/>
      <c r="Y10" s="397"/>
      <c r="Z10" s="400"/>
      <c r="AA10" s="396"/>
      <c r="AB10" s="397"/>
      <c r="AC10" s="400"/>
    </row>
    <row r="11" spans="1:29" ht="19.5" customHeight="1" x14ac:dyDescent="0.2">
      <c r="A11" s="1"/>
      <c r="B11" s="341"/>
      <c r="C11" s="341"/>
      <c r="D11" s="371"/>
      <c r="E11" s="385"/>
      <c r="F11" s="376"/>
      <c r="G11" s="388" t="s">
        <v>162</v>
      </c>
      <c r="H11" s="335"/>
      <c r="I11" s="337"/>
      <c r="J11" s="397"/>
      <c r="K11" s="400"/>
      <c r="L11" s="337"/>
      <c r="M11" s="397"/>
      <c r="N11" s="400"/>
      <c r="O11" s="337"/>
      <c r="P11" s="397"/>
      <c r="Q11" s="400"/>
      <c r="R11" s="337"/>
      <c r="S11" s="397"/>
      <c r="T11" s="400"/>
      <c r="U11" s="337"/>
      <c r="V11" s="397"/>
      <c r="W11" s="400"/>
      <c r="X11" s="337"/>
      <c r="Y11" s="397"/>
      <c r="Z11" s="400"/>
      <c r="AA11" s="337"/>
      <c r="AB11" s="397"/>
      <c r="AC11" s="400"/>
    </row>
    <row r="12" spans="1:29" ht="20.100000000000001" customHeight="1" x14ac:dyDescent="0.2">
      <c r="A12" s="1"/>
      <c r="B12" s="341"/>
      <c r="C12" s="341"/>
      <c r="D12" s="371"/>
      <c r="E12" s="385"/>
      <c r="F12" s="376"/>
      <c r="G12" s="389"/>
      <c r="H12" s="335"/>
      <c r="I12" s="338"/>
      <c r="J12" s="397"/>
      <c r="K12" s="400"/>
      <c r="L12" s="338"/>
      <c r="M12" s="397"/>
      <c r="N12" s="400"/>
      <c r="O12" s="338"/>
      <c r="P12" s="397"/>
      <c r="Q12" s="400"/>
      <c r="R12" s="338"/>
      <c r="S12" s="397"/>
      <c r="T12" s="400"/>
      <c r="U12" s="338"/>
      <c r="V12" s="397"/>
      <c r="W12" s="400"/>
      <c r="X12" s="338"/>
      <c r="Y12" s="397"/>
      <c r="Z12" s="400"/>
      <c r="AA12" s="338"/>
      <c r="AB12" s="397"/>
      <c r="AC12" s="400"/>
    </row>
    <row r="13" spans="1:29" ht="20.100000000000001" customHeight="1" thickBot="1" x14ac:dyDescent="0.25">
      <c r="A13" s="1"/>
      <c r="B13" s="342"/>
      <c r="C13" s="341"/>
      <c r="D13" s="386"/>
      <c r="E13" s="387"/>
      <c r="F13" s="377"/>
      <c r="G13" s="390"/>
      <c r="H13" s="335"/>
      <c r="I13" s="339"/>
      <c r="J13" s="399"/>
      <c r="K13" s="402"/>
      <c r="L13" s="339"/>
      <c r="M13" s="399"/>
      <c r="N13" s="402"/>
      <c r="O13" s="339"/>
      <c r="P13" s="399"/>
      <c r="Q13" s="402"/>
      <c r="R13" s="339"/>
      <c r="S13" s="399"/>
      <c r="T13" s="402"/>
      <c r="U13" s="339"/>
      <c r="V13" s="399"/>
      <c r="W13" s="402"/>
      <c r="X13" s="339"/>
      <c r="Y13" s="399"/>
      <c r="Z13" s="402"/>
      <c r="AA13" s="339"/>
      <c r="AB13" s="399"/>
      <c r="AC13" s="402"/>
    </row>
    <row r="14" spans="1:29" ht="20.100000000000001" customHeight="1" thickBot="1" x14ac:dyDescent="0.25">
      <c r="A14" s="1"/>
      <c r="B14" s="374" t="s">
        <v>157</v>
      </c>
      <c r="C14" s="341"/>
      <c r="D14" s="355" t="s">
        <v>134</v>
      </c>
      <c r="E14" s="224" t="s">
        <v>168</v>
      </c>
      <c r="F14" s="217">
        <v>0.2</v>
      </c>
      <c r="G14" s="375">
        <v>0.15</v>
      </c>
      <c r="H14" s="335"/>
      <c r="I14" s="407"/>
      <c r="J14" s="403">
        <f>I14/5*100</f>
        <v>0</v>
      </c>
      <c r="K14" s="405">
        <f>J14*$F$14*$G$14</f>
        <v>0</v>
      </c>
      <c r="L14" s="407"/>
      <c r="M14" s="403">
        <f>L14/5*100</f>
        <v>0</v>
      </c>
      <c r="N14" s="405">
        <f>M14*$F$14*$G$14</f>
        <v>0</v>
      </c>
      <c r="O14" s="407"/>
      <c r="P14" s="403">
        <f>O14/5*100</f>
        <v>0</v>
      </c>
      <c r="Q14" s="405">
        <f>P14*$F$14*$G$14</f>
        <v>0</v>
      </c>
      <c r="R14" s="407"/>
      <c r="S14" s="403">
        <f>R14/5*100</f>
        <v>0</v>
      </c>
      <c r="T14" s="405">
        <f>S14*$F$14*$G$14</f>
        <v>0</v>
      </c>
      <c r="U14" s="407"/>
      <c r="V14" s="403">
        <f>U14/5*100</f>
        <v>0</v>
      </c>
      <c r="W14" s="405">
        <f>V14*$F$14*$G$14</f>
        <v>0</v>
      </c>
      <c r="X14" s="407"/>
      <c r="Y14" s="403">
        <f>X14/5*100</f>
        <v>0</v>
      </c>
      <c r="Z14" s="405">
        <f>Y14*$F$14*$G$14</f>
        <v>0</v>
      </c>
      <c r="AA14" s="407"/>
      <c r="AB14" s="403">
        <f>AA14/5*100</f>
        <v>0</v>
      </c>
      <c r="AC14" s="405">
        <f>AB14*$F$14*$G$14</f>
        <v>0</v>
      </c>
    </row>
    <row r="15" spans="1:29" ht="20.100000000000001" customHeight="1" thickBot="1" x14ac:dyDescent="0.25">
      <c r="A15" s="1"/>
      <c r="B15" s="374"/>
      <c r="C15" s="341"/>
      <c r="D15" s="356"/>
      <c r="E15" s="226" t="s">
        <v>169</v>
      </c>
      <c r="F15" s="218">
        <v>0.2</v>
      </c>
      <c r="G15" s="376"/>
      <c r="H15" s="335"/>
      <c r="I15" s="408"/>
      <c r="J15" s="214">
        <f>I15/5*100</f>
        <v>0</v>
      </c>
      <c r="K15" s="208">
        <f>J15*$F$15*$G$14</f>
        <v>0</v>
      </c>
      <c r="L15" s="408"/>
      <c r="M15" s="214">
        <f>L15/5*100</f>
        <v>0</v>
      </c>
      <c r="N15" s="208">
        <f>M15*$F$15*$G$14</f>
        <v>0</v>
      </c>
      <c r="O15" s="408"/>
      <c r="P15" s="214">
        <f>O15/5*100</f>
        <v>0</v>
      </c>
      <c r="Q15" s="208">
        <f>P15*$F$15*$G$14</f>
        <v>0</v>
      </c>
      <c r="R15" s="408"/>
      <c r="S15" s="214">
        <f>R15/5*100</f>
        <v>0</v>
      </c>
      <c r="T15" s="208">
        <f>S15*$F$15*$G$14</f>
        <v>0</v>
      </c>
      <c r="U15" s="408"/>
      <c r="V15" s="214">
        <f>U15/5*100</f>
        <v>0</v>
      </c>
      <c r="W15" s="208">
        <f>V15*$F$15*$G$14</f>
        <v>0</v>
      </c>
      <c r="X15" s="408"/>
      <c r="Y15" s="214">
        <f>X15/5*100</f>
        <v>0</v>
      </c>
      <c r="Z15" s="208">
        <f>Y15*$F$15*$G$14</f>
        <v>0</v>
      </c>
      <c r="AA15" s="408"/>
      <c r="AB15" s="214">
        <f>AA15/5*100</f>
        <v>0</v>
      </c>
      <c r="AC15" s="208">
        <f>AB15*$F$15*$G$14</f>
        <v>0</v>
      </c>
    </row>
    <row r="16" spans="1:29" ht="42.75" customHeight="1" thickBot="1" x14ac:dyDescent="0.25">
      <c r="A16" s="1"/>
      <c r="B16" s="374"/>
      <c r="C16" s="341"/>
      <c r="D16" s="356"/>
      <c r="E16" s="226" t="s">
        <v>170</v>
      </c>
      <c r="F16" s="218">
        <v>0.1</v>
      </c>
      <c r="G16" s="376"/>
      <c r="H16" s="335"/>
      <c r="I16" s="408"/>
      <c r="J16" s="214">
        <f t="shared" ref="J15:J18" si="0">I16/5*100</f>
        <v>0</v>
      </c>
      <c r="K16" s="208">
        <f>J16*$F$16*$G$14</f>
        <v>0</v>
      </c>
      <c r="L16" s="408"/>
      <c r="M16" s="214">
        <f t="shared" ref="M16:M18" si="1">L16/5*100</f>
        <v>0</v>
      </c>
      <c r="N16" s="208">
        <f>M16*$F$16*$G$14</f>
        <v>0</v>
      </c>
      <c r="O16" s="408"/>
      <c r="P16" s="214">
        <f t="shared" ref="P16:P18" si="2">O16/5*100</f>
        <v>0</v>
      </c>
      <c r="Q16" s="208">
        <f>P16*$F$16*$G$14</f>
        <v>0</v>
      </c>
      <c r="R16" s="408"/>
      <c r="S16" s="214">
        <f t="shared" ref="S16:S18" si="3">R16/5*100</f>
        <v>0</v>
      </c>
      <c r="T16" s="208">
        <f>S16*$F$16*$G$14</f>
        <v>0</v>
      </c>
      <c r="U16" s="408"/>
      <c r="V16" s="214">
        <f t="shared" ref="V16:V18" si="4">U16/5*100</f>
        <v>0</v>
      </c>
      <c r="W16" s="208">
        <f>V16*$F$16*$G$14</f>
        <v>0</v>
      </c>
      <c r="X16" s="408"/>
      <c r="Y16" s="214">
        <f t="shared" ref="Y16:Y18" si="5">X16/5*100</f>
        <v>0</v>
      </c>
      <c r="Z16" s="208">
        <f>Y16*$F$16*$G$14</f>
        <v>0</v>
      </c>
      <c r="AA16" s="408"/>
      <c r="AB16" s="214">
        <f t="shared" ref="AB16:AB18" si="6">AA16/5*100</f>
        <v>0</v>
      </c>
      <c r="AC16" s="208">
        <f>AB16*$F$16*$G$14</f>
        <v>0</v>
      </c>
    </row>
    <row r="17" spans="1:29" ht="66.75" customHeight="1" thickBot="1" x14ac:dyDescent="0.25">
      <c r="A17" s="1"/>
      <c r="B17" s="374"/>
      <c r="C17" s="341"/>
      <c r="D17" s="356"/>
      <c r="E17" s="219" t="s">
        <v>171</v>
      </c>
      <c r="F17" s="218">
        <v>0.25</v>
      </c>
      <c r="G17" s="376"/>
      <c r="H17" s="335"/>
      <c r="I17" s="408"/>
      <c r="J17" s="214">
        <f t="shared" si="0"/>
        <v>0</v>
      </c>
      <c r="K17" s="208">
        <f>J17*$F$17*$G$14</f>
        <v>0</v>
      </c>
      <c r="L17" s="408"/>
      <c r="M17" s="214">
        <f t="shared" si="1"/>
        <v>0</v>
      </c>
      <c r="N17" s="208">
        <f>M17*$F$17*$G$14</f>
        <v>0</v>
      </c>
      <c r="O17" s="408"/>
      <c r="P17" s="214">
        <f t="shared" si="2"/>
        <v>0</v>
      </c>
      <c r="Q17" s="208">
        <f>P17*$F$17*$G$14</f>
        <v>0</v>
      </c>
      <c r="R17" s="408"/>
      <c r="S17" s="214">
        <f t="shared" si="3"/>
        <v>0</v>
      </c>
      <c r="T17" s="208">
        <f>S17*$F$17*$G$14</f>
        <v>0</v>
      </c>
      <c r="U17" s="408"/>
      <c r="V17" s="214">
        <f t="shared" si="4"/>
        <v>0</v>
      </c>
      <c r="W17" s="208">
        <f>V17*$F$17*$G$14</f>
        <v>0</v>
      </c>
      <c r="X17" s="408"/>
      <c r="Y17" s="214">
        <f t="shared" si="5"/>
        <v>0</v>
      </c>
      <c r="Z17" s="208">
        <f>Y17*$F$17*$G$14</f>
        <v>0</v>
      </c>
      <c r="AA17" s="408"/>
      <c r="AB17" s="214">
        <f t="shared" si="6"/>
        <v>0</v>
      </c>
      <c r="AC17" s="208">
        <f>AB17*$F$17*$G$14</f>
        <v>0</v>
      </c>
    </row>
    <row r="18" spans="1:29" ht="47.25" customHeight="1" thickBot="1" x14ac:dyDescent="0.25">
      <c r="A18" s="1"/>
      <c r="B18" s="374"/>
      <c r="C18" s="342"/>
      <c r="D18" s="357"/>
      <c r="E18" s="220" t="s">
        <v>172</v>
      </c>
      <c r="F18" s="221">
        <v>0.25</v>
      </c>
      <c r="G18" s="377"/>
      <c r="H18" s="336"/>
      <c r="I18" s="409"/>
      <c r="J18" s="215">
        <f t="shared" si="0"/>
        <v>0</v>
      </c>
      <c r="K18" s="209">
        <f>J18*$F$18*$G$14</f>
        <v>0</v>
      </c>
      <c r="L18" s="409"/>
      <c r="M18" s="215">
        <f t="shared" si="1"/>
        <v>0</v>
      </c>
      <c r="N18" s="209">
        <f>M18*$F$18*$G$14</f>
        <v>0</v>
      </c>
      <c r="O18" s="409"/>
      <c r="P18" s="215">
        <f t="shared" si="2"/>
        <v>0</v>
      </c>
      <c r="Q18" s="209">
        <f>P18*$F$18*$G$14</f>
        <v>0</v>
      </c>
      <c r="R18" s="409"/>
      <c r="S18" s="215">
        <f t="shared" si="3"/>
        <v>0</v>
      </c>
      <c r="T18" s="209">
        <f>S18*$F$18*$G$14</f>
        <v>0</v>
      </c>
      <c r="U18" s="409"/>
      <c r="V18" s="215">
        <f t="shared" si="4"/>
        <v>0</v>
      </c>
      <c r="W18" s="209">
        <f>V18*$F$18*$G$14</f>
        <v>0</v>
      </c>
      <c r="X18" s="409"/>
      <c r="Y18" s="215">
        <f t="shared" si="5"/>
        <v>0</v>
      </c>
      <c r="Z18" s="209">
        <f>Y18*$F$18*$G$14</f>
        <v>0</v>
      </c>
      <c r="AA18" s="409"/>
      <c r="AB18" s="215">
        <f t="shared" si="6"/>
        <v>0</v>
      </c>
      <c r="AC18" s="209">
        <f>AB18*$F$18*$G$14</f>
        <v>0</v>
      </c>
    </row>
    <row r="19" spans="1:29" ht="49.5" customHeight="1" thickBot="1" x14ac:dyDescent="0.25">
      <c r="A19" s="1"/>
      <c r="B19" s="222" t="s">
        <v>158</v>
      </c>
      <c r="C19" s="223" t="s">
        <v>160</v>
      </c>
      <c r="D19" s="372" t="s">
        <v>136</v>
      </c>
      <c r="E19" s="373"/>
      <c r="F19" s="346">
        <v>0.05</v>
      </c>
      <c r="G19" s="360"/>
      <c r="H19" s="360"/>
      <c r="I19" s="410"/>
      <c r="J19" s="404">
        <f>IF(I19&gt;5,100,0)</f>
        <v>0</v>
      </c>
      <c r="K19" s="406">
        <f>J19*$F$19</f>
        <v>0</v>
      </c>
      <c r="L19" s="410"/>
      <c r="M19" s="404">
        <f>IF(L19&gt;5,100,0)</f>
        <v>0</v>
      </c>
      <c r="N19" s="406">
        <f>M19*$F$19</f>
        <v>0</v>
      </c>
      <c r="O19" s="410"/>
      <c r="P19" s="404">
        <f>IF(O19&gt;5,100,0)</f>
        <v>0</v>
      </c>
      <c r="Q19" s="406">
        <f>P19*$F$19</f>
        <v>0</v>
      </c>
      <c r="R19" s="410"/>
      <c r="S19" s="404">
        <f>IF(R19&gt;5,100,0)</f>
        <v>0</v>
      </c>
      <c r="T19" s="406">
        <f>S19*$F$19</f>
        <v>0</v>
      </c>
      <c r="U19" s="410"/>
      <c r="V19" s="404">
        <f>IF(U19&gt;5,100,0)</f>
        <v>0</v>
      </c>
      <c r="W19" s="406">
        <f>V19*$F$19</f>
        <v>0</v>
      </c>
      <c r="X19" s="410"/>
      <c r="Y19" s="404">
        <f>IF(X19&gt;5,100,0)</f>
        <v>0</v>
      </c>
      <c r="Z19" s="406">
        <f>Y19*$F$19</f>
        <v>0</v>
      </c>
      <c r="AA19" s="410"/>
      <c r="AB19" s="404">
        <f>IF(AA19&gt;5,100,0)</f>
        <v>0</v>
      </c>
      <c r="AC19" s="406">
        <f>AB19*$F$19</f>
        <v>0</v>
      </c>
    </row>
    <row r="20" spans="1:29" ht="60" customHeight="1" thickBot="1" x14ac:dyDescent="0.25">
      <c r="A20" s="1"/>
      <c r="B20" s="351" t="s">
        <v>159</v>
      </c>
      <c r="C20" s="414" t="s">
        <v>137</v>
      </c>
      <c r="D20" s="353" t="s">
        <v>164</v>
      </c>
      <c r="E20" s="354"/>
      <c r="F20" s="225">
        <v>0.3</v>
      </c>
      <c r="G20" s="346">
        <v>0.45</v>
      </c>
      <c r="H20" s="411"/>
      <c r="I20" s="210"/>
      <c r="J20" s="213">
        <f>I20/5*100</f>
        <v>0</v>
      </c>
      <c r="K20" s="401">
        <f>I24*$G$20</f>
        <v>0</v>
      </c>
      <c r="L20" s="210"/>
      <c r="M20" s="213">
        <f>L20/5*100</f>
        <v>0</v>
      </c>
      <c r="N20" s="401">
        <f>L24*$G$20</f>
        <v>0</v>
      </c>
      <c r="O20" s="210"/>
      <c r="P20" s="213">
        <f>O20/5*100</f>
        <v>0</v>
      </c>
      <c r="Q20" s="401">
        <f>O24*$G$20</f>
        <v>0</v>
      </c>
      <c r="R20" s="210"/>
      <c r="S20" s="213">
        <f>R20/5*100</f>
        <v>0</v>
      </c>
      <c r="T20" s="401">
        <f>R24*$G$20</f>
        <v>0</v>
      </c>
      <c r="U20" s="210"/>
      <c r="V20" s="213">
        <f>U20/5*100</f>
        <v>0</v>
      </c>
      <c r="W20" s="401">
        <f>U24*$G$20</f>
        <v>0</v>
      </c>
      <c r="X20" s="210"/>
      <c r="Y20" s="213">
        <f>X20/5*100</f>
        <v>0</v>
      </c>
      <c r="Z20" s="401">
        <f>X24*$G$20</f>
        <v>0</v>
      </c>
      <c r="AA20" s="210"/>
      <c r="AB20" s="213">
        <f>AA20/5*100</f>
        <v>0</v>
      </c>
      <c r="AC20" s="401">
        <f>AA24*$G$20</f>
        <v>0</v>
      </c>
    </row>
    <row r="21" spans="1:29" ht="57.75" customHeight="1" thickBot="1" x14ac:dyDescent="0.3">
      <c r="A21" s="21"/>
      <c r="B21" s="352"/>
      <c r="C21" s="415"/>
      <c r="D21" s="349" t="s">
        <v>166</v>
      </c>
      <c r="E21" s="350"/>
      <c r="F21" s="227">
        <v>0.3</v>
      </c>
      <c r="G21" s="347"/>
      <c r="H21" s="412"/>
      <c r="I21" s="211"/>
      <c r="J21" s="213">
        <f t="shared" ref="J21:J23" si="7">I21/5*100</f>
        <v>0</v>
      </c>
      <c r="K21" s="400"/>
      <c r="L21" s="211"/>
      <c r="M21" s="213">
        <f t="shared" ref="M21:M23" si="8">L21/5*100</f>
        <v>0</v>
      </c>
      <c r="N21" s="400"/>
      <c r="O21" s="211"/>
      <c r="P21" s="213">
        <f t="shared" ref="P21:P23" si="9">O21/5*100</f>
        <v>0</v>
      </c>
      <c r="Q21" s="400"/>
      <c r="R21" s="211"/>
      <c r="S21" s="213">
        <f t="shared" ref="S21:S23" si="10">R21/5*100</f>
        <v>0</v>
      </c>
      <c r="T21" s="400"/>
      <c r="U21" s="211"/>
      <c r="V21" s="213">
        <f t="shared" ref="V21:V23" si="11">U21/5*100</f>
        <v>0</v>
      </c>
      <c r="W21" s="400"/>
      <c r="X21" s="211"/>
      <c r="Y21" s="213">
        <f t="shared" ref="Y21:Y23" si="12">X21/5*100</f>
        <v>0</v>
      </c>
      <c r="Z21" s="400"/>
      <c r="AA21" s="211"/>
      <c r="AB21" s="213">
        <f t="shared" ref="AB21:AB23" si="13">AA21/5*100</f>
        <v>0</v>
      </c>
      <c r="AC21" s="400"/>
    </row>
    <row r="22" spans="1:29" ht="57.75" customHeight="1" thickBot="1" x14ac:dyDescent="0.25">
      <c r="A22" s="23"/>
      <c r="B22" s="352"/>
      <c r="C22" s="415"/>
      <c r="D22" s="349" t="s">
        <v>165</v>
      </c>
      <c r="E22" s="350"/>
      <c r="F22" s="227">
        <v>0.1</v>
      </c>
      <c r="G22" s="347"/>
      <c r="H22" s="412"/>
      <c r="I22" s="211"/>
      <c r="J22" s="213">
        <f t="shared" si="7"/>
        <v>0</v>
      </c>
      <c r="K22" s="400"/>
      <c r="L22" s="211"/>
      <c r="M22" s="213">
        <f t="shared" si="8"/>
        <v>0</v>
      </c>
      <c r="N22" s="400"/>
      <c r="O22" s="211"/>
      <c r="P22" s="213">
        <f t="shared" si="9"/>
        <v>0</v>
      </c>
      <c r="Q22" s="400"/>
      <c r="R22" s="211"/>
      <c r="S22" s="213">
        <f t="shared" si="10"/>
        <v>0</v>
      </c>
      <c r="T22" s="400"/>
      <c r="U22" s="211"/>
      <c r="V22" s="213">
        <f t="shared" si="11"/>
        <v>0</v>
      </c>
      <c r="W22" s="400"/>
      <c r="X22" s="211"/>
      <c r="Y22" s="213">
        <f t="shared" si="12"/>
        <v>0</v>
      </c>
      <c r="Z22" s="400"/>
      <c r="AA22" s="211"/>
      <c r="AB22" s="213">
        <f t="shared" si="13"/>
        <v>0</v>
      </c>
      <c r="AC22" s="400"/>
    </row>
    <row r="23" spans="1:29" ht="63.75" customHeight="1" thickBot="1" x14ac:dyDescent="0.25">
      <c r="A23" s="1"/>
      <c r="B23" s="352"/>
      <c r="C23" s="415"/>
      <c r="D23" s="358" t="s">
        <v>167</v>
      </c>
      <c r="E23" s="359"/>
      <c r="F23" s="227">
        <v>0.3</v>
      </c>
      <c r="G23" s="347"/>
      <c r="H23" s="412"/>
      <c r="I23" s="212"/>
      <c r="J23" s="213">
        <f t="shared" si="7"/>
        <v>0</v>
      </c>
      <c r="K23" s="400"/>
      <c r="L23" s="212"/>
      <c r="M23" s="213">
        <f t="shared" si="8"/>
        <v>0</v>
      </c>
      <c r="N23" s="400"/>
      <c r="O23" s="212"/>
      <c r="P23" s="213">
        <f t="shared" si="9"/>
        <v>0</v>
      </c>
      <c r="Q23" s="400"/>
      <c r="R23" s="212"/>
      <c r="S23" s="213">
        <f t="shared" si="10"/>
        <v>0</v>
      </c>
      <c r="T23" s="400"/>
      <c r="U23" s="212"/>
      <c r="V23" s="213">
        <f t="shared" si="11"/>
        <v>0</v>
      </c>
      <c r="W23" s="400"/>
      <c r="X23" s="212"/>
      <c r="Y23" s="213">
        <f t="shared" si="12"/>
        <v>0</v>
      </c>
      <c r="Z23" s="400"/>
      <c r="AA23" s="212"/>
      <c r="AB23" s="213">
        <f t="shared" si="13"/>
        <v>0</v>
      </c>
      <c r="AC23" s="400"/>
    </row>
    <row r="24" spans="1:29" ht="45" customHeight="1" thickBot="1" x14ac:dyDescent="0.25">
      <c r="A24" s="1"/>
      <c r="B24" s="417"/>
      <c r="C24" s="416"/>
      <c r="D24" s="349" t="s">
        <v>163</v>
      </c>
      <c r="E24" s="350"/>
      <c r="F24" s="227">
        <v>1</v>
      </c>
      <c r="G24" s="348"/>
      <c r="H24" s="413"/>
      <c r="I24" s="418">
        <f>(J20*$F$20+J21*$F$21+J22*$F$22+J23*$F$23)</f>
        <v>0</v>
      </c>
      <c r="J24" s="419"/>
      <c r="K24" s="402"/>
      <c r="L24" s="418">
        <f>(M20*$F$20+M21*$F$21+M22*$F$22+M23*$F$23)</f>
        <v>0</v>
      </c>
      <c r="M24" s="419"/>
      <c r="N24" s="402"/>
      <c r="O24" s="418">
        <f>(P20*$F$20+P21*$F$21+P22*$F$22+P23*$F$23)</f>
        <v>0</v>
      </c>
      <c r="P24" s="419"/>
      <c r="Q24" s="402"/>
      <c r="R24" s="418">
        <f>(S20*$F$20+S21*$F$21+S22*$F$22+S23*$F$23)</f>
        <v>0</v>
      </c>
      <c r="S24" s="419"/>
      <c r="T24" s="402"/>
      <c r="U24" s="418">
        <f>(V20*$F$20+V21*$F$21+V22*$F$22+V23*$F$23)</f>
        <v>0</v>
      </c>
      <c r="V24" s="419"/>
      <c r="W24" s="402"/>
      <c r="X24" s="418">
        <f>(Y20*$F$20+Y21*$F$21+Y22*$F$22+Y23*$F$23)</f>
        <v>0</v>
      </c>
      <c r="Y24" s="419"/>
      <c r="Z24" s="402"/>
      <c r="AA24" s="418">
        <f>(AB20*$F$20+AB21*$F$21+AB22*$F$22+AB23*$F$23)</f>
        <v>0</v>
      </c>
      <c r="AB24" s="419"/>
      <c r="AC24" s="402"/>
    </row>
    <row r="25" spans="1:29" ht="17.25" thickBot="1" x14ac:dyDescent="0.25">
      <c r="A25" s="1"/>
      <c r="B25" s="312" t="s">
        <v>24</v>
      </c>
      <c r="C25" s="313"/>
      <c r="D25" s="313"/>
      <c r="E25" s="313"/>
      <c r="F25" s="314"/>
      <c r="G25" s="320"/>
      <c r="H25" s="321"/>
      <c r="I25" s="315">
        <f>K20+K19+K18+K17+K16+K15+K14+K8+K4</f>
        <v>0</v>
      </c>
      <c r="J25" s="316"/>
      <c r="K25" s="317"/>
      <c r="L25" s="315">
        <f t="shared" ref="L25" si="14">N20+N19+N18+N17+N16+N15+N14+N8+N4</f>
        <v>0</v>
      </c>
      <c r="M25" s="316"/>
      <c r="N25" s="317"/>
      <c r="O25" s="315">
        <f t="shared" ref="O25" si="15">Q20+Q19+Q18+Q17+Q16+Q15+Q14+Q8+Q4</f>
        <v>0</v>
      </c>
      <c r="P25" s="316"/>
      <c r="Q25" s="317"/>
      <c r="R25" s="315">
        <f t="shared" ref="R25" si="16">T20+T19+T18+T17+T16+T15+T14+T8+T4</f>
        <v>0</v>
      </c>
      <c r="S25" s="316"/>
      <c r="T25" s="317"/>
      <c r="U25" s="315">
        <f t="shared" ref="U25" si="17">W20+W19+W18+W17+W16+W15+W14+W8+W4</f>
        <v>0</v>
      </c>
      <c r="V25" s="316"/>
      <c r="W25" s="317"/>
      <c r="X25" s="315">
        <f t="shared" ref="X25" si="18">Z20+Z19+Z18+Z17+Z16+Z15+Z14+Z8+Z4</f>
        <v>0</v>
      </c>
      <c r="Y25" s="316"/>
      <c r="Z25" s="317"/>
      <c r="AA25" s="315">
        <f t="shared" ref="AA25" si="19">AC20+AC19+AC18+AC17+AC16+AC15+AC14+AC8+AC4</f>
        <v>0</v>
      </c>
      <c r="AB25" s="316"/>
      <c r="AC25" s="317"/>
    </row>
    <row r="26" spans="1:29" ht="16.5" thickBot="1" x14ac:dyDescent="0.25">
      <c r="A26" s="1"/>
      <c r="B26" s="318" t="s">
        <v>21</v>
      </c>
      <c r="C26" s="319"/>
      <c r="D26" s="319"/>
      <c r="E26" s="319"/>
      <c r="F26" s="319"/>
      <c r="G26" s="216"/>
      <c r="H26" s="207"/>
      <c r="I26" s="309"/>
      <c r="J26" s="310"/>
      <c r="K26" s="311"/>
      <c r="L26" s="309"/>
      <c r="M26" s="310"/>
      <c r="N26" s="311"/>
      <c r="O26" s="309"/>
      <c r="P26" s="310"/>
      <c r="Q26" s="311"/>
      <c r="R26" s="309"/>
      <c r="S26" s="310"/>
      <c r="T26" s="311"/>
      <c r="U26" s="309"/>
      <c r="V26" s="310"/>
      <c r="W26" s="311"/>
      <c r="X26" s="309"/>
      <c r="Y26" s="310"/>
      <c r="Z26" s="311"/>
      <c r="AA26" s="309"/>
      <c r="AB26" s="310"/>
      <c r="AC26" s="311"/>
    </row>
  </sheetData>
  <mergeCells count="115">
    <mergeCell ref="AC8:AC13"/>
    <mergeCell ref="AA11:AA13"/>
    <mergeCell ref="AC20:AC24"/>
    <mergeCell ref="AA24:AB24"/>
    <mergeCell ref="AA25:AC25"/>
    <mergeCell ref="Z20:Z24"/>
    <mergeCell ref="X24:Y24"/>
    <mergeCell ref="X25:Z25"/>
    <mergeCell ref="X26:Z26"/>
    <mergeCell ref="AB8:AB13"/>
    <mergeCell ref="AA26:AC26"/>
    <mergeCell ref="I24:J24"/>
    <mergeCell ref="K20:K24"/>
    <mergeCell ref="N20:N24"/>
    <mergeCell ref="L24:M24"/>
    <mergeCell ref="R25:T25"/>
    <mergeCell ref="U25:W25"/>
    <mergeCell ref="B26:F26"/>
    <mergeCell ref="I26:K26"/>
    <mergeCell ref="L26:N26"/>
    <mergeCell ref="O26:Q26"/>
    <mergeCell ref="R26:T26"/>
    <mergeCell ref="U26:W26"/>
    <mergeCell ref="B25:F25"/>
    <mergeCell ref="G25:H25"/>
    <mergeCell ref="I25:K25"/>
    <mergeCell ref="L25:N25"/>
    <mergeCell ref="O25:Q25"/>
    <mergeCell ref="B14:B18"/>
    <mergeCell ref="D14:D18"/>
    <mergeCell ref="G14:G18"/>
    <mergeCell ref="F19:H19"/>
    <mergeCell ref="D21:E21"/>
    <mergeCell ref="D22:E22"/>
    <mergeCell ref="D23:E23"/>
    <mergeCell ref="G20:H24"/>
    <mergeCell ref="C20:C24"/>
    <mergeCell ref="B20:B24"/>
    <mergeCell ref="D24:E24"/>
    <mergeCell ref="C4:C18"/>
    <mergeCell ref="H4:H18"/>
    <mergeCell ref="T8:T13"/>
    <mergeCell ref="V8:V13"/>
    <mergeCell ref="W8:W13"/>
    <mergeCell ref="G11:G13"/>
    <mergeCell ref="I11:I13"/>
    <mergeCell ref="L11:L13"/>
    <mergeCell ref="O11:O13"/>
    <mergeCell ref="R11:R13"/>
    <mergeCell ref="U11:U13"/>
    <mergeCell ref="M8:M13"/>
    <mergeCell ref="N8:N13"/>
    <mergeCell ref="P8:P13"/>
    <mergeCell ref="Q8:Q13"/>
    <mergeCell ref="S8:S13"/>
    <mergeCell ref="B8:B13"/>
    <mergeCell ref="D8:E13"/>
    <mergeCell ref="F8:F13"/>
    <mergeCell ref="G8:G10"/>
    <mergeCell ref="J8:J13"/>
    <mergeCell ref="AA2:AC2"/>
    <mergeCell ref="AA4:AA7"/>
    <mergeCell ref="AB4:AB7"/>
    <mergeCell ref="AC4:AC7"/>
    <mergeCell ref="AA8:AA10"/>
    <mergeCell ref="Y8:Y13"/>
    <mergeCell ref="Z8:Z13"/>
    <mergeCell ref="X11:X13"/>
    <mergeCell ref="X2:Z2"/>
    <mergeCell ref="X4:X7"/>
    <mergeCell ref="Y4:Y7"/>
    <mergeCell ref="Z4:Z7"/>
    <mergeCell ref="X8:X10"/>
    <mergeCell ref="B4:B7"/>
    <mergeCell ref="R8:R10"/>
    <mergeCell ref="U8:U10"/>
    <mergeCell ref="L8:L10"/>
    <mergeCell ref="O8:O10"/>
    <mergeCell ref="L4:L7"/>
    <mergeCell ref="M4:M7"/>
    <mergeCell ref="N4:N7"/>
    <mergeCell ref="O4:O7"/>
    <mergeCell ref="P4:P7"/>
    <mergeCell ref="I4:I7"/>
    <mergeCell ref="I8:I10"/>
    <mergeCell ref="K4:K7"/>
    <mergeCell ref="J4:J7"/>
    <mergeCell ref="K8:K13"/>
    <mergeCell ref="U4:U7"/>
    <mergeCell ref="B2:B3"/>
    <mergeCell ref="E2:E3"/>
    <mergeCell ref="D19:E19"/>
    <mergeCell ref="D20:E20"/>
    <mergeCell ref="H2:H3"/>
    <mergeCell ref="F2:G3"/>
    <mergeCell ref="D4:E7"/>
    <mergeCell ref="V4:V7"/>
    <mergeCell ref="W4:W7"/>
    <mergeCell ref="C2:C3"/>
    <mergeCell ref="I2:K2"/>
    <mergeCell ref="L2:N2"/>
    <mergeCell ref="O2:Q2"/>
    <mergeCell ref="R2:T2"/>
    <mergeCell ref="U2:W2"/>
    <mergeCell ref="F4:G7"/>
    <mergeCell ref="Q4:Q7"/>
    <mergeCell ref="R4:R7"/>
    <mergeCell ref="S4:S7"/>
    <mergeCell ref="T4:T7"/>
    <mergeCell ref="Q20:Q24"/>
    <mergeCell ref="O24:P24"/>
    <mergeCell ref="T20:T24"/>
    <mergeCell ref="R24:S24"/>
    <mergeCell ref="W20:W24"/>
    <mergeCell ref="U24:V24"/>
  </mergeCells>
  <conditionalFormatting sqref="L26:W26">
    <cfRule type="expression" dxfId="29" priority="5">
      <formula>#REF!="X"</formula>
    </cfRule>
    <cfRule type="expression" dxfId="28" priority="6">
      <formula>#REF!="V"</formula>
    </cfRule>
  </conditionalFormatting>
  <conditionalFormatting sqref="I26:K26">
    <cfRule type="expression" dxfId="27" priority="7">
      <formula>#REF!="X"</formula>
    </cfRule>
    <cfRule type="expression" dxfId="26" priority="8">
      <formula>#REF!="V"</formula>
    </cfRule>
  </conditionalFormatting>
  <conditionalFormatting sqref="X26:Z26">
    <cfRule type="expression" dxfId="23" priority="3">
      <formula>#REF!="X"</formula>
    </cfRule>
    <cfRule type="expression" dxfId="22" priority="4">
      <formula>#REF!="V"</formula>
    </cfRule>
  </conditionalFormatting>
  <conditionalFormatting sqref="AA26:AC26">
    <cfRule type="expression" dxfId="21" priority="1">
      <formula>#REF!="X"</formula>
    </cfRule>
    <cfRule type="expression" dxfId="20" priority="2">
      <formula>#REF!="V"</formula>
    </cfRule>
  </conditionalFormatting>
  <dataValidations count="3">
    <dataValidation operator="greaterThanOrEqual" allowBlank="1" showInputMessage="1" showErrorMessage="1" sqref="R4 U4 L4 I4 X4 O4 AA4"/>
    <dataValidation type="whole" allowBlank="1" showInputMessage="1" showErrorMessage="1" errorTitle="שגיאה" error="יש להזין ניקוד בסולם של 1-10" sqref="L20:L23 R20:R23 U20:U23 X20:X23 I20:I23 O20:O23 AA20:AA23">
      <formula1>1</formula1>
      <formula2>10</formula2>
    </dataValidation>
    <dataValidation allowBlank="1" showInputMessage="1" showErrorMessage="1" errorTitle="שגיאה" error="יש להזין ניקוד בסולם של 1-10" sqref="I14:I19 I24:J24 AA24:AB24 L24:M24 L14:L19 O24:P24 O14:O19 R24:S24 R14:R19 U24:V24 U14:U19 X24:Y24 X14:X19 AA14:AA19"/>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5"/>
  <dimension ref="A1:H16"/>
  <sheetViews>
    <sheetView rightToLeft="1" zoomScale="90" zoomScaleNormal="90" workbookViewId="0">
      <selection activeCell="D13" sqref="D13:H13"/>
    </sheetView>
  </sheetViews>
  <sheetFormatPr defaultRowHeight="14.25" x14ac:dyDescent="0.2"/>
  <cols>
    <col min="1" max="2" width="9" customWidth="1"/>
    <col min="3" max="3" width="18.125" customWidth="1"/>
    <col min="4" max="8" width="12.625" customWidth="1"/>
  </cols>
  <sheetData>
    <row r="1" spans="1:8" ht="15" thickBot="1" x14ac:dyDescent="0.25">
      <c r="A1" s="1"/>
      <c r="B1" s="1"/>
      <c r="C1" s="1"/>
      <c r="D1" s="1"/>
      <c r="E1" s="1"/>
      <c r="F1" s="1"/>
      <c r="G1" s="1"/>
      <c r="H1" s="1"/>
    </row>
    <row r="2" spans="1:8" ht="15" x14ac:dyDescent="0.2">
      <c r="A2" s="1"/>
      <c r="B2" s="1"/>
      <c r="C2" s="378" t="s">
        <v>30</v>
      </c>
      <c r="D2" s="36">
        <v>1</v>
      </c>
      <c r="E2" s="37">
        <v>2</v>
      </c>
      <c r="F2" s="37">
        <v>3</v>
      </c>
      <c r="G2" s="37">
        <v>4</v>
      </c>
      <c r="H2" s="38">
        <v>5</v>
      </c>
    </row>
    <row r="3" spans="1:8" ht="15" x14ac:dyDescent="0.2">
      <c r="A3" s="1"/>
      <c r="B3" s="1"/>
      <c r="C3" s="379"/>
      <c r="D3" s="39" t="str">
        <f>IF('תנאי-סף'!D3="","",'תנאי-סף'!D3)</f>
        <v/>
      </c>
      <c r="E3" s="40" t="str">
        <f>IF('תנאי-סף'!G3="","",'תנאי-סף'!G3)</f>
        <v/>
      </c>
      <c r="F3" s="40" t="str">
        <f>IF('תנאי-סף'!H3="","",'תנאי-סף'!H3)</f>
        <v/>
      </c>
      <c r="G3" s="40" t="e">
        <f>IF('תנאי-סף'!#REF!="","",'תנאי-סף'!#REF!)</f>
        <v>#REF!</v>
      </c>
      <c r="H3" s="41" t="e">
        <f>IF('תנאי-סף'!#REF!="","",'תנאי-סף'!#REF!)</f>
        <v>#REF!</v>
      </c>
    </row>
    <row r="4" spans="1:8" ht="15" x14ac:dyDescent="0.2">
      <c r="A4" s="1"/>
      <c r="B4" s="1"/>
      <c r="C4" s="42" t="s">
        <v>25</v>
      </c>
      <c r="D4" s="66"/>
      <c r="E4" s="67"/>
      <c r="F4" s="67"/>
      <c r="G4" s="67"/>
      <c r="H4" s="68"/>
    </row>
    <row r="5" spans="1:8" ht="15.75" thickBot="1" x14ac:dyDescent="0.25">
      <c r="A5" s="1"/>
      <c r="B5" s="1"/>
      <c r="C5" s="43" t="s">
        <v>26</v>
      </c>
      <c r="D5" s="44">
        <f>IFERROR(MIN($D$4:$H$4)/D4*100,0)</f>
        <v>0</v>
      </c>
      <c r="E5" s="45">
        <f>IFERROR(MIN($D$4:$H$4)/E4*100,0)</f>
        <v>0</v>
      </c>
      <c r="F5" s="45">
        <f>IFERROR(MIN($D$4:$H$4)/F4*100,0)</f>
        <v>0</v>
      </c>
      <c r="G5" s="45">
        <f>IFERROR(MIN($D$4:$H$4)/G4*100,0)</f>
        <v>0</v>
      </c>
      <c r="H5" s="46">
        <f>IFERROR(MIN($D$4:$H$4)/H4*100,0)</f>
        <v>0</v>
      </c>
    </row>
    <row r="6" spans="1:8" x14ac:dyDescent="0.2">
      <c r="A6" s="1"/>
      <c r="B6" s="1"/>
      <c r="C6" s="1"/>
      <c r="D6" s="1"/>
      <c r="E6" s="1"/>
      <c r="F6" s="1"/>
      <c r="G6" s="1"/>
      <c r="H6" s="1"/>
    </row>
    <row r="7" spans="1:8" x14ac:dyDescent="0.2">
      <c r="A7" s="1"/>
      <c r="B7" s="1"/>
      <c r="C7" s="1"/>
      <c r="D7" s="1"/>
      <c r="E7" s="1"/>
      <c r="F7" s="1"/>
      <c r="G7" s="1"/>
      <c r="H7" s="1"/>
    </row>
    <row r="8" spans="1:8" x14ac:dyDescent="0.2">
      <c r="A8" s="1"/>
      <c r="B8" s="1"/>
      <c r="C8" s="1"/>
      <c r="D8" s="1"/>
      <c r="E8" s="1"/>
      <c r="F8" s="1"/>
      <c r="G8" s="1"/>
      <c r="H8" s="1"/>
    </row>
    <row r="9" spans="1:8" x14ac:dyDescent="0.2">
      <c r="A9" s="1"/>
      <c r="B9" s="1"/>
      <c r="C9" s="1"/>
      <c r="D9" s="1"/>
      <c r="E9" s="1"/>
      <c r="F9" s="1"/>
      <c r="G9" s="1"/>
      <c r="H9" s="1"/>
    </row>
    <row r="10" spans="1:8" ht="15" thickBot="1" x14ac:dyDescent="0.25">
      <c r="A10" s="1"/>
      <c r="B10" s="1"/>
      <c r="C10" s="1"/>
      <c r="D10" s="1"/>
      <c r="E10" s="1"/>
      <c r="F10" s="1"/>
      <c r="G10" s="1"/>
      <c r="H10" s="1"/>
    </row>
    <row r="11" spans="1:8" ht="15.75" thickBot="1" x14ac:dyDescent="0.3">
      <c r="A11" s="1"/>
      <c r="B11" s="380" t="s">
        <v>31</v>
      </c>
      <c r="C11" s="381"/>
      <c r="D11" s="47">
        <v>1</v>
      </c>
      <c r="E11" s="37">
        <v>2</v>
      </c>
      <c r="F11" s="37">
        <v>3</v>
      </c>
      <c r="G11" s="37">
        <v>4</v>
      </c>
      <c r="H11" s="38">
        <v>5</v>
      </c>
    </row>
    <row r="12" spans="1:8" ht="15" x14ac:dyDescent="0.25">
      <c r="A12" s="1"/>
      <c r="B12" s="48" t="s">
        <v>14</v>
      </c>
      <c r="C12" s="49" t="s">
        <v>32</v>
      </c>
      <c r="D12" s="50" t="str">
        <f>D3</f>
        <v/>
      </c>
      <c r="E12" s="51" t="str">
        <f>E3</f>
        <v/>
      </c>
      <c r="F12" s="51" t="str">
        <f>F3</f>
        <v/>
      </c>
      <c r="G12" s="51" t="e">
        <f>G3</f>
        <v>#REF!</v>
      </c>
      <c r="H12" s="52" t="e">
        <f>H3</f>
        <v>#REF!</v>
      </c>
    </row>
    <row r="13" spans="1:8" x14ac:dyDescent="0.2">
      <c r="A13" s="1"/>
      <c r="B13" s="53">
        <v>0.5</v>
      </c>
      <c r="C13" s="54" t="s">
        <v>27</v>
      </c>
      <c r="D13" s="55">
        <f>'איכות מגזר כללי'!I21</f>
        <v>0</v>
      </c>
      <c r="E13" s="55">
        <f>'איכות מגזר כללי'!J21</f>
        <v>0</v>
      </c>
      <c r="F13" s="55">
        <f>'איכות מגזר כללי'!K21</f>
        <v>0</v>
      </c>
      <c r="G13" s="55">
        <f>'איכות מגזר כללי'!L21</f>
        <v>0</v>
      </c>
      <c r="H13" s="55">
        <f>'איכות מגזר כללי'!M21</f>
        <v>0</v>
      </c>
    </row>
    <row r="14" spans="1:8" x14ac:dyDescent="0.2">
      <c r="A14" s="1"/>
      <c r="B14" s="53">
        <v>0.5</v>
      </c>
      <c r="C14" s="54" t="s">
        <v>28</v>
      </c>
      <c r="D14" s="55">
        <f>D5</f>
        <v>0</v>
      </c>
      <c r="E14" s="56">
        <f>E5</f>
        <v>0</v>
      </c>
      <c r="F14" s="56">
        <f>F5</f>
        <v>0</v>
      </c>
      <c r="G14" s="56">
        <f>G5</f>
        <v>0</v>
      </c>
      <c r="H14" s="57">
        <f>H5</f>
        <v>0</v>
      </c>
    </row>
    <row r="15" spans="1:8" ht="15" x14ac:dyDescent="0.2">
      <c r="A15" s="1"/>
      <c r="B15" s="58">
        <f>SUM(B13:B14)</f>
        <v>1</v>
      </c>
      <c r="C15" s="59" t="s">
        <v>29</v>
      </c>
      <c r="D15" s="60">
        <f>SUMPRODUCT($B13:$B14,D13:D14)</f>
        <v>0</v>
      </c>
      <c r="E15" s="61">
        <f>SUMPRODUCT($B13:$B14,E13:E14)</f>
        <v>0</v>
      </c>
      <c r="F15" s="61">
        <f>SUMPRODUCT($B13:$B14,F13:F14)</f>
        <v>0</v>
      </c>
      <c r="G15" s="61">
        <f>SUMPRODUCT($B13:$B14,G13:G14)</f>
        <v>0</v>
      </c>
      <c r="H15" s="62">
        <f>SUMPRODUCT($B13:$B14,H13:H14)</f>
        <v>0</v>
      </c>
    </row>
    <row r="16" spans="1:8" ht="15.75" thickBot="1" x14ac:dyDescent="0.25">
      <c r="A16" s="1"/>
      <c r="B16" s="382" t="s">
        <v>33</v>
      </c>
      <c r="C16" s="383"/>
      <c r="D16" s="63">
        <f>RANK(D15,$D$15:$H$15,0)</f>
        <v>1</v>
      </c>
      <c r="E16" s="64">
        <f>RANK(E15,$D$15:$H$15,0)</f>
        <v>1</v>
      </c>
      <c r="F16" s="64">
        <f>RANK(F15,$D$15:$H$15,0)</f>
        <v>1</v>
      </c>
      <c r="G16" s="64">
        <f>RANK(G15,$D$15:$H$15,0)</f>
        <v>1</v>
      </c>
      <c r="H16" s="65">
        <f>RANK(H15,$D$15:$H$15,0)</f>
        <v>1</v>
      </c>
    </row>
  </sheetData>
  <mergeCells count="3">
    <mergeCell ref="C2:C3"/>
    <mergeCell ref="B11:C11"/>
    <mergeCell ref="B16:C1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6"/>
  <sheetViews>
    <sheetView rightToLeft="1" topLeftCell="A4" workbookViewId="0">
      <selection activeCell="B4" sqref="B4:B18"/>
    </sheetView>
  </sheetViews>
  <sheetFormatPr defaultRowHeight="14.25" x14ac:dyDescent="0.2"/>
  <cols>
    <col min="3" max="3" width="10.875" customWidth="1"/>
    <col min="4" max="4" width="41.625" customWidth="1"/>
  </cols>
  <sheetData>
    <row r="1" spans="1:22" ht="15" thickBot="1" x14ac:dyDescent="0.25"/>
    <row r="2" spans="1:22" ht="18" customHeight="1" x14ac:dyDescent="0.2">
      <c r="A2" s="343" t="s">
        <v>5</v>
      </c>
      <c r="B2" s="325" t="s">
        <v>138</v>
      </c>
      <c r="C2" s="327" t="s">
        <v>16</v>
      </c>
      <c r="D2" s="329"/>
      <c r="E2" s="363" t="s">
        <v>17</v>
      </c>
      <c r="F2" s="364"/>
      <c r="G2" s="361" t="s">
        <v>141</v>
      </c>
      <c r="H2" s="327">
        <v>1</v>
      </c>
      <c r="I2" s="328"/>
      <c r="J2" s="329"/>
      <c r="K2" s="327">
        <v>2</v>
      </c>
      <c r="L2" s="328"/>
      <c r="M2" s="329"/>
      <c r="N2" s="327">
        <v>3</v>
      </c>
      <c r="O2" s="328"/>
      <c r="P2" s="329"/>
      <c r="Q2" s="327">
        <v>4</v>
      </c>
      <c r="R2" s="328"/>
      <c r="S2" s="329"/>
      <c r="T2" s="327">
        <v>5</v>
      </c>
      <c r="U2" s="328"/>
      <c r="V2" s="329"/>
    </row>
    <row r="3" spans="1:22" ht="32.25" thickBot="1" x14ac:dyDescent="0.25">
      <c r="A3" s="344"/>
      <c r="B3" s="326"/>
      <c r="C3" s="421"/>
      <c r="D3" s="420"/>
      <c r="E3" s="365"/>
      <c r="F3" s="366"/>
      <c r="G3" s="362"/>
      <c r="H3" s="202" t="s">
        <v>37</v>
      </c>
      <c r="I3" s="203" t="s">
        <v>19</v>
      </c>
      <c r="J3" s="204" t="s">
        <v>20</v>
      </c>
      <c r="K3" s="202" t="s">
        <v>37</v>
      </c>
      <c r="L3" s="203" t="s">
        <v>19</v>
      </c>
      <c r="M3" s="204" t="s">
        <v>20</v>
      </c>
      <c r="N3" s="202" t="s">
        <v>37</v>
      </c>
      <c r="O3" s="203" t="s">
        <v>19</v>
      </c>
      <c r="P3" s="204" t="s">
        <v>20</v>
      </c>
      <c r="Q3" s="202" t="s">
        <v>37</v>
      </c>
      <c r="R3" s="203" t="s">
        <v>19</v>
      </c>
      <c r="S3" s="204" t="s">
        <v>20</v>
      </c>
      <c r="T3" s="202" t="s">
        <v>37</v>
      </c>
      <c r="U3" s="203" t="s">
        <v>19</v>
      </c>
      <c r="V3" s="204" t="s">
        <v>20</v>
      </c>
    </row>
    <row r="4" spans="1:22" ht="15" customHeight="1" thickBot="1" x14ac:dyDescent="0.25">
      <c r="A4" s="374" t="s">
        <v>155</v>
      </c>
      <c r="B4" s="340" t="s">
        <v>139</v>
      </c>
      <c r="C4" s="367" t="s">
        <v>135</v>
      </c>
      <c r="D4" s="367"/>
      <c r="E4" s="330">
        <v>0.2</v>
      </c>
      <c r="F4" s="331"/>
      <c r="G4" s="334">
        <v>0.5</v>
      </c>
      <c r="H4" s="337"/>
      <c r="I4" s="322">
        <f>MAX(0,MIN(100,(H4-500)/50*5))</f>
        <v>0</v>
      </c>
      <c r="J4" s="306">
        <f>ROUNDDOWN(I4*$E$4,0)</f>
        <v>0</v>
      </c>
      <c r="K4" s="337"/>
      <c r="L4" s="322">
        <f>MAX(0,MIN(100,(K4-500)/50*5))</f>
        <v>0</v>
      </c>
      <c r="M4" s="306">
        <f>ROUNDDOWN(L4*$E$4,0)</f>
        <v>0</v>
      </c>
      <c r="N4" s="337"/>
      <c r="O4" s="322">
        <f>MAX(0,MIN(100,(N4-500)/50*5))</f>
        <v>0</v>
      </c>
      <c r="P4" s="306">
        <f>ROUNDDOWN(O4*$E$4,0)</f>
        <v>0</v>
      </c>
      <c r="Q4" s="337"/>
      <c r="R4" s="322">
        <f>MAX(0,MIN(100,(Q4-500)/50*5))</f>
        <v>0</v>
      </c>
      <c r="S4" s="306">
        <f>ROUNDDOWN(R4*$E$4,0)</f>
        <v>0</v>
      </c>
      <c r="T4" s="337"/>
      <c r="U4" s="322">
        <f>MAX(0,MIN(100,(T4-500)/50*5))</f>
        <v>0</v>
      </c>
      <c r="V4" s="306">
        <f>ROUNDDOWN(U4*$E$4,0)</f>
        <v>0</v>
      </c>
    </row>
    <row r="5" spans="1:22" ht="15" customHeight="1" thickBot="1" x14ac:dyDescent="0.25">
      <c r="A5" s="374"/>
      <c r="B5" s="341"/>
      <c r="C5" s="368"/>
      <c r="D5" s="368"/>
      <c r="E5" s="330"/>
      <c r="F5" s="331"/>
      <c r="G5" s="335"/>
      <c r="H5" s="338"/>
      <c r="I5" s="323"/>
      <c r="J5" s="307"/>
      <c r="K5" s="338"/>
      <c r="L5" s="323"/>
      <c r="M5" s="307"/>
      <c r="N5" s="338"/>
      <c r="O5" s="323"/>
      <c r="P5" s="307"/>
      <c r="Q5" s="338"/>
      <c r="R5" s="323"/>
      <c r="S5" s="307"/>
      <c r="T5" s="338"/>
      <c r="U5" s="323"/>
      <c r="V5" s="307"/>
    </row>
    <row r="6" spans="1:22" ht="15" customHeight="1" thickBot="1" x14ac:dyDescent="0.25">
      <c r="A6" s="374"/>
      <c r="B6" s="341"/>
      <c r="C6" s="368"/>
      <c r="D6" s="368"/>
      <c r="E6" s="330"/>
      <c r="F6" s="331"/>
      <c r="G6" s="335"/>
      <c r="H6" s="338"/>
      <c r="I6" s="323"/>
      <c r="J6" s="307"/>
      <c r="K6" s="338"/>
      <c r="L6" s="323"/>
      <c r="M6" s="307"/>
      <c r="N6" s="338"/>
      <c r="O6" s="323"/>
      <c r="P6" s="307"/>
      <c r="Q6" s="338"/>
      <c r="R6" s="323"/>
      <c r="S6" s="307"/>
      <c r="T6" s="338"/>
      <c r="U6" s="323"/>
      <c r="V6" s="307"/>
    </row>
    <row r="7" spans="1:22" ht="15" customHeight="1" thickBot="1" x14ac:dyDescent="0.25">
      <c r="A7" s="374"/>
      <c r="B7" s="341"/>
      <c r="C7" s="369"/>
      <c r="D7" s="369"/>
      <c r="E7" s="332"/>
      <c r="F7" s="333"/>
      <c r="G7" s="335"/>
      <c r="H7" s="339"/>
      <c r="I7" s="324"/>
      <c r="J7" s="308"/>
      <c r="K7" s="339"/>
      <c r="L7" s="324"/>
      <c r="M7" s="308"/>
      <c r="N7" s="339"/>
      <c r="O7" s="324"/>
      <c r="P7" s="308"/>
      <c r="Q7" s="339"/>
      <c r="R7" s="324"/>
      <c r="S7" s="308"/>
      <c r="T7" s="339"/>
      <c r="U7" s="324"/>
      <c r="V7" s="308"/>
    </row>
    <row r="8" spans="1:22" ht="15" customHeight="1" x14ac:dyDescent="0.2">
      <c r="A8" s="340" t="s">
        <v>156</v>
      </c>
      <c r="B8" s="341"/>
      <c r="C8" s="370" t="s">
        <v>140</v>
      </c>
      <c r="D8" s="384"/>
      <c r="E8" s="375">
        <v>0.15</v>
      </c>
      <c r="F8" s="391" t="s">
        <v>161</v>
      </c>
      <c r="G8" s="335"/>
      <c r="H8" s="395"/>
      <c r="I8" s="398">
        <f>MIN(100,(H8*2+H11*3)/15*100)</f>
        <v>0</v>
      </c>
      <c r="J8" s="401">
        <f>I8/100*15</f>
        <v>0</v>
      </c>
      <c r="K8" s="395"/>
      <c r="L8" s="398">
        <f>MIN(100,(K8*2+K11*3)/15*100)</f>
        <v>0</v>
      </c>
      <c r="M8" s="401">
        <f>L8/100*15</f>
        <v>0</v>
      </c>
      <c r="N8" s="395"/>
      <c r="O8" s="398">
        <f>MIN(100,(N8*2+N11*3)/15*100)</f>
        <v>0</v>
      </c>
      <c r="P8" s="401">
        <f>O8/100*15</f>
        <v>0</v>
      </c>
      <c r="Q8" s="395"/>
      <c r="R8" s="398">
        <f>MIN(100,(Q8*2+Q11*3)/15*100)</f>
        <v>0</v>
      </c>
      <c r="S8" s="401">
        <f>R8/100*15</f>
        <v>0</v>
      </c>
      <c r="T8" s="395"/>
      <c r="U8" s="398">
        <f>MIN(100,(T8*2+T11*3)/15*100)</f>
        <v>0</v>
      </c>
      <c r="V8" s="401">
        <f>U8/100*15</f>
        <v>0</v>
      </c>
    </row>
    <row r="9" spans="1:22" ht="15" customHeight="1" x14ac:dyDescent="0.2">
      <c r="A9" s="341"/>
      <c r="B9" s="341"/>
      <c r="C9" s="371"/>
      <c r="D9" s="385"/>
      <c r="E9" s="376"/>
      <c r="F9" s="392"/>
      <c r="G9" s="335"/>
      <c r="H9" s="394"/>
      <c r="I9" s="397"/>
      <c r="J9" s="400"/>
      <c r="K9" s="394"/>
      <c r="L9" s="397"/>
      <c r="M9" s="400"/>
      <c r="N9" s="394"/>
      <c r="O9" s="397"/>
      <c r="P9" s="400"/>
      <c r="Q9" s="394"/>
      <c r="R9" s="397"/>
      <c r="S9" s="400"/>
      <c r="T9" s="394"/>
      <c r="U9" s="397"/>
      <c r="V9" s="400"/>
    </row>
    <row r="10" spans="1:22" ht="15" customHeight="1" thickBot="1" x14ac:dyDescent="0.25">
      <c r="A10" s="341"/>
      <c r="B10" s="341"/>
      <c r="C10" s="371"/>
      <c r="D10" s="385"/>
      <c r="E10" s="376"/>
      <c r="F10" s="393"/>
      <c r="G10" s="335"/>
      <c r="H10" s="396"/>
      <c r="I10" s="397"/>
      <c r="J10" s="400"/>
      <c r="K10" s="396"/>
      <c r="L10" s="397"/>
      <c r="M10" s="400"/>
      <c r="N10" s="396"/>
      <c r="O10" s="397"/>
      <c r="P10" s="400"/>
      <c r="Q10" s="396"/>
      <c r="R10" s="397"/>
      <c r="S10" s="400"/>
      <c r="T10" s="396"/>
      <c r="U10" s="397"/>
      <c r="V10" s="400"/>
    </row>
    <row r="11" spans="1:22" ht="15" customHeight="1" x14ac:dyDescent="0.2">
      <c r="A11" s="341"/>
      <c r="B11" s="341"/>
      <c r="C11" s="371"/>
      <c r="D11" s="385"/>
      <c r="E11" s="376"/>
      <c r="F11" s="388" t="s">
        <v>162</v>
      </c>
      <c r="G11" s="335"/>
      <c r="H11" s="337"/>
      <c r="I11" s="397"/>
      <c r="J11" s="400"/>
      <c r="K11" s="337"/>
      <c r="L11" s="397"/>
      <c r="M11" s="400"/>
      <c r="N11" s="337"/>
      <c r="O11" s="397"/>
      <c r="P11" s="400"/>
      <c r="Q11" s="337"/>
      <c r="R11" s="397"/>
      <c r="S11" s="400"/>
      <c r="T11" s="337"/>
      <c r="U11" s="397"/>
      <c r="V11" s="400"/>
    </row>
    <row r="12" spans="1:22" ht="15" customHeight="1" x14ac:dyDescent="0.2">
      <c r="A12" s="341"/>
      <c r="B12" s="341"/>
      <c r="C12" s="371"/>
      <c r="D12" s="385"/>
      <c r="E12" s="376"/>
      <c r="F12" s="389"/>
      <c r="G12" s="335"/>
      <c r="H12" s="338"/>
      <c r="I12" s="397"/>
      <c r="J12" s="400"/>
      <c r="K12" s="338"/>
      <c r="L12" s="397"/>
      <c r="M12" s="400"/>
      <c r="N12" s="338"/>
      <c r="O12" s="397"/>
      <c r="P12" s="400"/>
      <c r="Q12" s="338"/>
      <c r="R12" s="397"/>
      <c r="S12" s="400"/>
      <c r="T12" s="338"/>
      <c r="U12" s="397"/>
      <c r="V12" s="400"/>
    </row>
    <row r="13" spans="1:22" ht="15" customHeight="1" thickBot="1" x14ac:dyDescent="0.25">
      <c r="A13" s="342"/>
      <c r="B13" s="341"/>
      <c r="C13" s="386"/>
      <c r="D13" s="387"/>
      <c r="E13" s="377"/>
      <c r="F13" s="390"/>
      <c r="G13" s="335"/>
      <c r="H13" s="339"/>
      <c r="I13" s="399"/>
      <c r="J13" s="402"/>
      <c r="K13" s="339"/>
      <c r="L13" s="399"/>
      <c r="M13" s="402"/>
      <c r="N13" s="339"/>
      <c r="O13" s="399"/>
      <c r="P13" s="402"/>
      <c r="Q13" s="339"/>
      <c r="R13" s="399"/>
      <c r="S13" s="402"/>
      <c r="T13" s="339"/>
      <c r="U13" s="399"/>
      <c r="V13" s="402"/>
    </row>
    <row r="14" spans="1:22" ht="15.75" thickBot="1" x14ac:dyDescent="0.25">
      <c r="A14" s="374" t="s">
        <v>157</v>
      </c>
      <c r="B14" s="341"/>
      <c r="C14" s="355" t="s">
        <v>134</v>
      </c>
      <c r="D14" s="224" t="s">
        <v>168</v>
      </c>
      <c r="E14" s="217">
        <v>0.2</v>
      </c>
      <c r="F14" s="375">
        <v>0.15</v>
      </c>
      <c r="G14" s="335"/>
      <c r="H14" s="407"/>
      <c r="I14" s="403">
        <f>H14/5*100</f>
        <v>0</v>
      </c>
      <c r="J14" s="405">
        <f>I14*$F$14*$G$14</f>
        <v>0</v>
      </c>
      <c r="K14" s="407"/>
      <c r="L14" s="403">
        <f>K14/5*100</f>
        <v>0</v>
      </c>
      <c r="M14" s="405">
        <f>L14*$F$14*$G$14</f>
        <v>0</v>
      </c>
      <c r="N14" s="407"/>
      <c r="O14" s="403">
        <f>N14/5*100</f>
        <v>0</v>
      </c>
      <c r="P14" s="405">
        <f>O14*$F$14*$G$14</f>
        <v>0</v>
      </c>
      <c r="Q14" s="407"/>
      <c r="R14" s="403">
        <f>Q14/5*100</f>
        <v>0</v>
      </c>
      <c r="S14" s="405">
        <f>R14*$F$14*$G$14</f>
        <v>0</v>
      </c>
      <c r="T14" s="407"/>
      <c r="U14" s="403">
        <f>T14/5*100</f>
        <v>0</v>
      </c>
      <c r="V14" s="405">
        <f>U14*$F$14*$G$14</f>
        <v>0</v>
      </c>
    </row>
    <row r="15" spans="1:22" ht="15.75" thickBot="1" x14ac:dyDescent="0.25">
      <c r="A15" s="374"/>
      <c r="B15" s="341"/>
      <c r="C15" s="356"/>
      <c r="D15" s="226" t="s">
        <v>169</v>
      </c>
      <c r="E15" s="218">
        <v>0.2</v>
      </c>
      <c r="F15" s="376"/>
      <c r="G15" s="335"/>
      <c r="H15" s="408"/>
      <c r="I15" s="214">
        <f>H15/5*100</f>
        <v>0</v>
      </c>
      <c r="J15" s="208">
        <f>I15*$F$15*$G$14</f>
        <v>0</v>
      </c>
      <c r="K15" s="408"/>
      <c r="L15" s="214">
        <f>K15/5*100</f>
        <v>0</v>
      </c>
      <c r="M15" s="208">
        <f>L15*$F$15*$G$14</f>
        <v>0</v>
      </c>
      <c r="N15" s="408"/>
      <c r="O15" s="214">
        <f>N15/5*100</f>
        <v>0</v>
      </c>
      <c r="P15" s="208">
        <f>O15*$F$15*$G$14</f>
        <v>0</v>
      </c>
      <c r="Q15" s="408"/>
      <c r="R15" s="214">
        <f>Q15/5*100</f>
        <v>0</v>
      </c>
      <c r="S15" s="208">
        <f>R15*$F$15*$G$14</f>
        <v>0</v>
      </c>
      <c r="T15" s="408"/>
      <c r="U15" s="214">
        <f>T15/5*100</f>
        <v>0</v>
      </c>
      <c r="V15" s="208">
        <f>U15*$F$15*$G$14</f>
        <v>0</v>
      </c>
    </row>
    <row r="16" spans="1:22" ht="30.75" thickBot="1" x14ac:dyDescent="0.25">
      <c r="A16" s="374"/>
      <c r="B16" s="341"/>
      <c r="C16" s="356"/>
      <c r="D16" s="226" t="s">
        <v>170</v>
      </c>
      <c r="E16" s="218">
        <v>0.1</v>
      </c>
      <c r="F16" s="376"/>
      <c r="G16" s="335"/>
      <c r="H16" s="408"/>
      <c r="I16" s="214">
        <f t="shared" ref="I16:I18" si="0">H16/5*100</f>
        <v>0</v>
      </c>
      <c r="J16" s="208">
        <f>I16*$F$16*$G$14</f>
        <v>0</v>
      </c>
      <c r="K16" s="408"/>
      <c r="L16" s="214">
        <f t="shared" ref="L16:L18" si="1">K16/5*100</f>
        <v>0</v>
      </c>
      <c r="M16" s="208">
        <f>L16*$F$16*$G$14</f>
        <v>0</v>
      </c>
      <c r="N16" s="408"/>
      <c r="O16" s="214">
        <f t="shared" ref="O16:O18" si="2">N16/5*100</f>
        <v>0</v>
      </c>
      <c r="P16" s="208">
        <f>O16*$F$16*$G$14</f>
        <v>0</v>
      </c>
      <c r="Q16" s="408"/>
      <c r="R16" s="214">
        <f t="shared" ref="R16:R18" si="3">Q16/5*100</f>
        <v>0</v>
      </c>
      <c r="S16" s="208">
        <f>R16*$F$16*$G$14</f>
        <v>0</v>
      </c>
      <c r="T16" s="408"/>
      <c r="U16" s="214">
        <f t="shared" ref="U16:U18" si="4">T16/5*100</f>
        <v>0</v>
      </c>
      <c r="V16" s="208">
        <f>U16*$F$16*$G$14</f>
        <v>0</v>
      </c>
    </row>
    <row r="17" spans="1:22" ht="15.75" customHeight="1" thickBot="1" x14ac:dyDescent="0.25">
      <c r="A17" s="374"/>
      <c r="B17" s="341"/>
      <c r="C17" s="356"/>
      <c r="D17" s="219" t="s">
        <v>171</v>
      </c>
      <c r="E17" s="218">
        <v>0.25</v>
      </c>
      <c r="F17" s="376"/>
      <c r="G17" s="335"/>
      <c r="H17" s="408"/>
      <c r="I17" s="214">
        <f t="shared" si="0"/>
        <v>0</v>
      </c>
      <c r="J17" s="208">
        <f>I17*$F$17*$G$14</f>
        <v>0</v>
      </c>
      <c r="K17" s="408"/>
      <c r="L17" s="214">
        <f t="shared" si="1"/>
        <v>0</v>
      </c>
      <c r="M17" s="208">
        <f>L17*$F$17*$G$14</f>
        <v>0</v>
      </c>
      <c r="N17" s="408"/>
      <c r="O17" s="214">
        <f t="shared" si="2"/>
        <v>0</v>
      </c>
      <c r="P17" s="208">
        <f>O17*$F$17*$G$14</f>
        <v>0</v>
      </c>
      <c r="Q17" s="408"/>
      <c r="R17" s="214">
        <f t="shared" si="3"/>
        <v>0</v>
      </c>
      <c r="S17" s="208">
        <f>R17*$F$17*$G$14</f>
        <v>0</v>
      </c>
      <c r="T17" s="408"/>
      <c r="U17" s="214">
        <f t="shared" si="4"/>
        <v>0</v>
      </c>
      <c r="V17" s="208">
        <f>U17*$F$17*$G$14</f>
        <v>0</v>
      </c>
    </row>
    <row r="18" spans="1:22" ht="15.75" customHeight="1" thickBot="1" x14ac:dyDescent="0.25">
      <c r="A18" s="374"/>
      <c r="B18" s="342"/>
      <c r="C18" s="357"/>
      <c r="D18" s="220" t="s">
        <v>172</v>
      </c>
      <c r="E18" s="221">
        <v>0.25</v>
      </c>
      <c r="F18" s="377"/>
      <c r="G18" s="336"/>
      <c r="H18" s="409"/>
      <c r="I18" s="215">
        <f t="shared" si="0"/>
        <v>0</v>
      </c>
      <c r="J18" s="209">
        <f>I18*$F$18*$G$14</f>
        <v>0</v>
      </c>
      <c r="K18" s="409"/>
      <c r="L18" s="215">
        <f t="shared" si="1"/>
        <v>0</v>
      </c>
      <c r="M18" s="209">
        <f>L18*$F$18*$G$14</f>
        <v>0</v>
      </c>
      <c r="N18" s="409"/>
      <c r="O18" s="215">
        <f t="shared" si="2"/>
        <v>0</v>
      </c>
      <c r="P18" s="209">
        <f>O18*$F$18*$G$14</f>
        <v>0</v>
      </c>
      <c r="Q18" s="409"/>
      <c r="R18" s="215">
        <f t="shared" si="3"/>
        <v>0</v>
      </c>
      <c r="S18" s="209">
        <f>R18*$F$18*$G$14</f>
        <v>0</v>
      </c>
      <c r="T18" s="409"/>
      <c r="U18" s="215">
        <f t="shared" si="4"/>
        <v>0</v>
      </c>
      <c r="V18" s="209">
        <f>U18*$F$18*$G$14</f>
        <v>0</v>
      </c>
    </row>
    <row r="19" spans="1:22" ht="32.25" customHeight="1" thickBot="1" x14ac:dyDescent="0.25">
      <c r="A19" s="222" t="s">
        <v>158</v>
      </c>
      <c r="B19" s="223" t="s">
        <v>160</v>
      </c>
      <c r="C19" s="372" t="s">
        <v>136</v>
      </c>
      <c r="D19" s="373"/>
      <c r="E19" s="346">
        <v>0.05</v>
      </c>
      <c r="F19" s="360"/>
      <c r="G19" s="360"/>
      <c r="H19" s="410"/>
      <c r="I19" s="404">
        <f>IF(H19&gt;5,100,0)</f>
        <v>0</v>
      </c>
      <c r="J19" s="406">
        <f>I19*$F$19</f>
        <v>0</v>
      </c>
      <c r="K19" s="410"/>
      <c r="L19" s="404">
        <f>IF(K19&gt;5,100,0)</f>
        <v>0</v>
      </c>
      <c r="M19" s="406">
        <f>L19*$F$19</f>
        <v>0</v>
      </c>
      <c r="N19" s="410"/>
      <c r="O19" s="404">
        <f>IF(N19&gt;5,100,0)</f>
        <v>0</v>
      </c>
      <c r="P19" s="406">
        <f>O19*$F$19</f>
        <v>0</v>
      </c>
      <c r="Q19" s="410"/>
      <c r="R19" s="404">
        <f>IF(Q19&gt;5,100,0)</f>
        <v>0</v>
      </c>
      <c r="S19" s="406">
        <f>R19*$F$19</f>
        <v>0</v>
      </c>
      <c r="T19" s="410"/>
      <c r="U19" s="404">
        <f>IF(T19&gt;5,100,0)</f>
        <v>0</v>
      </c>
      <c r="V19" s="406">
        <f>U19*$F$19</f>
        <v>0</v>
      </c>
    </row>
    <row r="20" spans="1:22" ht="66" customHeight="1" thickBot="1" x14ac:dyDescent="0.25">
      <c r="A20" s="351" t="s">
        <v>159</v>
      </c>
      <c r="B20" s="414" t="s">
        <v>137</v>
      </c>
      <c r="C20" s="353" t="s">
        <v>164</v>
      </c>
      <c r="D20" s="354"/>
      <c r="E20" s="225">
        <v>0.3</v>
      </c>
      <c r="F20" s="346">
        <v>0.45</v>
      </c>
      <c r="G20" s="411"/>
      <c r="H20" s="210"/>
      <c r="I20" s="213">
        <f>H20/5*100</f>
        <v>0</v>
      </c>
      <c r="J20" s="401">
        <f>H24*$G$20</f>
        <v>0</v>
      </c>
      <c r="K20" s="210"/>
      <c r="L20" s="213">
        <f>K20/5*100</f>
        <v>0</v>
      </c>
      <c r="M20" s="401">
        <f>K24*$G$20</f>
        <v>0</v>
      </c>
      <c r="N20" s="210"/>
      <c r="O20" s="213">
        <f>N20/5*100</f>
        <v>0</v>
      </c>
      <c r="P20" s="401">
        <f>N24*$G$20</f>
        <v>0</v>
      </c>
      <c r="Q20" s="210"/>
      <c r="R20" s="213">
        <f>Q20/5*100</f>
        <v>0</v>
      </c>
      <c r="S20" s="401">
        <f>Q24*$G$20</f>
        <v>0</v>
      </c>
      <c r="T20" s="210"/>
      <c r="U20" s="213">
        <f>T20/5*100</f>
        <v>0</v>
      </c>
      <c r="V20" s="401">
        <f>T24*$G$20</f>
        <v>0</v>
      </c>
    </row>
    <row r="21" spans="1:22" ht="68.25" customHeight="1" thickBot="1" x14ac:dyDescent="0.25">
      <c r="A21" s="352"/>
      <c r="B21" s="415"/>
      <c r="C21" s="349" t="s">
        <v>166</v>
      </c>
      <c r="D21" s="350"/>
      <c r="E21" s="227">
        <v>0.3</v>
      </c>
      <c r="F21" s="347"/>
      <c r="G21" s="412"/>
      <c r="H21" s="211"/>
      <c r="I21" s="213">
        <f t="shared" ref="I21:I23" si="5">H21/5*100</f>
        <v>0</v>
      </c>
      <c r="J21" s="400"/>
      <c r="K21" s="211"/>
      <c r="L21" s="213">
        <f t="shared" ref="L21:L23" si="6">K21/5*100</f>
        <v>0</v>
      </c>
      <c r="M21" s="400"/>
      <c r="N21" s="211"/>
      <c r="O21" s="213">
        <f t="shared" ref="O21:O23" si="7">N21/5*100</f>
        <v>0</v>
      </c>
      <c r="P21" s="400"/>
      <c r="Q21" s="211"/>
      <c r="R21" s="213">
        <f t="shared" ref="R21:R23" si="8">Q21/5*100</f>
        <v>0</v>
      </c>
      <c r="S21" s="400"/>
      <c r="T21" s="211"/>
      <c r="U21" s="213">
        <f t="shared" ref="U21:U23" si="9">T21/5*100</f>
        <v>0</v>
      </c>
      <c r="V21" s="400"/>
    </row>
    <row r="22" spans="1:22" ht="72" customHeight="1" thickBot="1" x14ac:dyDescent="0.25">
      <c r="A22" s="352"/>
      <c r="B22" s="415"/>
      <c r="C22" s="349" t="s">
        <v>165</v>
      </c>
      <c r="D22" s="350"/>
      <c r="E22" s="227">
        <v>0.1</v>
      </c>
      <c r="F22" s="347"/>
      <c r="G22" s="412"/>
      <c r="H22" s="211"/>
      <c r="I22" s="213">
        <f t="shared" si="5"/>
        <v>0</v>
      </c>
      <c r="J22" s="400"/>
      <c r="K22" s="211"/>
      <c r="L22" s="213">
        <f t="shared" si="6"/>
        <v>0</v>
      </c>
      <c r="M22" s="400"/>
      <c r="N22" s="211"/>
      <c r="O22" s="213">
        <f t="shared" si="7"/>
        <v>0</v>
      </c>
      <c r="P22" s="400"/>
      <c r="Q22" s="211"/>
      <c r="R22" s="213">
        <f t="shared" si="8"/>
        <v>0</v>
      </c>
      <c r="S22" s="400"/>
      <c r="T22" s="211"/>
      <c r="U22" s="213">
        <f t="shared" si="9"/>
        <v>0</v>
      </c>
      <c r="V22" s="400"/>
    </row>
    <row r="23" spans="1:22" ht="57.75" customHeight="1" thickBot="1" x14ac:dyDescent="0.25">
      <c r="A23" s="352"/>
      <c r="B23" s="415"/>
      <c r="C23" s="358" t="s">
        <v>167</v>
      </c>
      <c r="D23" s="359"/>
      <c r="E23" s="227">
        <v>0.3</v>
      </c>
      <c r="F23" s="347"/>
      <c r="G23" s="412"/>
      <c r="H23" s="212"/>
      <c r="I23" s="213">
        <f t="shared" si="5"/>
        <v>0</v>
      </c>
      <c r="J23" s="400"/>
      <c r="K23" s="212"/>
      <c r="L23" s="213">
        <f t="shared" si="6"/>
        <v>0</v>
      </c>
      <c r="M23" s="400"/>
      <c r="N23" s="212"/>
      <c r="O23" s="213">
        <f t="shared" si="7"/>
        <v>0</v>
      </c>
      <c r="P23" s="400"/>
      <c r="Q23" s="212"/>
      <c r="R23" s="213">
        <f t="shared" si="8"/>
        <v>0</v>
      </c>
      <c r="S23" s="400"/>
      <c r="T23" s="212"/>
      <c r="U23" s="213">
        <f t="shared" si="9"/>
        <v>0</v>
      </c>
      <c r="V23" s="400"/>
    </row>
    <row r="24" spans="1:22" ht="17.25" customHeight="1" thickBot="1" x14ac:dyDescent="0.25">
      <c r="A24" s="417"/>
      <c r="B24" s="416"/>
      <c r="C24" s="349" t="s">
        <v>163</v>
      </c>
      <c r="D24" s="350"/>
      <c r="E24" s="227">
        <v>1</v>
      </c>
      <c r="F24" s="348"/>
      <c r="G24" s="413"/>
      <c r="H24" s="418">
        <f>(I20*$F$20+I21*$F$21+I22*$F$22+I23*$F$23)</f>
        <v>0</v>
      </c>
      <c r="I24" s="419"/>
      <c r="J24" s="402"/>
      <c r="K24" s="418">
        <f>(L20*$F$20+L21*$F$21+L22*$F$22+L23*$F$23)</f>
        <v>0</v>
      </c>
      <c r="L24" s="419"/>
      <c r="M24" s="402"/>
      <c r="N24" s="418">
        <f>(O20*$F$20+O21*$F$21+O22*$F$22+O23*$F$23)</f>
        <v>0</v>
      </c>
      <c r="O24" s="419"/>
      <c r="P24" s="402"/>
      <c r="Q24" s="418">
        <f>(R20*$F$20+R21*$F$21+R22*$F$22+R23*$F$23)</f>
        <v>0</v>
      </c>
      <c r="R24" s="419"/>
      <c r="S24" s="402"/>
      <c r="T24" s="418">
        <f>(U20*$F$20+U21*$F$21+U22*$F$22+U23*$F$23)</f>
        <v>0</v>
      </c>
      <c r="U24" s="419"/>
      <c r="V24" s="402"/>
    </row>
    <row r="25" spans="1:22" ht="16.5" customHeight="1" thickBot="1" x14ac:dyDescent="0.25">
      <c r="A25" s="312" t="s">
        <v>24</v>
      </c>
      <c r="B25" s="313"/>
      <c r="C25" s="313"/>
      <c r="D25" s="313"/>
      <c r="E25" s="314"/>
      <c r="F25" s="320"/>
      <c r="G25" s="321"/>
      <c r="H25" s="315">
        <f>J20+J19+J18+J17+J16+J15+J14+J8+J4</f>
        <v>0</v>
      </c>
      <c r="I25" s="316"/>
      <c r="J25" s="317"/>
      <c r="K25" s="315">
        <f t="shared" ref="K25" si="10">M20+M19+M18+M17+M16+M15+M14+M8+M4</f>
        <v>0</v>
      </c>
      <c r="L25" s="316"/>
      <c r="M25" s="317"/>
      <c r="N25" s="315">
        <f t="shared" ref="N25" si="11">P20+P19+P18+P17+P16+P15+P14+P8+P4</f>
        <v>0</v>
      </c>
      <c r="O25" s="316"/>
      <c r="P25" s="317"/>
      <c r="Q25" s="315">
        <f t="shared" ref="Q25" si="12">S20+S19+S18+S17+S16+S15+S14+S8+S4</f>
        <v>0</v>
      </c>
      <c r="R25" s="316"/>
      <c r="S25" s="317"/>
      <c r="T25" s="315">
        <f t="shared" ref="T25" si="13">V20+V19+V18+V17+V16+V15+V14+V8+V4</f>
        <v>0</v>
      </c>
      <c r="U25" s="316"/>
      <c r="V25" s="317"/>
    </row>
    <row r="26" spans="1:22" ht="16.5" thickBot="1" x14ac:dyDescent="0.25">
      <c r="A26" s="318" t="s">
        <v>21</v>
      </c>
      <c r="B26" s="319"/>
      <c r="C26" s="319"/>
      <c r="D26" s="319"/>
      <c r="E26" s="319"/>
      <c r="F26" s="216"/>
      <c r="G26" s="207"/>
      <c r="H26" s="309"/>
      <c r="I26" s="310"/>
      <c r="J26" s="311"/>
      <c r="K26" s="309"/>
      <c r="L26" s="310"/>
      <c r="M26" s="311"/>
      <c r="N26" s="309"/>
      <c r="O26" s="310"/>
      <c r="P26" s="311"/>
      <c r="Q26" s="309"/>
      <c r="R26" s="310"/>
      <c r="S26" s="311"/>
      <c r="T26" s="309"/>
      <c r="U26" s="310"/>
      <c r="V26" s="311"/>
    </row>
  </sheetData>
  <mergeCells count="91">
    <mergeCell ref="F25:G25"/>
    <mergeCell ref="A26:E26"/>
    <mergeCell ref="H26:J26"/>
    <mergeCell ref="K26:M26"/>
    <mergeCell ref="N26:P26"/>
    <mergeCell ref="Q26:S26"/>
    <mergeCell ref="T26:V26"/>
    <mergeCell ref="H24:I24"/>
    <mergeCell ref="K24:L24"/>
    <mergeCell ref="N24:O24"/>
    <mergeCell ref="Q24:R24"/>
    <mergeCell ref="T24:U24"/>
    <mergeCell ref="C2:D3"/>
    <mergeCell ref="Q8:Q10"/>
    <mergeCell ref="R8:R13"/>
    <mergeCell ref="S8:S13"/>
    <mergeCell ref="T8:T10"/>
    <mergeCell ref="U8:U13"/>
    <mergeCell ref="V8:V13"/>
    <mergeCell ref="K8:K10"/>
    <mergeCell ref="L8:L13"/>
    <mergeCell ref="M8:M13"/>
    <mergeCell ref="N8:N10"/>
    <mergeCell ref="O8:O13"/>
    <mergeCell ref="P8:P13"/>
    <mergeCell ref="H8:H10"/>
    <mergeCell ref="I8:I13"/>
    <mergeCell ref="J8:J13"/>
    <mergeCell ref="A8:A13"/>
    <mergeCell ref="C8:D13"/>
    <mergeCell ref="E8:E13"/>
    <mergeCell ref="F8:F10"/>
    <mergeCell ref="F11:F13"/>
    <mergeCell ref="A25:E25"/>
    <mergeCell ref="H25:J25"/>
    <mergeCell ref="K25:M25"/>
    <mergeCell ref="N25:P25"/>
    <mergeCell ref="Q25:S25"/>
    <mergeCell ref="T25:V25"/>
    <mergeCell ref="A20:A24"/>
    <mergeCell ref="B20:B24"/>
    <mergeCell ref="F20:G24"/>
    <mergeCell ref="J20:J24"/>
    <mergeCell ref="M20:M24"/>
    <mergeCell ref="P20:P24"/>
    <mergeCell ref="S20:S24"/>
    <mergeCell ref="C21:D21"/>
    <mergeCell ref="C22:D22"/>
    <mergeCell ref="C23:D23"/>
    <mergeCell ref="V20:V24"/>
    <mergeCell ref="C24:D24"/>
    <mergeCell ref="C19:D19"/>
    <mergeCell ref="E19:G19"/>
    <mergeCell ref="C20:D20"/>
    <mergeCell ref="T11:T13"/>
    <mergeCell ref="A14:A18"/>
    <mergeCell ref="C14:C18"/>
    <mergeCell ref="F14:F18"/>
    <mergeCell ref="N11:N13"/>
    <mergeCell ref="Q11:Q13"/>
    <mergeCell ref="U4:U7"/>
    <mergeCell ref="V4:V7"/>
    <mergeCell ref="H11:H13"/>
    <mergeCell ref="K11:K13"/>
    <mergeCell ref="O4:O7"/>
    <mergeCell ref="P4:P7"/>
    <mergeCell ref="Q4:Q7"/>
    <mergeCell ref="R4:R7"/>
    <mergeCell ref="S4:S7"/>
    <mergeCell ref="T4:T7"/>
    <mergeCell ref="I4:I7"/>
    <mergeCell ref="J4:J7"/>
    <mergeCell ref="K4:K7"/>
    <mergeCell ref="L4:L7"/>
    <mergeCell ref="M4:M7"/>
    <mergeCell ref="N4:N7"/>
    <mergeCell ref="K2:M2"/>
    <mergeCell ref="N2:P2"/>
    <mergeCell ref="Q2:S2"/>
    <mergeCell ref="T2:V2"/>
    <mergeCell ref="A4:A7"/>
    <mergeCell ref="B4:B18"/>
    <mergeCell ref="C4:D7"/>
    <mergeCell ref="E4:F7"/>
    <mergeCell ref="G4:G18"/>
    <mergeCell ref="H4:H7"/>
    <mergeCell ref="A2:A3"/>
    <mergeCell ref="B2:B3"/>
    <mergeCell ref="E2:F3"/>
    <mergeCell ref="G2:G3"/>
    <mergeCell ref="H2:J2"/>
  </mergeCells>
  <conditionalFormatting sqref="K26:V26">
    <cfRule type="expression" dxfId="7" priority="1">
      <formula>#REF!="X"</formula>
    </cfRule>
    <cfRule type="expression" dxfId="6" priority="2">
      <formula>#REF!="V"</formula>
    </cfRule>
  </conditionalFormatting>
  <conditionalFormatting sqref="H26:J26">
    <cfRule type="expression" dxfId="3" priority="3">
      <formula>#REF!="X"</formula>
    </cfRule>
    <cfRule type="expression" dxfId="2" priority="4">
      <formula>#REF!="V"</formula>
    </cfRule>
  </conditionalFormatting>
  <dataValidations count="3">
    <dataValidation type="whole" allowBlank="1" showInputMessage="1" showErrorMessage="1" errorTitle="שגיאה" error="יש להזין ניקוד בסולם של 1-10" sqref="K20:K23 Q20:Q23 T20:T23 H20:H23 N20:N23">
      <formula1>1</formula1>
      <formula2>10</formula2>
    </dataValidation>
    <dataValidation operator="greaterThanOrEqual" allowBlank="1" showInputMessage="1" showErrorMessage="1" sqref="N4 H4 K4 Q4 T4"/>
    <dataValidation allowBlank="1" showInputMessage="1" showErrorMessage="1" errorTitle="שגיאה" error="יש להזין ניקוד בסולם של 1-10" sqref="H14:H19 H24:I24 K24:L24 K14:K19 N24:O24 N14:N19 Q24:R24 Q14:Q19 T24:U24 T14:T19"/>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10</vt:i4>
      </vt:variant>
    </vt:vector>
  </HeadingPairs>
  <TitlesOfParts>
    <vt:vector size="16" baseType="lpstr">
      <vt:lpstr>תנאי-סף</vt:lpstr>
      <vt:lpstr>איכות -אוכלוסייה כללית</vt:lpstr>
      <vt:lpstr>איכות- מגזר יהודי</vt:lpstr>
      <vt:lpstr>איכות מגזר כללי</vt:lpstr>
      <vt:lpstr>מחיר וסיכום</vt:lpstr>
      <vt:lpstr>איכות מגזר חרדי ולא יהודי</vt:lpstr>
      <vt:lpstr>'תנאי-סף'!_Ref173487267</vt:lpstr>
      <vt:lpstr>'תנאי-סף'!_Ref179538436</vt:lpstr>
      <vt:lpstr>'תנאי-סף'!_Ref263083897</vt:lpstr>
      <vt:lpstr>'תנאי-סף'!_Ref274737718</vt:lpstr>
      <vt:lpstr>'תנאי-סף'!_Ref299441922</vt:lpstr>
      <vt:lpstr>'תנאי-סף'!_Ref299445146</vt:lpstr>
      <vt:lpstr>'תנאי-סף'!_Ref299615356</vt:lpstr>
      <vt:lpstr>'תנאי-סף'!_Ref304923103</vt:lpstr>
      <vt:lpstr>'תנאי-סף'!_Ref304980088</vt:lpstr>
      <vt:lpstr>'תנאי-סף'!_Ref329872137</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Saar Oshinskey</cp:lastModifiedBy>
  <dcterms:created xsi:type="dcterms:W3CDTF">2012-09-13T08:40:43Z</dcterms:created>
  <dcterms:modified xsi:type="dcterms:W3CDTF">2015-09-10T09:23:48Z</dcterms:modified>
</cp:coreProperties>
</file>