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charts/chart5.xml" ContentType="application/vnd.openxmlformats-officedocument.drawingml.chart+xml"/>
  <Override PartName="/xl/drawings/drawing5.xml" ContentType="application/vnd.openxmlformats-officedocument.drawingml.chartshapes+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P:\חוזים והתקשרויות\"/>
    </mc:Choice>
  </mc:AlternateContent>
  <bookViews>
    <workbookView xWindow="28680" yWindow="-120" windowWidth="29040" windowHeight="15840"/>
  </bookViews>
  <sheets>
    <sheet name="הנחיות" sheetId="17" r:id="rId1"/>
    <sheet name="פרטים כלליים, עלויות ותוצאות" sheetId="2" r:id="rId2"/>
    <sheet name="אקלום מבנים" sheetId="3" r:id="rId3"/>
    <sheet name="חימום וקירור מים" sheetId="5" r:id="rId4"/>
    <sheet name="7. ייצור חשמל" sheetId="8" state="hidden" r:id="rId5"/>
    <sheet name="אמדן כלכלי" sheetId="9" r:id="rId6"/>
    <sheet name="חישובים" sheetId="12" r:id="rId7"/>
    <sheet name=" קבועים" sheetId="11" r:id="rId8"/>
  </sheets>
  <definedNames>
    <definedName name="_ftn1" localSheetId="7">' קבועים'!$D$806</definedName>
    <definedName name="_ftnref1" localSheetId="7">' קבועים'!$D$804</definedName>
    <definedName name="controllers" localSheetId="0">#REF!</definedName>
    <definedName name="controllers">' קבועים'!$H$117:$H$120</definedName>
    <definedName name="efficiencycheck" localSheetId="0">#REF!</definedName>
    <definedName name="efficiencycheck">' קבועים'!$G$80:$G$81</definedName>
    <definedName name="KW" localSheetId="0">#REF!</definedName>
    <definedName name="KW">' קבועים'!$E$80:$E$81</definedName>
    <definedName name="tCO2e_Kgגפמ" localSheetId="0">#REF!</definedName>
    <definedName name="tCO2e_Kgגפמ">' קבועים'!$C$48</definedName>
    <definedName name="tCO2e_KWhגז_טבעי" localSheetId="0">#REF!</definedName>
    <definedName name="tCO2e_KWhגז_טבעי">' קבועים'!$C$71</definedName>
    <definedName name="tCO2e_KWhגפמ" localSheetId="0">#REF!</definedName>
    <definedName name="tCO2e_KWhגפמ">' קבועים'!$C$67</definedName>
    <definedName name="tCO2e_KWhחשמל" localSheetId="0">#REF!</definedName>
    <definedName name="tCO2e_KWhחשמל">' קבועים'!$C$49</definedName>
    <definedName name="tCO2e_KWhמזוט" localSheetId="0">#REF!</definedName>
    <definedName name="tCO2e_KWhמזוט">' קבועים'!$C$69</definedName>
    <definedName name="tCO2e_KWhסולר" localSheetId="0">#REF!</definedName>
    <definedName name="tCO2e_KWhסולר">' קבועים'!$C$70</definedName>
    <definedName name="tCO2e_Lמזוט" localSheetId="0">#REF!</definedName>
    <definedName name="tCO2e_Lמזוט">' קבועים'!$C$50</definedName>
    <definedName name="tCO2e_Lסולר" localSheetId="0">#REF!</definedName>
    <definedName name="tCO2e_Lסולר">' קבועים'!$C$51</definedName>
    <definedName name="tCO2e_MMBTUגז_טבעי" localSheetId="0">#REF!</definedName>
    <definedName name="tCO2e_MMBTUגז_טבעי">' קבועים'!$C$52</definedName>
    <definedName name="tCO2e_TJגז_טבעי">' קבועים'!$C$63</definedName>
    <definedName name="tCO2e_TJגפמ">' קבועים'!$C$59</definedName>
    <definedName name="tCO2e_TJמזוט">' קבועים'!$C$61</definedName>
    <definedName name="tCO2e_TJסולר">' קבועים'!$C$62</definedName>
    <definedName name="TJ_KGגפמ" localSheetId="0">#REF!</definedName>
    <definedName name="TJ_KGגפמ">' קבועים'!$D$39</definedName>
    <definedName name="TJ_KWhחשמל">' קבועים'!$D$40</definedName>
    <definedName name="TJ_Literמזוט" localSheetId="0">#REF!</definedName>
    <definedName name="TJ_Literמזוט">' קבועים'!$D$41</definedName>
    <definedName name="TJ_Literסולר" localSheetId="0">#REF!</definedName>
    <definedName name="TJ_Literסולר">' קבועים'!$D$42</definedName>
    <definedName name="TJ_MMBTUגז_טבעי" localSheetId="0">#REF!</definedName>
    <definedName name="TJ_MMBTUגז_טבעי">' קבועים'!$D$38</definedName>
    <definedName name="waterorair" localSheetId="0">#REF!</definedName>
    <definedName name="waterorair">' קבועים'!$F$80:$F$81</definedName>
    <definedName name="yesorno" localSheetId="0">#REF!</definedName>
    <definedName name="yesorno">' קבועים'!$G$80:$G$81</definedName>
    <definedName name="Z_2DAA1D84_496C_43B3_9B3D_F6443FDB70D2_.wvu.Cols" localSheetId="2" hidden="1">'אקלום מבנים'!$AK:$AO,'אקלום מבנים'!$AW:$BA,'אקלום מבנים'!$BI:$BM,'אקלום מבנים'!$BU:$BY,'אקלום מבנים'!$CG:$CK,'אקלום מבנים'!$CS:$CW,'אקלום מבנים'!$DE:$DI,'אקלום מבנים'!$DQ:$DU</definedName>
    <definedName name="Z_2DAA1D84_496C_43B3_9B3D_F6443FDB70D2_.wvu.Cols" localSheetId="3" hidden="1">'חימום וקירור מים'!$I:$M</definedName>
    <definedName name="Z_2DAA1D84_496C_43B3_9B3D_F6443FDB70D2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2DAA1D84_496C_43B3_9B3D_F6443FDB70D2_.wvu.Rows" localSheetId="4" hidden="1">'7. ייצור חשמל'!$52:$54,'7. ייצור חשמל'!$57:$59,'7. ייצור חשמל'!$73:$78,'7. ייצור חשמל'!$84:$92</definedName>
    <definedName name="Z_2DAA1D84_496C_43B3_9B3D_F6443FDB70D2_.wvu.Rows" localSheetId="3" hidden="1">'חימום וקירור מים'!$72:$73,'חימום וקירור מים'!$125:$125,'חימום וקירור מים'!$184:$184,'חימום וקירור מים'!$186:$186,'חימום וקירור מים'!$189:$193,'חימום וקירור מים'!$139:$144,'חימום וקירור מים'!$157:$164</definedName>
    <definedName name="Z_2DAA1D84_496C_43B3_9B3D_F6443FDB70D2_.wvu.Rows" localSheetId="1" hidden="1">'פרטים כלליים, עלויות ותוצאות'!$23:$24,'פרטים כלליים, עלויות ותוצאות'!#REF!,'פרטים כלליים, עלויות ותוצאות'!$81:$81</definedName>
    <definedName name="Z_4795D392_B56F_435A_BCD0_DB99C7E0A0B0_.wvu.Cols" localSheetId="2" hidden="1">'אקלום מבנים'!$AK:$AO,'אקלום מבנים'!$AW:$BA,'אקלום מבנים'!$BI:$BM,'אקלום מבנים'!$BU:$BY,'אקלום מבנים'!$CG:$CK,'אקלום מבנים'!$CS:$CW,'אקלום מבנים'!$DE:$DI,'אקלום מבנים'!$DQ:$DU</definedName>
    <definedName name="Z_4795D392_B56F_435A_BCD0_DB99C7E0A0B0_.wvu.Cols" localSheetId="3" hidden="1">'חימום וקירור מים'!$I:$M</definedName>
    <definedName name="Z_4795D392_B56F_435A_BCD0_DB99C7E0A0B0_.wvu.Cols" localSheetId="1" hidden="1">'פרטים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4795D392_B56F_435A_BCD0_DB99C7E0A0B0_.wvu.Rows" localSheetId="4" hidden="1">'7. ייצור חשמל'!$52:$54,'7. ייצור חשמל'!$57:$59,'7. ייצור חשמל'!$73:$78,'7. ייצור חשמל'!$84:$92</definedName>
    <definedName name="Z_4795D392_B56F_435A_BCD0_DB99C7E0A0B0_.wvu.Rows" localSheetId="3" hidden="1">'חימום וקירור מים'!$72:$73,'חימום וקירור מים'!$125:$125,'חימום וקירור מים'!$184:$184,'חימום וקירור מים'!$186:$186,'חימום וקירור מים'!$189:$193,'חימום וקירור מים'!$139:$144,'חימום וקירור מים'!$157:$164</definedName>
    <definedName name="Z_4795D392_B56F_435A_BCD0_DB99C7E0A0B0_.wvu.Rows" localSheetId="1" hidden="1">'פרטים כלליים, עלויות ותוצאות'!$23:$24,'פרטים כלליים, עלויות ותוצאות'!#REF!,'פרטים כלליים, עלויות ותוצאות'!$81:$81</definedName>
    <definedName name="Z_F7CAD7A2_A132_4CA2_AC0F_E37EEC687FA0_.wvu.Cols" localSheetId="2" hidden="1">'אקלום מבנים'!$J:$T,'אקלום מבנים'!$Y:$AC,'אקלום מבנים'!$AK:$AO,'אקלום מבנים'!$AW:$BA,'אקלום מבנים'!$BI:$BM,'אקלום מבנים'!$BU:$BY,'אקלום מבנים'!$CG:$CK,'אקלום מבנים'!$CS:$CW,'אקלום מבנים'!$DE:$DI,'אקלום מבנים'!$DQ:$DU</definedName>
    <definedName name="Z_F7CAD7A2_A132_4CA2_AC0F_E37EEC687FA0_.wvu.Cols" localSheetId="1" hidden="1">'פרטים כלליים, עלויות ותוצאות'!$H:$L,'פרטים כלליים, עלויות ותוצאות'!$T:$X,'פרטים כלליים, עלויות ותוצאות'!$AF:$AJ,'פרטים כלליים, עלויות ותוצאות'!$AR:$AV,'פרטים כלליים, עלויות ותוצאות'!$BD:$BH,'פרטים כלליים, עלויות ותוצאות'!$BP:$BT,'פרטים כלליים, עלויות ותוצאות'!$CB:$CF,'פרטים כלליים, עלויות ותוצאות'!$CN:$CR,'פרטים כלליים, עלויות ותוצאות'!$CZ:$DD,'פרטים כלליים, עלויות ותוצאות'!$DL:$DP</definedName>
    <definedName name="Z_F7CAD7A2_A132_4CA2_AC0F_E37EEC687FA0_.wvu.Rows" localSheetId="2" hidden="1">'אקלום מבנים'!#REF!,'אקלום מבנים'!#REF!,'אקלום מבנים'!#REF!,'אקלום מבנים'!#REF!,'אקלום מבנים'!$70:$73,'אקלום מבנים'!$137:$140,'אקלום מבנים'!$147:$148,'אקלום מבנים'!#REF!,'אקלום מבנים'!#REF!,'אקלום מבנים'!#REF!</definedName>
    <definedName name="Z_F7CAD7A2_A132_4CA2_AC0F_E37EEC687FA0_.wvu.Rows" localSheetId="1" hidden="1">'פרטים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ותוצאות'!#REF!,'פרטים כלליים, עלויות ותוצאות'!#REF!</definedName>
    <definedName name="איקלום_מבנים_אסמכתאות_תפוקה" localSheetId="0">#REF!</definedName>
    <definedName name="איקלום_מבנים_אסמכתאות_תפוקה">' קבועים'!$I$80:$I$84</definedName>
    <definedName name="אנשיקשר">' קבועים'!$E$1:$E$2</definedName>
    <definedName name="אסמכתאות" localSheetId="0">#REF!</definedName>
    <definedName name="אסמכתאות">' קבועים'!$H$14:$H$21</definedName>
    <definedName name="אסקו" localSheetId="0">#REF!</definedName>
    <definedName name="אסקו">' קבועים'!$H$6:$H$7</definedName>
    <definedName name="אפס" localSheetId="0">#REF!</definedName>
    <definedName name="אפס">' קבועים'!$D$35</definedName>
    <definedName name="ארץ_רישום_וארץ_תושבות">' קבועים'!$B$821:$B$1025</definedName>
    <definedName name="אתרים">' קבועים'!$B$22:$B$29</definedName>
    <definedName name="בקרי_קירור" localSheetId="0">#REF!</definedName>
    <definedName name="בקרי_קירור">' קבועים'!$H$117:$H$121</definedName>
    <definedName name="בקרי_תאורה">' קבועים'!#REF!</definedName>
    <definedName name="בקרים_בשימוש" localSheetId="0">#REF!</definedName>
    <definedName name="בקרים_בשימוש">' קבועים'!#REF!</definedName>
    <definedName name="גז_טבעי" localSheetId="0">#REF!</definedName>
    <definedName name="גז_טבעי">' קבועים'!$A$52</definedName>
    <definedName name="גפ_מ" localSheetId="0">#REF!</definedName>
    <definedName name="גפ_מ">' קבועים'!$A$48</definedName>
    <definedName name="הספק">'7. ייצור חשמל'!$C$40</definedName>
    <definedName name="חודש">' קבועים'!$I$10:$I$20</definedName>
    <definedName name="חודשים" localSheetId="0">#REF!</definedName>
    <definedName name="חודשים">' קבועים'!$D$22:$D$33</definedName>
    <definedName name="חימום_מים" localSheetId="0">#REF!</definedName>
    <definedName name="חימום_מים">' קבועים'!$A$797</definedName>
    <definedName name="חשמל">' קבועים'!$A$49</definedName>
    <definedName name="יחידות_תפוקה_מיזוג">' קבועים'!$E$31:$E$35</definedName>
    <definedName name="יחידותתפוקה">' קבועים'!$E$31:$E$34</definedName>
    <definedName name="יחידת_מידה_מנועים" localSheetId="0">#REF!</definedName>
    <definedName name="יחידת_מידה_מנועים">' קבועים'!#REF!</definedName>
    <definedName name="ייצור_חשמל" localSheetId="0">#REF!</definedName>
    <definedName name="ייצור_חשמל">' קבועים'!#REF!</definedName>
    <definedName name="ימים" localSheetId="0">#REF!</definedName>
    <definedName name="ימים">' קבועים'!$G$1:$G$31</definedName>
    <definedName name="כללי" localSheetId="0">#REF!</definedName>
    <definedName name="כללי">' קבועים'!#REF!</definedName>
    <definedName name="כמות_ייצור_חשמל" localSheetId="0">#REF!</definedName>
    <definedName name="כמות_ייצור_חשמל">'7. ייצור חשמל'!$D$38</definedName>
    <definedName name="כן" localSheetId="0">#REF!</definedName>
    <definedName name="כן">' קבועים'!$G$80:$G$81</definedName>
    <definedName name="כן_לא" localSheetId="0">#REF!</definedName>
    <definedName name="כן_לא">' קבועים'!$B$10:$B$11</definedName>
    <definedName name="לא_ידוע">' קבועים'!$B$18:$B$20</definedName>
    <definedName name="מאשר" localSheetId="0">#REF!</definedName>
    <definedName name="מאשר">' קבועים'!$H$10:$H$11</definedName>
    <definedName name="מגזר" localSheetId="0">#REF!</definedName>
    <definedName name="מגזר">' קבועים'!$O$49:$O$52</definedName>
    <definedName name="מגזר_מספר">' קבועים'!$O$49:$P$52</definedName>
    <definedName name="מדידות">' קבועים'!$E$24:$E$26</definedName>
    <definedName name="מזוט" localSheetId="0">#REF!</definedName>
    <definedName name="מזוט">' קבועים'!$A$50</definedName>
    <definedName name="מיזוג_מבנים" localSheetId="0">#REF!</definedName>
    <definedName name="מיזוג_מבנים">' קבועים'!$A$796</definedName>
    <definedName name="מנועים" localSheetId="0">#REF!</definedName>
    <definedName name="מנועים">' קבועים'!#REF!</definedName>
    <definedName name="מעמד_התוכנית">' קבועים'!$K$2:$K$6</definedName>
    <definedName name="מעמד_התוכנית_מספר">' קבועים'!$K$2:$L$6</definedName>
    <definedName name="מקורות">' קבועים'!$A$38:$A$42</definedName>
    <definedName name="מתודולוגיית_חישוב">' קבועים'!$R$11:$R$27</definedName>
    <definedName name="מתודולוגיית_חישוב_מספר">' קבועים'!$R$11:$S$27</definedName>
    <definedName name="סוג_בעל_מניות">' קבועים'!$R$2:$R$6</definedName>
    <definedName name="סוג_בעל_מניות_מספר">' קבועים'!$R$2:$S$6</definedName>
    <definedName name="סוג_יזם">' קבועים'!$B$1:$B$8</definedName>
    <definedName name="סוג_פרויקט">' קבועים'!$E$7:$E$8</definedName>
    <definedName name="סוג_רכיב" localSheetId="5">' קבועים'!#REF!</definedName>
    <definedName name="סוג_רכיב" localSheetId="0">#REF!</definedName>
    <definedName name="סוג_רכיב" localSheetId="1">' קבועים'!#REF!</definedName>
    <definedName name="סוג_רכיב">' קבועים'!#REF!</definedName>
    <definedName name="סולר" localSheetId="0">#REF!</definedName>
    <definedName name="סולר">' קבועים'!$A$51</definedName>
    <definedName name="ענף" localSheetId="0">#REF!</definedName>
    <definedName name="ענף">' קבועים'!$M$2:$M$74</definedName>
    <definedName name="ענף_מספר">' קבועים'!$M$2:$N$74</definedName>
    <definedName name="צורת_התאגדות">' קבועים'!$O$2:$O$13</definedName>
    <definedName name="צורת_התאגדות_מספר">' קבועים'!$O$2:$P$13</definedName>
    <definedName name="רשימת_ישובים">' קבועים'!$E$821:$F$2401</definedName>
    <definedName name="רשימת_מדינות">' קבועים'!$B$821:$C$1026</definedName>
    <definedName name="שטח_פרויקט">'7. ייצור חשמל'!$F$38</definedName>
    <definedName name="שם_ישוב" localSheetId="0">#REF!</definedName>
    <definedName name="שם_ישוב">' קבועים'!$E$821:$E$2401</definedName>
    <definedName name="שנה" localSheetId="0">#REF!</definedName>
    <definedName name="שנה">' קבועים'!$D$1:$D$15</definedName>
    <definedName name="שנות_נתונים">' קבועים'!$B$32:$B$34</definedName>
    <definedName name="שעות_שמש" localSheetId="0">#REF!</definedName>
    <definedName name="שעות_שמש">' קבועים'!#REF!</definedName>
    <definedName name="שש_אתרים" localSheetId="0">#REF!</definedName>
    <definedName name="שש_אתרים">' קבועים'!$B$145:$B$150</definedName>
    <definedName name="תאורה">' קבועים'!#REF!</definedName>
    <definedName name="תואר" localSheetId="0">#REF!</definedName>
    <definedName name="תואר">' קבועים'!$O$43:$O$44</definedName>
    <definedName name="תואר_מספר">' קבועים'!$O$43:$P$44</definedName>
    <definedName name="תוכנית_עסקית">' קבועים'!$H$2:$H$3</definedName>
    <definedName name="תפוקה">' קבועים'!$E$31:$E$34</definedName>
    <definedName name="תפוקתקירוריחידותמידה" localSheetId="0">#REF!</definedName>
    <definedName name="תפוקתקירוריחידותמידה">' קבועים'!$E$80:$E$81</definedName>
    <definedName name="תפקיד" localSheetId="0">#REF!</definedName>
    <definedName name="תפקיד">' קבועים'!$O$20:$O$38</definedName>
    <definedName name="תפקיד_מספר">' קבועים'!$O$20:$P$38</definedName>
  </definedNames>
  <calcPr calcId="191029"/>
  <customWorkbookViews>
    <customWorkbookView name="tamar - Personal View" guid="{4795D392-B56F-435A-BCD0-DB99C7E0A0B0}" mergeInterval="0" personalView="1" maximized="1" windowWidth="1366" windowHeight="543" tabRatio="870" activeSheetId="9"/>
    <customWorkbookView name="shanit - Personal View" guid="{F7CAD7A2-A132-4CA2-AC0F-E37EEC687FA0}" mergeInterval="0" personalView="1" maximized="1" xWindow="1" yWindow="1" windowWidth="1920" windowHeight="850" activeSheetId="3"/>
    <customWorkbookView name="talib - Personal View" guid="{2DAA1D84-496C-43B3-9B3D-F6443FDB70D2}" mergeInterval="0" personalView="1" maximized="1" xWindow="1" yWindow="1" windowWidth="1366" windowHeight="538" tabRatio="870" activeSheetId="2"/>
  </customWorkbookViews>
</workbook>
</file>

<file path=xl/calcChain.xml><?xml version="1.0" encoding="utf-8"?>
<calcChain xmlns="http://schemas.openxmlformats.org/spreadsheetml/2006/main">
  <c r="C123" i="5" l="1"/>
  <c r="D123" i="5"/>
  <c r="B123" i="5"/>
  <c r="C115" i="5"/>
  <c r="D115" i="5"/>
  <c r="B115" i="5"/>
  <c r="C107" i="5"/>
  <c r="D107" i="5"/>
  <c r="B107" i="5"/>
  <c r="C99" i="5"/>
  <c r="D99" i="5"/>
  <c r="B99" i="5"/>
  <c r="C91" i="5"/>
  <c r="D91" i="5"/>
  <c r="B91" i="5"/>
  <c r="C83" i="5"/>
  <c r="D83" i="5"/>
  <c r="B83" i="5"/>
  <c r="C79" i="3"/>
  <c r="B114" i="11" s="1"/>
  <c r="I90" i="3" l="1"/>
  <c r="I91" i="3"/>
  <c r="I92" i="3"/>
  <c r="I93" i="3"/>
  <c r="I94" i="3"/>
  <c r="I95" i="3"/>
  <c r="I96" i="3"/>
  <c r="I97" i="3"/>
  <c r="I98" i="3"/>
  <c r="I89" i="3"/>
  <c r="E26" i="5" l="1"/>
  <c r="C23" i="2" l="1"/>
  <c r="E34" i="5"/>
  <c r="E35" i="5"/>
  <c r="E86" i="5"/>
  <c r="E79" i="5"/>
  <c r="E78" i="5" l="1"/>
  <c r="K54" i="3" l="1"/>
  <c r="C797" i="11" l="1"/>
  <c r="C796" i="11"/>
  <c r="D2" i="11" l="1"/>
  <c r="D3" i="11" s="1"/>
  <c r="D4" i="11" s="1"/>
  <c r="D5" i="11" s="1"/>
  <c r="D6" i="11" s="1"/>
  <c r="D7" i="11" s="1"/>
  <c r="D8" i="11" s="1"/>
  <c r="D9" i="11" s="1"/>
  <c r="D10" i="11" s="1"/>
  <c r="D11" i="11" s="1"/>
  <c r="D12" i="11" s="1"/>
  <c r="D13" i="11" s="1"/>
  <c r="D14" i="11" s="1"/>
  <c r="D15" i="11" s="1"/>
  <c r="C49" i="11" l="1"/>
  <c r="C806" i="11" l="1"/>
  <c r="C807" i="11"/>
  <c r="E19" i="9"/>
  <c r="C60" i="11" l="1"/>
  <c r="E82" i="9" l="1"/>
  <c r="E164" i="9"/>
  <c r="E123" i="9"/>
  <c r="E163" i="9" l="1"/>
  <c r="E81" i="9"/>
  <c r="E122" i="9"/>
  <c r="C101" i="11" l="1"/>
  <c r="C102" i="11"/>
  <c r="C103" i="11"/>
  <c r="C104" i="11"/>
  <c r="C105" i="11"/>
  <c r="C106" i="11"/>
  <c r="C107" i="11"/>
  <c r="C108" i="11"/>
  <c r="C109" i="11"/>
  <c r="C100" i="11"/>
  <c r="E104" i="11" l="1"/>
  <c r="E105" i="11"/>
  <c r="E106" i="11"/>
  <c r="E107" i="11"/>
  <c r="E108" i="11"/>
  <c r="E109" i="11"/>
  <c r="N56" i="3" l="1"/>
  <c r="N57" i="3"/>
  <c r="N58" i="3"/>
  <c r="N59" i="3"/>
  <c r="N60" i="3"/>
  <c r="N61" i="3"/>
  <c r="N62" i="3"/>
  <c r="N63" i="3"/>
  <c r="N64" i="3"/>
  <c r="N55" i="3"/>
  <c r="L90" i="3"/>
  <c r="L91" i="3"/>
  <c r="L92" i="3"/>
  <c r="L93" i="3"/>
  <c r="L94" i="3"/>
  <c r="L95" i="3"/>
  <c r="L96" i="3"/>
  <c r="L97" i="3"/>
  <c r="L98" i="3"/>
  <c r="L89" i="3"/>
  <c r="D263" i="3" l="1"/>
  <c r="E118" i="9" s="1"/>
  <c r="D310" i="3" l="1"/>
  <c r="D305" i="3"/>
  <c r="D262" i="3"/>
  <c r="D257" i="3"/>
  <c r="D216" i="3"/>
  <c r="D211" i="3"/>
  <c r="F315" i="3" l="1"/>
  <c r="D311" i="3"/>
  <c r="F267" i="3"/>
  <c r="E267" i="3"/>
  <c r="D217" i="3"/>
  <c r="E315" i="3" l="1"/>
  <c r="E159" i="9"/>
  <c r="E221" i="3"/>
  <c r="E77" i="9"/>
  <c r="A90" i="11"/>
  <c r="B767" i="11" s="1"/>
  <c r="B95" i="11" l="1"/>
  <c r="N90" i="3" l="1"/>
  <c r="G118" i="11" s="1"/>
  <c r="N91" i="3"/>
  <c r="G119" i="11" s="1"/>
  <c r="N92" i="3"/>
  <c r="G120" i="11" s="1"/>
  <c r="N93" i="3"/>
  <c r="G121" i="11" s="1"/>
  <c r="D121" i="11" s="1"/>
  <c r="N94" i="3"/>
  <c r="G122" i="11" s="1"/>
  <c r="D122" i="11" s="1"/>
  <c r="N95" i="3"/>
  <c r="G123" i="11" s="1"/>
  <c r="D123" i="11" s="1"/>
  <c r="N96" i="3"/>
  <c r="G124" i="11" s="1"/>
  <c r="D124" i="11" s="1"/>
  <c r="N97" i="3"/>
  <c r="G125" i="11" s="1"/>
  <c r="D125" i="11" s="1"/>
  <c r="N98" i="3"/>
  <c r="G126" i="11" s="1"/>
  <c r="D126" i="11" s="1"/>
  <c r="N89" i="3"/>
  <c r="G117" i="11" s="1"/>
  <c r="B101" i="11" l="1"/>
  <c r="D101" i="11" s="1"/>
  <c r="E101" i="11" s="1"/>
  <c r="B102" i="11"/>
  <c r="D102" i="11" s="1"/>
  <c r="E102" i="11" s="1"/>
  <c r="B103" i="11"/>
  <c r="D103" i="11" s="1"/>
  <c r="E103" i="11" s="1"/>
  <c r="B104" i="11"/>
  <c r="D104" i="11" s="1"/>
  <c r="B105" i="11"/>
  <c r="D105" i="11" s="1"/>
  <c r="B106" i="11"/>
  <c r="D106" i="11" s="1"/>
  <c r="B107" i="11"/>
  <c r="D107" i="11" s="1"/>
  <c r="B108" i="11"/>
  <c r="D108" i="11" s="1"/>
  <c r="B109" i="11"/>
  <c r="D109" i="11" s="1"/>
  <c r="B100" i="11"/>
  <c r="D100" i="11" s="1"/>
  <c r="E100" i="11" s="1"/>
  <c r="B786" i="11" l="1"/>
  <c r="B787" i="11"/>
  <c r="B788" i="11"/>
  <c r="B789" i="11"/>
  <c r="B790" i="11"/>
  <c r="B791" i="11"/>
  <c r="B118" i="11" l="1"/>
  <c r="C118" i="11" s="1"/>
  <c r="D118" i="11" s="1"/>
  <c r="B783" i="11" s="1"/>
  <c r="B119" i="11"/>
  <c r="C119" i="11" s="1"/>
  <c r="D119" i="11" s="1"/>
  <c r="B784" i="11" s="1"/>
  <c r="B120" i="11"/>
  <c r="C120" i="11" s="1"/>
  <c r="D120" i="11" s="1"/>
  <c r="B785" i="11" s="1"/>
  <c r="B121" i="11"/>
  <c r="C121" i="11" s="1"/>
  <c r="B122" i="11"/>
  <c r="C122" i="11" s="1"/>
  <c r="B123" i="11"/>
  <c r="C123" i="11" s="1"/>
  <c r="B124" i="11"/>
  <c r="C124" i="11" s="1"/>
  <c r="B125" i="11"/>
  <c r="C125" i="11" s="1"/>
  <c r="B126" i="11"/>
  <c r="C126" i="11" s="1"/>
  <c r="B117" i="11"/>
  <c r="C117" i="11" s="1"/>
  <c r="D117" i="11" s="1"/>
  <c r="B771" i="11"/>
  <c r="B772" i="11"/>
  <c r="B773" i="11"/>
  <c r="B774" i="11"/>
  <c r="B775" i="11"/>
  <c r="B776" i="11"/>
  <c r="B777" i="11"/>
  <c r="B778" i="11"/>
  <c r="B770" i="11" l="1"/>
  <c r="B769" i="11" l="1"/>
  <c r="C140" i="11"/>
  <c r="C720" i="11" l="1"/>
  <c r="C707" i="11"/>
  <c r="C694" i="11"/>
  <c r="C666" i="11"/>
  <c r="C650" i="11"/>
  <c r="C622" i="11"/>
  <c r="C609" i="11"/>
  <c r="C596" i="11"/>
  <c r="C568" i="11"/>
  <c r="C552" i="11"/>
  <c r="C524" i="11"/>
  <c r="C511" i="11"/>
  <c r="C498" i="11"/>
  <c r="C470" i="11"/>
  <c r="C454" i="11"/>
  <c r="C426" i="11"/>
  <c r="C413" i="11"/>
  <c r="C400" i="11"/>
  <c r="C372" i="11"/>
  <c r="C356" i="11"/>
  <c r="C328" i="11"/>
  <c r="C315" i="11"/>
  <c r="C302" i="11"/>
  <c r="C274" i="11"/>
  <c r="C258" i="11"/>
  <c r="C230" i="11"/>
  <c r="C217" i="11"/>
  <c r="C204" i="11"/>
  <c r="C176" i="11"/>
  <c r="C160" i="11"/>
  <c r="E70" i="2" l="1"/>
  <c r="E79" i="2" l="1"/>
  <c r="J29" i="8"/>
  <c r="J30" i="8"/>
  <c r="J31" i="8"/>
  <c r="J32" i="8"/>
  <c r="J33" i="8"/>
  <c r="J34" i="8"/>
  <c r="J35" i="8"/>
  <c r="J36" i="8"/>
  <c r="J37" i="8"/>
  <c r="J28" i="8"/>
  <c r="H38" i="8" l="1"/>
  <c r="F221" i="3" l="1"/>
  <c r="G165" i="9" l="1"/>
  <c r="F165" i="9"/>
  <c r="E165" i="9"/>
  <c r="D165" i="9"/>
  <c r="C165" i="9"/>
  <c r="G124" i="9"/>
  <c r="F124" i="9"/>
  <c r="E124" i="9"/>
  <c r="D124" i="9"/>
  <c r="C124" i="9"/>
  <c r="G83" i="9"/>
  <c r="F83" i="9"/>
  <c r="E83" i="9"/>
  <c r="D83" i="9"/>
  <c r="C83" i="9"/>
  <c r="G38" i="8" l="1"/>
  <c r="D38" i="8"/>
  <c r="C40" i="8" l="1"/>
  <c r="C223" i="5"/>
  <c r="C222" i="5"/>
  <c r="C221" i="5"/>
  <c r="D223" i="5"/>
  <c r="D222" i="5"/>
  <c r="D221" i="5"/>
  <c r="C177" i="3"/>
  <c r="C176" i="3"/>
  <c r="C175" i="3"/>
  <c r="D177" i="3"/>
  <c r="D176" i="3"/>
  <c r="D175" i="3"/>
  <c r="C46" i="8" l="1"/>
  <c r="D62" i="8" s="1"/>
  <c r="F38" i="8"/>
  <c r="J38" i="8" s="1"/>
  <c r="E175" i="9"/>
  <c r="E134" i="9"/>
  <c r="E93" i="9"/>
  <c r="E21" i="9"/>
  <c r="D30" i="9"/>
  <c r="D796" i="11"/>
  <c r="D797" i="11"/>
  <c r="E211" i="8"/>
  <c r="E177" i="8"/>
  <c r="E143" i="8"/>
  <c r="D218" i="8" l="1"/>
  <c r="D184" i="8"/>
  <c r="E84" i="9"/>
  <c r="E166" i="9"/>
  <c r="E125" i="9"/>
  <c r="E95" i="9"/>
  <c r="E135" i="9"/>
  <c r="E91" i="9"/>
  <c r="E20" i="9"/>
  <c r="E94" i="9"/>
  <c r="E174" i="9"/>
  <c r="E23" i="9"/>
  <c r="E133" i="9"/>
  <c r="E173" i="9"/>
  <c r="E177" i="9"/>
  <c r="E22" i="9"/>
  <c r="E92" i="9"/>
  <c r="E132" i="9"/>
  <c r="E136" i="9"/>
  <c r="E176" i="9"/>
  <c r="D215" i="8"/>
  <c r="D181" i="8"/>
  <c r="D150" i="8"/>
  <c r="C148" i="9" l="1"/>
  <c r="C141" i="9"/>
  <c r="C187" i="9"/>
  <c r="C147" i="9"/>
  <c r="C182" i="9"/>
  <c r="C146" i="9"/>
  <c r="C188" i="9"/>
  <c r="C105" i="9"/>
  <c r="C106" i="9"/>
  <c r="C100" i="9"/>
  <c r="C189" i="9"/>
  <c r="C107" i="9"/>
  <c r="E51" i="8"/>
  <c r="E56" i="8"/>
  <c r="G161" i="9"/>
  <c r="F161" i="9"/>
  <c r="E161" i="9"/>
  <c r="D161" i="9"/>
  <c r="C161" i="9"/>
  <c r="C167" i="9" s="1"/>
  <c r="F173" i="9" s="1"/>
  <c r="G120" i="9"/>
  <c r="F120" i="9"/>
  <c r="E120" i="9"/>
  <c r="D120" i="9"/>
  <c r="C120" i="9"/>
  <c r="G79" i="9"/>
  <c r="F79" i="9"/>
  <c r="E79" i="9"/>
  <c r="D79" i="9"/>
  <c r="C79" i="9"/>
  <c r="E30" i="9"/>
  <c r="G30" i="9"/>
  <c r="F30" i="9"/>
  <c r="F31" i="9" s="1"/>
  <c r="E150" i="8" l="1"/>
  <c r="F150" i="8" s="1"/>
  <c r="E181" i="8"/>
  <c r="E215" i="8"/>
  <c r="E218" i="8"/>
  <c r="F218" i="8" s="1"/>
  <c r="E184" i="8"/>
  <c r="F184" i="8" s="1"/>
  <c r="F215" i="8" l="1"/>
  <c r="F181" i="8"/>
  <c r="D115" i="8"/>
  <c r="C115" i="8"/>
  <c r="D114" i="8"/>
  <c r="C114" i="8"/>
  <c r="D113" i="8"/>
  <c r="C113" i="8"/>
  <c r="D258" i="3" l="1"/>
  <c r="D306" i="3"/>
  <c r="D212" i="3"/>
  <c r="D147" i="8"/>
  <c r="C51" i="8"/>
  <c r="C56" i="8"/>
  <c r="E114" i="8"/>
  <c r="E115" i="8"/>
  <c r="E113" i="8"/>
  <c r="E147" i="8" l="1"/>
  <c r="E116" i="8"/>
  <c r="E469" i="5"/>
  <c r="E468" i="5"/>
  <c r="E467" i="5"/>
  <c r="E461" i="5"/>
  <c r="E376" i="5"/>
  <c r="E375" i="5"/>
  <c r="E374" i="5"/>
  <c r="E368" i="5"/>
  <c r="E283" i="5"/>
  <c r="E282" i="5"/>
  <c r="E281" i="5"/>
  <c r="E275" i="5"/>
  <c r="C270" i="11"/>
  <c r="C271" i="11"/>
  <c r="C269" i="11"/>
  <c r="B270" i="11"/>
  <c r="B271" i="11"/>
  <c r="B269" i="11"/>
  <c r="E120" i="5"/>
  <c r="E119" i="5"/>
  <c r="E118" i="5"/>
  <c r="E112" i="5"/>
  <c r="E60" i="5"/>
  <c r="E68" i="5"/>
  <c r="E67" i="5"/>
  <c r="E66" i="5"/>
  <c r="B368" i="11"/>
  <c r="B369" i="11"/>
  <c r="B367" i="11"/>
  <c r="C298" i="11"/>
  <c r="C299" i="11"/>
  <c r="C297" i="11"/>
  <c r="B298" i="11"/>
  <c r="B299" i="11"/>
  <c r="B297" i="11"/>
  <c r="B172" i="11"/>
  <c r="G167" i="9"/>
  <c r="F177" i="9" s="1"/>
  <c r="G126" i="9"/>
  <c r="F136" i="9" s="1"/>
  <c r="C126" i="9"/>
  <c r="F132" i="9" s="1"/>
  <c r="G85" i="9"/>
  <c r="F95" i="9" s="1"/>
  <c r="C85" i="9"/>
  <c r="F91" i="9" s="1"/>
  <c r="E162" i="9"/>
  <c r="E121" i="9"/>
  <c r="E80" i="9"/>
  <c r="E339" i="11" l="1"/>
  <c r="D339" i="11"/>
  <c r="C339" i="11"/>
  <c r="F339" i="11"/>
  <c r="B339" i="11"/>
  <c r="F285" i="11"/>
  <c r="B285" i="11"/>
  <c r="E285" i="11"/>
  <c r="D285" i="11"/>
  <c r="C285" i="11"/>
  <c r="C383" i="11"/>
  <c r="F383" i="11"/>
  <c r="B383" i="11"/>
  <c r="E383" i="11"/>
  <c r="D383" i="11"/>
  <c r="F387" i="11"/>
  <c r="E387" i="11"/>
  <c r="F289" i="11"/>
  <c r="E289" i="11"/>
  <c r="F167" i="9"/>
  <c r="F176" i="9" s="1"/>
  <c r="D167" i="9"/>
  <c r="F174" i="9" s="1"/>
  <c r="F147" i="8"/>
  <c r="F85" i="9"/>
  <c r="F94" i="9" s="1"/>
  <c r="D85" i="9"/>
  <c r="F92" i="9" s="1"/>
  <c r="F126" i="9"/>
  <c r="F135" i="9" s="1"/>
  <c r="D126" i="9"/>
  <c r="F133" i="9" s="1"/>
  <c r="E119" i="9" l="1"/>
  <c r="E126" i="9" s="1"/>
  <c r="F134" i="9" s="1"/>
  <c r="E78" i="9"/>
  <c r="E85" i="9" s="1"/>
  <c r="F93" i="9" s="1"/>
  <c r="E160" i="9"/>
  <c r="E167" i="9" s="1"/>
  <c r="F175" i="9" s="1"/>
  <c r="D86" i="11"/>
  <c r="B78" i="11"/>
  <c r="E504" i="5" l="1"/>
  <c r="E334" i="5"/>
  <c r="E335" i="5"/>
  <c r="E336" i="5"/>
  <c r="E342" i="5"/>
  <c r="E343" i="5"/>
  <c r="E344" i="5"/>
  <c r="E350" i="5"/>
  <c r="E351" i="5"/>
  <c r="E352" i="5"/>
  <c r="E358" i="5"/>
  <c r="E359" i="5"/>
  <c r="E360" i="5"/>
  <c r="E366" i="5"/>
  <c r="E367" i="5"/>
  <c r="E287" i="3"/>
  <c r="E239" i="3"/>
  <c r="E193" i="3"/>
  <c r="B44" i="11"/>
  <c r="B799" i="11" l="1"/>
  <c r="C78" i="3"/>
  <c r="E62" i="8" l="1"/>
  <c r="C62" i="8"/>
  <c r="F487" i="5"/>
  <c r="G487" i="5"/>
  <c r="F488" i="5"/>
  <c r="G488" i="5"/>
  <c r="F489" i="5"/>
  <c r="G489" i="5"/>
  <c r="F490" i="5"/>
  <c r="G490" i="5"/>
  <c r="F491" i="5"/>
  <c r="G491" i="5"/>
  <c r="G486" i="5"/>
  <c r="F486" i="5"/>
  <c r="F478" i="5"/>
  <c r="G478" i="5"/>
  <c r="F479" i="5"/>
  <c r="G479" i="5"/>
  <c r="F480" i="5"/>
  <c r="G480" i="5"/>
  <c r="F481" i="5"/>
  <c r="G481" i="5"/>
  <c r="F482" i="5"/>
  <c r="G482" i="5"/>
  <c r="G477" i="5"/>
  <c r="F477" i="5"/>
  <c r="H479" i="5" l="1"/>
  <c r="H488" i="5"/>
  <c r="H480" i="5"/>
  <c r="H477" i="5"/>
  <c r="H481" i="5"/>
  <c r="H478" i="5"/>
  <c r="H491" i="5"/>
  <c r="H487" i="5"/>
  <c r="H482" i="5"/>
  <c r="H486" i="5"/>
  <c r="H490" i="5"/>
  <c r="H489" i="5"/>
  <c r="E496" i="5" l="1"/>
  <c r="E501" i="5"/>
  <c r="C661" i="11" l="1"/>
  <c r="C662" i="11"/>
  <c r="C663" i="11"/>
  <c r="B662" i="11"/>
  <c r="B663" i="11"/>
  <c r="B661" i="11"/>
  <c r="B564" i="11"/>
  <c r="C564" i="11"/>
  <c r="B565" i="11"/>
  <c r="C565" i="11"/>
  <c r="C563" i="11"/>
  <c r="B563" i="11"/>
  <c r="B466" i="11"/>
  <c r="C466" i="11"/>
  <c r="B467" i="11"/>
  <c r="C467" i="11"/>
  <c r="C465" i="11"/>
  <c r="D180" i="5" s="1"/>
  <c r="B465" i="11"/>
  <c r="C368" i="11"/>
  <c r="C369" i="11"/>
  <c r="C367" i="11"/>
  <c r="E80" i="5"/>
  <c r="E87" i="5"/>
  <c r="E88" i="5"/>
  <c r="F677" i="11" l="1"/>
  <c r="B677" i="11"/>
  <c r="E677" i="11"/>
  <c r="D677" i="11"/>
  <c r="C677" i="11"/>
  <c r="E579" i="11"/>
  <c r="D579" i="11"/>
  <c r="C579" i="11"/>
  <c r="F579" i="11"/>
  <c r="B579" i="11"/>
  <c r="D481" i="11"/>
  <c r="E481" i="11"/>
  <c r="C481" i="11"/>
  <c r="F481" i="11"/>
  <c r="B481" i="11"/>
  <c r="E681" i="11"/>
  <c r="F681" i="11"/>
  <c r="F583" i="11"/>
  <c r="E583" i="11"/>
  <c r="E485" i="11"/>
  <c r="F485" i="11"/>
  <c r="C103" i="9" l="1"/>
  <c r="C185" i="9"/>
  <c r="C144" i="9"/>
  <c r="E411" i="5" l="1"/>
  <c r="E318" i="5"/>
  <c r="C719" i="11"/>
  <c r="C706" i="11"/>
  <c r="C693" i="11"/>
  <c r="C665" i="11"/>
  <c r="C649" i="11"/>
  <c r="C621" i="11"/>
  <c r="C608" i="11"/>
  <c r="C595" i="11"/>
  <c r="C567" i="11"/>
  <c r="C551" i="11"/>
  <c r="C523" i="11"/>
  <c r="C510" i="11"/>
  <c r="C497" i="11"/>
  <c r="C469" i="11"/>
  <c r="C453" i="11"/>
  <c r="C425" i="11"/>
  <c r="C412" i="11"/>
  <c r="C399" i="11"/>
  <c r="C371" i="11"/>
  <c r="C355" i="11"/>
  <c r="C327" i="11"/>
  <c r="C314" i="11"/>
  <c r="C301" i="11"/>
  <c r="C273" i="11"/>
  <c r="C257" i="11"/>
  <c r="C229" i="11"/>
  <c r="C216" i="11"/>
  <c r="G398" i="5"/>
  <c r="G397" i="5"/>
  <c r="G396" i="5"/>
  <c r="G395" i="5"/>
  <c r="G394" i="5"/>
  <c r="G389" i="5"/>
  <c r="G388" i="5"/>
  <c r="G387" i="5"/>
  <c r="G386" i="5"/>
  <c r="G385" i="5"/>
  <c r="G304" i="5"/>
  <c r="G303" i="5"/>
  <c r="G302" i="5"/>
  <c r="G301" i="5"/>
  <c r="G295" i="5"/>
  <c r="G294" i="5"/>
  <c r="G293" i="5"/>
  <c r="G292" i="5"/>
  <c r="F398" i="5"/>
  <c r="F397" i="5"/>
  <c r="F396" i="5"/>
  <c r="F395" i="5"/>
  <c r="F394" i="5"/>
  <c r="F389" i="5"/>
  <c r="F388" i="5"/>
  <c r="F387" i="5"/>
  <c r="F386" i="5"/>
  <c r="F385" i="5"/>
  <c r="F304" i="5"/>
  <c r="F303" i="5"/>
  <c r="F302" i="5"/>
  <c r="F301" i="5"/>
  <c r="F295" i="5"/>
  <c r="F294" i="5"/>
  <c r="F293" i="5"/>
  <c r="F292" i="5"/>
  <c r="C715" i="11"/>
  <c r="C716" i="11"/>
  <c r="C717" i="11"/>
  <c r="B716" i="11"/>
  <c r="D716" i="11" s="1"/>
  <c r="B717" i="11"/>
  <c r="G717" i="11" s="1"/>
  <c r="B715" i="11"/>
  <c r="C617" i="11"/>
  <c r="C618" i="11"/>
  <c r="C619" i="11"/>
  <c r="B618" i="11"/>
  <c r="D618" i="11" s="1"/>
  <c r="B619" i="11"/>
  <c r="G619" i="11" s="1"/>
  <c r="B617" i="11"/>
  <c r="C519" i="11"/>
  <c r="C520" i="11"/>
  <c r="C521" i="11"/>
  <c r="B520" i="11"/>
  <c r="G520" i="11" s="1"/>
  <c r="B521" i="11"/>
  <c r="G521" i="11" s="1"/>
  <c r="B519" i="11"/>
  <c r="C421" i="11"/>
  <c r="C422" i="11"/>
  <c r="C423" i="11"/>
  <c r="B422" i="11"/>
  <c r="G422" i="11" s="1"/>
  <c r="B423" i="11"/>
  <c r="G423" i="11" s="1"/>
  <c r="B421" i="11"/>
  <c r="C323" i="11"/>
  <c r="C324" i="11"/>
  <c r="C325" i="11"/>
  <c r="B324" i="11"/>
  <c r="D324" i="11" s="1"/>
  <c r="B325" i="11"/>
  <c r="G325" i="11" s="1"/>
  <c r="B323" i="11"/>
  <c r="B212" i="11"/>
  <c r="C310" i="11"/>
  <c r="C311" i="11"/>
  <c r="C312" i="11"/>
  <c r="B311" i="11"/>
  <c r="G311" i="11" s="1"/>
  <c r="B312" i="11"/>
  <c r="G312" i="11" s="1"/>
  <c r="B310" i="11"/>
  <c r="C408" i="11"/>
  <c r="C409" i="11"/>
  <c r="C410" i="11"/>
  <c r="B409" i="11"/>
  <c r="G409" i="11" s="1"/>
  <c r="B410" i="11"/>
  <c r="D410" i="11" s="1"/>
  <c r="B408" i="11"/>
  <c r="C506" i="11"/>
  <c r="C507" i="11"/>
  <c r="C508" i="11"/>
  <c r="B507" i="11"/>
  <c r="G507" i="11" s="1"/>
  <c r="B508" i="11"/>
  <c r="G508" i="11" s="1"/>
  <c r="B506" i="11"/>
  <c r="C604" i="11"/>
  <c r="C605" i="11"/>
  <c r="C606" i="11"/>
  <c r="B605" i="11"/>
  <c r="G605" i="11" s="1"/>
  <c r="B606" i="11"/>
  <c r="D606" i="11" s="1"/>
  <c r="B604" i="11"/>
  <c r="C702" i="11"/>
  <c r="C703" i="11"/>
  <c r="C704" i="11"/>
  <c r="B703" i="11"/>
  <c r="G703" i="11" s="1"/>
  <c r="B704" i="11"/>
  <c r="G704" i="11" s="1"/>
  <c r="B702" i="11"/>
  <c r="C689" i="11"/>
  <c r="C690" i="11"/>
  <c r="C691" i="11"/>
  <c r="B690" i="11"/>
  <c r="G690" i="11" s="1"/>
  <c r="B691" i="11"/>
  <c r="D691" i="11" s="1"/>
  <c r="B689" i="11"/>
  <c r="C591" i="11"/>
  <c r="C592" i="11"/>
  <c r="C593" i="11"/>
  <c r="B592" i="11"/>
  <c r="G592" i="11" s="1"/>
  <c r="B593" i="11"/>
  <c r="G593" i="11" s="1"/>
  <c r="B591" i="11"/>
  <c r="C493" i="11"/>
  <c r="C494" i="11"/>
  <c r="C495" i="11"/>
  <c r="B494" i="11"/>
  <c r="G494" i="11" s="1"/>
  <c r="B495" i="11"/>
  <c r="G495" i="11" s="1"/>
  <c r="B493" i="11"/>
  <c r="C395" i="11"/>
  <c r="C396" i="11"/>
  <c r="C397" i="11"/>
  <c r="B396" i="11"/>
  <c r="G396" i="11" s="1"/>
  <c r="B397" i="11"/>
  <c r="G397" i="11" s="1"/>
  <c r="B395" i="11"/>
  <c r="G298" i="11"/>
  <c r="G299" i="11"/>
  <c r="G297" i="11"/>
  <c r="D270" i="11"/>
  <c r="D271" i="11"/>
  <c r="D269" i="11"/>
  <c r="B351" i="11"/>
  <c r="D351" i="11" s="1"/>
  <c r="B352" i="11"/>
  <c r="G352" i="11" s="1"/>
  <c r="C351" i="11"/>
  <c r="B353" i="11"/>
  <c r="D353" i="11" s="1"/>
  <c r="C352" i="11"/>
  <c r="C353" i="11"/>
  <c r="C225" i="11"/>
  <c r="C226" i="11"/>
  <c r="C227" i="11"/>
  <c r="B226" i="11"/>
  <c r="B227" i="11"/>
  <c r="G227" i="11" s="1"/>
  <c r="B225" i="11"/>
  <c r="C212" i="11"/>
  <c r="C213" i="11"/>
  <c r="C214" i="11"/>
  <c r="B213" i="11"/>
  <c r="G213" i="11" s="1"/>
  <c r="B214" i="11"/>
  <c r="G214" i="11" s="1"/>
  <c r="E460" i="5"/>
  <c r="E459" i="5"/>
  <c r="E453" i="5"/>
  <c r="E452" i="5"/>
  <c r="E451" i="5"/>
  <c r="E445" i="5"/>
  <c r="E444" i="5"/>
  <c r="E443" i="5"/>
  <c r="E437" i="5"/>
  <c r="E436" i="5"/>
  <c r="E435" i="5"/>
  <c r="E429" i="5"/>
  <c r="E428" i="5"/>
  <c r="E427" i="5"/>
  <c r="B253" i="11"/>
  <c r="D253" i="11" s="1"/>
  <c r="B254" i="11"/>
  <c r="G254" i="11" s="1"/>
  <c r="C253" i="11"/>
  <c r="B255" i="11"/>
  <c r="D255" i="11" s="1"/>
  <c r="C254" i="11"/>
  <c r="C255" i="11"/>
  <c r="C203" i="11"/>
  <c r="B200" i="11"/>
  <c r="D200" i="11" s="1"/>
  <c r="C200" i="11"/>
  <c r="B201" i="11"/>
  <c r="D201" i="11" s="1"/>
  <c r="C201" i="11"/>
  <c r="C199" i="11"/>
  <c r="B199" i="11"/>
  <c r="E274" i="5"/>
  <c r="E273" i="5"/>
  <c r="E267" i="5"/>
  <c r="E266" i="5"/>
  <c r="E265" i="5"/>
  <c r="E259" i="5"/>
  <c r="E258" i="5"/>
  <c r="E257" i="5"/>
  <c r="E251" i="5"/>
  <c r="E250" i="5"/>
  <c r="E249" i="5"/>
  <c r="E243" i="5"/>
  <c r="E242" i="5"/>
  <c r="E241" i="5"/>
  <c r="D173" i="5"/>
  <c r="D172" i="5"/>
  <c r="D171" i="5"/>
  <c r="D181" i="5"/>
  <c r="D179" i="5"/>
  <c r="C171" i="11"/>
  <c r="C172" i="11"/>
  <c r="C173" i="11"/>
  <c r="G172" i="11"/>
  <c r="B173" i="11"/>
  <c r="D173" i="11" s="1"/>
  <c r="B171" i="11"/>
  <c r="C175" i="11"/>
  <c r="C159" i="11"/>
  <c r="E111" i="5"/>
  <c r="E110" i="5"/>
  <c r="E104" i="5"/>
  <c r="E103" i="5"/>
  <c r="E102" i="5"/>
  <c r="E96" i="5"/>
  <c r="G369" i="11" s="1"/>
  <c r="H369" i="11" s="1"/>
  <c r="E95" i="5"/>
  <c r="G368" i="11" s="1"/>
  <c r="H368" i="11" s="1"/>
  <c r="E94" i="5"/>
  <c r="G367" i="11" s="1"/>
  <c r="H367" i="11" s="1"/>
  <c r="G663" i="11"/>
  <c r="H663" i="11" s="1"/>
  <c r="D663" i="11"/>
  <c r="E663" i="11" s="1"/>
  <c r="F663" i="11" s="1"/>
  <c r="B681" i="11" s="1"/>
  <c r="G662" i="11"/>
  <c r="H662" i="11" s="1"/>
  <c r="D662" i="11"/>
  <c r="E662" i="11" s="1"/>
  <c r="F662" i="11" s="1"/>
  <c r="D681" i="11" s="1"/>
  <c r="G661" i="11"/>
  <c r="H661" i="11" s="1"/>
  <c r="D661" i="11"/>
  <c r="E661" i="11" s="1"/>
  <c r="F661" i="11" s="1"/>
  <c r="C681" i="11" s="1"/>
  <c r="G565" i="11"/>
  <c r="H565" i="11" s="1"/>
  <c r="D565" i="11"/>
  <c r="E565" i="11" s="1"/>
  <c r="F565" i="11" s="1"/>
  <c r="B583" i="11" s="1"/>
  <c r="G564" i="11"/>
  <c r="H564" i="11" s="1"/>
  <c r="D564" i="11"/>
  <c r="E564" i="11" s="1"/>
  <c r="F564" i="11" s="1"/>
  <c r="D583" i="11" s="1"/>
  <c r="G563" i="11"/>
  <c r="H563" i="11" s="1"/>
  <c r="D563" i="11"/>
  <c r="E563" i="11" s="1"/>
  <c r="F563" i="11" s="1"/>
  <c r="C583" i="11" s="1"/>
  <c r="G467" i="11"/>
  <c r="H467" i="11" s="1"/>
  <c r="D467" i="11"/>
  <c r="E467" i="11" s="1"/>
  <c r="F467" i="11" s="1"/>
  <c r="B485" i="11" s="1"/>
  <c r="G466" i="11"/>
  <c r="H466" i="11" s="1"/>
  <c r="D466" i="11"/>
  <c r="E466" i="11" s="1"/>
  <c r="F466" i="11" s="1"/>
  <c r="D485" i="11" s="1"/>
  <c r="G465" i="11"/>
  <c r="H465" i="11" s="1"/>
  <c r="D465" i="11"/>
  <c r="E465" i="11" s="1"/>
  <c r="F465" i="11" s="1"/>
  <c r="C485" i="11" s="1"/>
  <c r="C157" i="11"/>
  <c r="B157" i="11"/>
  <c r="D157" i="11" s="1"/>
  <c r="C156" i="11"/>
  <c r="B156" i="11"/>
  <c r="D156" i="11" s="1"/>
  <c r="C155" i="11"/>
  <c r="C449" i="11"/>
  <c r="C450" i="11"/>
  <c r="C451" i="11"/>
  <c r="C547" i="11"/>
  <c r="C548" i="11"/>
  <c r="C549" i="11"/>
  <c r="C645" i="11"/>
  <c r="C646" i="11"/>
  <c r="C647" i="11"/>
  <c r="B646" i="11"/>
  <c r="D646" i="11" s="1"/>
  <c r="B647" i="11"/>
  <c r="G647" i="11" s="1"/>
  <c r="B645" i="11"/>
  <c r="D645" i="11" s="1"/>
  <c r="B548" i="11"/>
  <c r="G548" i="11" s="1"/>
  <c r="H548" i="11" s="1"/>
  <c r="B549" i="11"/>
  <c r="D549" i="11" s="1"/>
  <c r="B547" i="11"/>
  <c r="D547" i="11" s="1"/>
  <c r="B450" i="11"/>
  <c r="G450" i="11" s="1"/>
  <c r="B451" i="11"/>
  <c r="D451" i="11" s="1"/>
  <c r="B449" i="11"/>
  <c r="D449" i="11" s="1"/>
  <c r="B155" i="11"/>
  <c r="D155" i="11" s="1"/>
  <c r="E59" i="5"/>
  <c r="E58" i="5"/>
  <c r="E52" i="5"/>
  <c r="E51" i="5"/>
  <c r="E50" i="5"/>
  <c r="E44" i="5"/>
  <c r="E43" i="5"/>
  <c r="E42" i="5"/>
  <c r="E36" i="5"/>
  <c r="E28" i="5"/>
  <c r="E27" i="5"/>
  <c r="E549" i="11" l="1"/>
  <c r="F549" i="11" s="1"/>
  <c r="G715" i="11"/>
  <c r="H715" i="11" s="1"/>
  <c r="E737" i="11"/>
  <c r="D737" i="11"/>
  <c r="C737" i="11"/>
  <c r="F737" i="11"/>
  <c r="B737" i="11"/>
  <c r="G702" i="11"/>
  <c r="H702" i="11" s="1"/>
  <c r="C734" i="11"/>
  <c r="F734" i="11"/>
  <c r="B734" i="11"/>
  <c r="E734" i="11"/>
  <c r="D734" i="11"/>
  <c r="D689" i="11"/>
  <c r="E689" i="11" s="1"/>
  <c r="F689" i="11" s="1"/>
  <c r="C731" i="11"/>
  <c r="F731" i="11"/>
  <c r="B731" i="11"/>
  <c r="E731" i="11"/>
  <c r="D731" i="11"/>
  <c r="D604" i="11"/>
  <c r="E604" i="11" s="1"/>
  <c r="F604" i="11" s="1"/>
  <c r="D636" i="11"/>
  <c r="C636" i="11"/>
  <c r="F636" i="11"/>
  <c r="B636" i="11"/>
  <c r="E636" i="11"/>
  <c r="G591" i="11"/>
  <c r="H591" i="11" s="1"/>
  <c r="D633" i="11"/>
  <c r="C633" i="11"/>
  <c r="F633" i="11"/>
  <c r="B633" i="11"/>
  <c r="E633" i="11"/>
  <c r="G617" i="11"/>
  <c r="H617" i="11" s="1"/>
  <c r="F639" i="11"/>
  <c r="B639" i="11"/>
  <c r="E639" i="11"/>
  <c r="D639" i="11"/>
  <c r="C639" i="11"/>
  <c r="G519" i="11"/>
  <c r="H519" i="11" s="1"/>
  <c r="F541" i="11"/>
  <c r="B541" i="11"/>
  <c r="E541" i="11"/>
  <c r="D541" i="11"/>
  <c r="C541" i="11"/>
  <c r="G506" i="11"/>
  <c r="H506" i="11" s="1"/>
  <c r="E538" i="11"/>
  <c r="D538" i="11"/>
  <c r="C538" i="11"/>
  <c r="F538" i="11"/>
  <c r="B538" i="11"/>
  <c r="G493" i="11"/>
  <c r="H493" i="11" s="1"/>
  <c r="F535" i="11"/>
  <c r="E535" i="11"/>
  <c r="D535" i="11"/>
  <c r="C535" i="11"/>
  <c r="B535" i="11"/>
  <c r="D408" i="11"/>
  <c r="E408" i="11" s="1"/>
  <c r="F408" i="11" s="1"/>
  <c r="F440" i="11"/>
  <c r="B440" i="11"/>
  <c r="E440" i="11"/>
  <c r="C440" i="11"/>
  <c r="D440" i="11"/>
  <c r="G395" i="11"/>
  <c r="H395" i="11" s="1"/>
  <c r="F437" i="11"/>
  <c r="E437" i="11"/>
  <c r="D437" i="11"/>
  <c r="C437" i="11"/>
  <c r="B437" i="11"/>
  <c r="G421" i="11"/>
  <c r="H421" i="11" s="1"/>
  <c r="F443" i="11"/>
  <c r="B443" i="11"/>
  <c r="E443" i="11"/>
  <c r="D443" i="11"/>
  <c r="C443" i="11"/>
  <c r="G310" i="11"/>
  <c r="H310" i="11" s="1"/>
  <c r="E342" i="11"/>
  <c r="D342" i="11"/>
  <c r="C342" i="11"/>
  <c r="F342" i="11"/>
  <c r="B342" i="11"/>
  <c r="G323" i="11"/>
  <c r="H323" i="11" s="1"/>
  <c r="F345" i="11"/>
  <c r="B345" i="11"/>
  <c r="E345" i="11"/>
  <c r="D345" i="11"/>
  <c r="C345" i="11"/>
  <c r="G212" i="11"/>
  <c r="H212" i="11" s="1"/>
  <c r="C244" i="11"/>
  <c r="F244" i="11"/>
  <c r="B244" i="11"/>
  <c r="E244" i="11"/>
  <c r="D244" i="11"/>
  <c r="E247" i="11"/>
  <c r="B247" i="11"/>
  <c r="F247" i="11"/>
  <c r="D247" i="11"/>
  <c r="C247" i="11"/>
  <c r="D199" i="11"/>
  <c r="E199" i="11" s="1"/>
  <c r="F199" i="11" s="1"/>
  <c r="C241" i="11"/>
  <c r="F241" i="11"/>
  <c r="B241" i="11"/>
  <c r="E241" i="11"/>
  <c r="D241" i="11"/>
  <c r="E675" i="11"/>
  <c r="E728" i="11" s="1"/>
  <c r="C675" i="11"/>
  <c r="C728" i="11" s="1"/>
  <c r="F675" i="11"/>
  <c r="F728" i="11" s="1"/>
  <c r="B675" i="11"/>
  <c r="B728" i="11" s="1"/>
  <c r="D675" i="11"/>
  <c r="D728" i="11" s="1"/>
  <c r="F479" i="11"/>
  <c r="F532" i="11" s="1"/>
  <c r="B479" i="11"/>
  <c r="B532" i="11" s="1"/>
  <c r="E479" i="11"/>
  <c r="E532" i="11" s="1"/>
  <c r="D479" i="11"/>
  <c r="D532" i="11" s="1"/>
  <c r="C479" i="11"/>
  <c r="C532" i="11" s="1"/>
  <c r="E381" i="11"/>
  <c r="E434" i="11" s="1"/>
  <c r="D381" i="11"/>
  <c r="D434" i="11" s="1"/>
  <c r="C381" i="11"/>
  <c r="C434" i="11" s="1"/>
  <c r="F381" i="11"/>
  <c r="F434" i="11" s="1"/>
  <c r="B381" i="11"/>
  <c r="B434" i="11" s="1"/>
  <c r="C577" i="11"/>
  <c r="C630" i="11" s="1"/>
  <c r="D577" i="11"/>
  <c r="D630" i="11" s="1"/>
  <c r="F577" i="11"/>
  <c r="F630" i="11" s="1"/>
  <c r="B577" i="11"/>
  <c r="B630" i="11" s="1"/>
  <c r="E577" i="11"/>
  <c r="E630" i="11" s="1"/>
  <c r="D283" i="11"/>
  <c r="D336" i="11" s="1"/>
  <c r="F283" i="11"/>
  <c r="F336" i="11" s="1"/>
  <c r="B283" i="11"/>
  <c r="B336" i="11" s="1"/>
  <c r="E283" i="11"/>
  <c r="E336" i="11" s="1"/>
  <c r="C283" i="11"/>
  <c r="C336" i="11" s="1"/>
  <c r="E187" i="11"/>
  <c r="E743" i="11" s="1"/>
  <c r="D187" i="11"/>
  <c r="D743" i="11" s="1"/>
  <c r="C187" i="11"/>
  <c r="C743" i="11" s="1"/>
  <c r="F187" i="11"/>
  <c r="F743" i="11" s="1"/>
  <c r="B187" i="11"/>
  <c r="B743" i="11" s="1"/>
  <c r="C30" i="9" s="1"/>
  <c r="G171" i="11"/>
  <c r="H171" i="11" s="1"/>
  <c r="H295" i="5"/>
  <c r="H304" i="5"/>
  <c r="H396" i="5"/>
  <c r="H303" i="5"/>
  <c r="H395" i="5"/>
  <c r="H293" i="5"/>
  <c r="H301" i="5"/>
  <c r="H397" i="5"/>
  <c r="H302" i="5"/>
  <c r="H398" i="5"/>
  <c r="H294" i="5"/>
  <c r="H292" i="5"/>
  <c r="G225" i="11"/>
  <c r="H225" i="11" s="1"/>
  <c r="D225" i="11"/>
  <c r="E225" i="11" s="1"/>
  <c r="F225" i="11" s="1"/>
  <c r="C219" i="11"/>
  <c r="C304" i="11"/>
  <c r="C330" i="11"/>
  <c r="C415" i="11"/>
  <c r="C500" i="11"/>
  <c r="C526" i="11"/>
  <c r="C611" i="11"/>
  <c r="C696" i="11"/>
  <c r="C722" i="11"/>
  <c r="C232" i="11"/>
  <c r="C317" i="11"/>
  <c r="C402" i="11"/>
  <c r="C428" i="11"/>
  <c r="C513" i="11"/>
  <c r="C598" i="11"/>
  <c r="C624" i="11"/>
  <c r="C709" i="11"/>
  <c r="C260" i="11"/>
  <c r="C374" i="11"/>
  <c r="C456" i="11"/>
  <c r="C570" i="11"/>
  <c r="C652" i="11"/>
  <c r="C162" i="11"/>
  <c r="F185" i="11" s="1"/>
  <c r="F238" i="11" s="1"/>
  <c r="C206" i="11"/>
  <c r="C276" i="11"/>
  <c r="C358" i="11"/>
  <c r="C472" i="11"/>
  <c r="C554" i="11"/>
  <c r="C668" i="11"/>
  <c r="C178" i="11"/>
  <c r="H394" i="5"/>
  <c r="C573" i="11"/>
  <c r="E587" i="11" s="1"/>
  <c r="C475" i="11"/>
  <c r="E489" i="11" s="1"/>
  <c r="C671" i="11"/>
  <c r="H386" i="5"/>
  <c r="H388" i="5"/>
  <c r="H385" i="5"/>
  <c r="H389" i="5"/>
  <c r="H387" i="5"/>
  <c r="D369" i="11"/>
  <c r="E369" i="11" s="1"/>
  <c r="F369" i="11" s="1"/>
  <c r="B387" i="11" s="1"/>
  <c r="D367" i="11"/>
  <c r="E367" i="11" s="1"/>
  <c r="F367" i="11" s="1"/>
  <c r="C387" i="11" s="1"/>
  <c r="D368" i="11"/>
  <c r="E368" i="11" s="1"/>
  <c r="F368" i="11" s="1"/>
  <c r="D387" i="11" s="1"/>
  <c r="K159" i="11"/>
  <c r="K155" i="11"/>
  <c r="K649" i="11"/>
  <c r="K647" i="11"/>
  <c r="K550" i="11"/>
  <c r="K548" i="11"/>
  <c r="K453" i="11"/>
  <c r="K451" i="11"/>
  <c r="F196" i="5" s="1"/>
  <c r="K354" i="11"/>
  <c r="K352" i="11"/>
  <c r="K257" i="11"/>
  <c r="K255" i="11"/>
  <c r="K156" i="11"/>
  <c r="K547" i="11"/>
  <c r="K351" i="11"/>
  <c r="K157" i="11"/>
  <c r="K648" i="11"/>
  <c r="K646" i="11"/>
  <c r="K551" i="11"/>
  <c r="K549" i="11"/>
  <c r="G196" i="5" s="1"/>
  <c r="K452" i="11"/>
  <c r="K450" i="11"/>
  <c r="K355" i="11"/>
  <c r="K353" i="11"/>
  <c r="E196" i="5" s="1"/>
  <c r="K256" i="11"/>
  <c r="K254" i="11"/>
  <c r="K158" i="11"/>
  <c r="K645" i="11"/>
  <c r="K449" i="11"/>
  <c r="K253" i="11"/>
  <c r="G270" i="11"/>
  <c r="H270" i="11" s="1"/>
  <c r="E500" i="5"/>
  <c r="F500" i="5" s="1"/>
  <c r="E495" i="5"/>
  <c r="F495" i="5" s="1"/>
  <c r="G384" i="5"/>
  <c r="E402" i="5" s="1"/>
  <c r="F402" i="5" s="1"/>
  <c r="F501" i="5"/>
  <c r="E494" i="5"/>
  <c r="F494" i="5" s="1"/>
  <c r="E499" i="5"/>
  <c r="F499" i="5" s="1"/>
  <c r="E271" i="11"/>
  <c r="F271" i="11" s="1"/>
  <c r="B289" i="11" s="1"/>
  <c r="G271" i="11"/>
  <c r="H271" i="11" s="1"/>
  <c r="E269" i="11"/>
  <c r="F269" i="11" s="1"/>
  <c r="G269" i="11"/>
  <c r="H269" i="11" s="1"/>
  <c r="E270" i="11"/>
  <c r="F270" i="11" s="1"/>
  <c r="H619" i="11"/>
  <c r="E606" i="11"/>
  <c r="F606" i="11" s="1"/>
  <c r="H605" i="11"/>
  <c r="E618" i="11"/>
  <c r="F618" i="11" s="1"/>
  <c r="H690" i="11"/>
  <c r="G253" i="11"/>
  <c r="H253" i="11" s="1"/>
  <c r="E691" i="11"/>
  <c r="F691" i="11" s="1"/>
  <c r="D690" i="11"/>
  <c r="E690" i="11" s="1"/>
  <c r="F690" i="11" s="1"/>
  <c r="D702" i="11"/>
  <c r="E702" i="11" s="1"/>
  <c r="F702" i="11" s="1"/>
  <c r="D591" i="11"/>
  <c r="E591" i="11" s="1"/>
  <c r="F591" i="11" s="1"/>
  <c r="H703" i="11"/>
  <c r="D704" i="11"/>
  <c r="E704" i="11" s="1"/>
  <c r="F704" i="11" s="1"/>
  <c r="H717" i="11"/>
  <c r="H325" i="11"/>
  <c r="H521" i="11"/>
  <c r="H704" i="11"/>
  <c r="E716" i="11"/>
  <c r="F716" i="11" s="1"/>
  <c r="D717" i="11"/>
  <c r="E717" i="11" s="1"/>
  <c r="F717" i="11" s="1"/>
  <c r="D715" i="11"/>
  <c r="E715" i="11" s="1"/>
  <c r="F715" i="11" s="1"/>
  <c r="G689" i="11"/>
  <c r="H689" i="11" s="1"/>
  <c r="G691" i="11"/>
  <c r="H691" i="11" s="1"/>
  <c r="G716" i="11"/>
  <c r="H716" i="11" s="1"/>
  <c r="D703" i="11"/>
  <c r="E703" i="11" s="1"/>
  <c r="F703" i="11" s="1"/>
  <c r="D495" i="11"/>
  <c r="E495" i="11" s="1"/>
  <c r="F495" i="11" s="1"/>
  <c r="H508" i="11"/>
  <c r="D520" i="11"/>
  <c r="E520" i="11" s="1"/>
  <c r="F520" i="11" s="1"/>
  <c r="H592" i="11"/>
  <c r="D593" i="11"/>
  <c r="E593" i="11" s="1"/>
  <c r="F593" i="11" s="1"/>
  <c r="H507" i="11"/>
  <c r="H520" i="11"/>
  <c r="H593" i="11"/>
  <c r="D506" i="11"/>
  <c r="E506" i="11" s="1"/>
  <c r="F506" i="11" s="1"/>
  <c r="D592" i="11"/>
  <c r="E592" i="11" s="1"/>
  <c r="F592" i="11" s="1"/>
  <c r="D617" i="11"/>
  <c r="E617" i="11" s="1"/>
  <c r="F617" i="11" s="1"/>
  <c r="G618" i="11"/>
  <c r="H618" i="11" s="1"/>
  <c r="D619" i="11"/>
  <c r="E619" i="11" s="1"/>
  <c r="F619" i="11" s="1"/>
  <c r="H494" i="11"/>
  <c r="G604" i="11"/>
  <c r="H604" i="11" s="1"/>
  <c r="D605" i="11"/>
  <c r="E605" i="11" s="1"/>
  <c r="F605" i="11" s="1"/>
  <c r="G606" i="11"/>
  <c r="H606" i="11" s="1"/>
  <c r="D493" i="11"/>
  <c r="E493" i="11" s="1"/>
  <c r="F493" i="11" s="1"/>
  <c r="D508" i="11"/>
  <c r="E508" i="11" s="1"/>
  <c r="F508" i="11" s="1"/>
  <c r="H495" i="11"/>
  <c r="H397" i="11"/>
  <c r="H423" i="11"/>
  <c r="D494" i="11"/>
  <c r="E494" i="11" s="1"/>
  <c r="F494" i="11" s="1"/>
  <c r="D519" i="11"/>
  <c r="E519" i="11" s="1"/>
  <c r="F519" i="11" s="1"/>
  <c r="D521" i="11"/>
  <c r="E521" i="11" s="1"/>
  <c r="F521" i="11" s="1"/>
  <c r="D507" i="11"/>
  <c r="E507" i="11" s="1"/>
  <c r="F507" i="11" s="1"/>
  <c r="G351" i="11"/>
  <c r="H351" i="11" s="1"/>
  <c r="B359" i="11" s="1"/>
  <c r="H409" i="11"/>
  <c r="H422" i="11"/>
  <c r="E253" i="11"/>
  <c r="F253" i="11" s="1"/>
  <c r="D395" i="11"/>
  <c r="E395" i="11" s="1"/>
  <c r="F395" i="11" s="1"/>
  <c r="D310" i="11"/>
  <c r="E310" i="11" s="1"/>
  <c r="F310" i="11" s="1"/>
  <c r="H396" i="11"/>
  <c r="D397" i="11"/>
  <c r="E397" i="11" s="1"/>
  <c r="F397" i="11" s="1"/>
  <c r="E410" i="11"/>
  <c r="F410" i="11" s="1"/>
  <c r="D422" i="11"/>
  <c r="E422" i="11" s="1"/>
  <c r="F422" i="11" s="1"/>
  <c r="H297" i="11"/>
  <c r="H352" i="11"/>
  <c r="D396" i="11"/>
  <c r="E396" i="11" s="1"/>
  <c r="F396" i="11" s="1"/>
  <c r="D421" i="11"/>
  <c r="E421" i="11" s="1"/>
  <c r="F421" i="11" s="1"/>
  <c r="D423" i="11"/>
  <c r="E423" i="11" s="1"/>
  <c r="F423" i="11" s="1"/>
  <c r="G408" i="11"/>
  <c r="H408" i="11" s="1"/>
  <c r="D409" i="11"/>
  <c r="E409" i="11" s="1"/>
  <c r="F409" i="11" s="1"/>
  <c r="G410" i="11"/>
  <c r="H410" i="11" s="1"/>
  <c r="E324" i="11"/>
  <c r="F324" i="11" s="1"/>
  <c r="D312" i="11"/>
  <c r="E312" i="11" s="1"/>
  <c r="F312" i="11" s="1"/>
  <c r="H298" i="11"/>
  <c r="D299" i="11"/>
  <c r="E299" i="11" s="1"/>
  <c r="F299" i="11" s="1"/>
  <c r="H312" i="11"/>
  <c r="D297" i="11"/>
  <c r="E297" i="11" s="1"/>
  <c r="F297" i="11" s="1"/>
  <c r="H299" i="11"/>
  <c r="H311" i="11"/>
  <c r="D352" i="11"/>
  <c r="E352" i="11" s="1"/>
  <c r="F352" i="11" s="1"/>
  <c r="E351" i="11"/>
  <c r="F351" i="11" s="1"/>
  <c r="D298" i="11"/>
  <c r="E298" i="11" s="1"/>
  <c r="F298" i="11" s="1"/>
  <c r="D323" i="11"/>
  <c r="E323" i="11" s="1"/>
  <c r="F323" i="11" s="1"/>
  <c r="G324" i="11"/>
  <c r="H324" i="11" s="1"/>
  <c r="D325" i="11"/>
  <c r="E325" i="11" s="1"/>
  <c r="F325" i="11" s="1"/>
  <c r="D311" i="11"/>
  <c r="E311" i="11" s="1"/>
  <c r="F311" i="11" s="1"/>
  <c r="E353" i="11"/>
  <c r="F353" i="11" s="1"/>
  <c r="G353" i="11"/>
  <c r="H353" i="11" s="1"/>
  <c r="D213" i="11"/>
  <c r="E213" i="11" s="1"/>
  <c r="F213" i="11" s="1"/>
  <c r="D254" i="11"/>
  <c r="E254" i="11" s="1"/>
  <c r="F254" i="11" s="1"/>
  <c r="H254" i="11"/>
  <c r="E255" i="11"/>
  <c r="F255" i="11" s="1"/>
  <c r="G255" i="11"/>
  <c r="H255" i="11" s="1"/>
  <c r="H214" i="11"/>
  <c r="H213" i="11"/>
  <c r="D212" i="11"/>
  <c r="E212" i="11" s="1"/>
  <c r="F212" i="11" s="1"/>
  <c r="D214" i="11"/>
  <c r="E214" i="11" s="1"/>
  <c r="F214" i="11" s="1"/>
  <c r="E200" i="11"/>
  <c r="F200" i="11" s="1"/>
  <c r="G199" i="11"/>
  <c r="H199" i="11" s="1"/>
  <c r="E201" i="11"/>
  <c r="F201" i="11" s="1"/>
  <c r="G201" i="11"/>
  <c r="H201" i="11" s="1"/>
  <c r="G200" i="11"/>
  <c r="H200" i="11" s="1"/>
  <c r="D172" i="11"/>
  <c r="E172" i="11" s="1"/>
  <c r="F172" i="11" s="1"/>
  <c r="E191" i="11" s="1"/>
  <c r="E747" i="11" s="1"/>
  <c r="C473" i="11"/>
  <c r="C669" i="11"/>
  <c r="D182" i="5" s="1"/>
  <c r="G296" i="5" s="1"/>
  <c r="C375" i="11"/>
  <c r="C571" i="11"/>
  <c r="G173" i="11"/>
  <c r="H173" i="11" s="1"/>
  <c r="E451" i="11"/>
  <c r="F451" i="11" s="1"/>
  <c r="E645" i="11"/>
  <c r="F645" i="11" s="1"/>
  <c r="H172" i="11"/>
  <c r="E173" i="11"/>
  <c r="F173" i="11" s="1"/>
  <c r="F191" i="11" s="1"/>
  <c r="F747" i="11" s="1"/>
  <c r="D171" i="11"/>
  <c r="E171" i="11" s="1"/>
  <c r="F171" i="11" s="1"/>
  <c r="D191" i="11" s="1"/>
  <c r="E449" i="11"/>
  <c r="F449" i="11" s="1"/>
  <c r="H450" i="11"/>
  <c r="E646" i="11"/>
  <c r="F646" i="11" s="1"/>
  <c r="E547" i="11"/>
  <c r="F547" i="11" s="1"/>
  <c r="H647" i="11"/>
  <c r="E157" i="11"/>
  <c r="F157" i="11" s="1"/>
  <c r="E156" i="11"/>
  <c r="F156" i="11" s="1"/>
  <c r="E155" i="11"/>
  <c r="F155" i="11" s="1"/>
  <c r="D450" i="11"/>
  <c r="E450" i="11" s="1"/>
  <c r="F450" i="11" s="1"/>
  <c r="D548" i="11"/>
  <c r="E548" i="11" s="1"/>
  <c r="F548" i="11" s="1"/>
  <c r="D647" i="11"/>
  <c r="E647" i="11" s="1"/>
  <c r="F647" i="11" s="1"/>
  <c r="G449" i="11"/>
  <c r="H449" i="11" s="1"/>
  <c r="B457" i="11" s="1"/>
  <c r="G451" i="11"/>
  <c r="H451" i="11" s="1"/>
  <c r="G547" i="11"/>
  <c r="H547" i="11" s="1"/>
  <c r="B555" i="11" s="1"/>
  <c r="G549" i="11"/>
  <c r="H549" i="11" s="1"/>
  <c r="G645" i="11"/>
  <c r="H645" i="11" s="1"/>
  <c r="G157" i="11"/>
  <c r="H157" i="11" s="1"/>
  <c r="G155" i="11"/>
  <c r="H155" i="11" s="1"/>
  <c r="B189" i="11" l="1"/>
  <c r="B185" i="11"/>
  <c r="B238" i="11" s="1"/>
  <c r="B246" i="11" s="1"/>
  <c r="C185" i="11"/>
  <c r="C238" i="11" s="1"/>
  <c r="C246" i="11" s="1"/>
  <c r="E185" i="11"/>
  <c r="E238" i="11" s="1"/>
  <c r="E243" i="11" s="1"/>
  <c r="C191" i="11"/>
  <c r="D289" i="11"/>
  <c r="D747" i="11" s="1"/>
  <c r="C289" i="11"/>
  <c r="D758" i="11"/>
  <c r="D761" i="11"/>
  <c r="C758" i="11"/>
  <c r="F755" i="11"/>
  <c r="E755" i="11"/>
  <c r="B761" i="11"/>
  <c r="B758" i="11"/>
  <c r="B755" i="11"/>
  <c r="C761" i="11"/>
  <c r="E761" i="11"/>
  <c r="F758" i="11"/>
  <c r="D755" i="11"/>
  <c r="C755" i="11"/>
  <c r="F761" i="11"/>
  <c r="E758" i="11"/>
  <c r="F736" i="11"/>
  <c r="B733" i="11"/>
  <c r="F733" i="11"/>
  <c r="C733" i="11"/>
  <c r="C736" i="11"/>
  <c r="D736" i="11"/>
  <c r="E736" i="11"/>
  <c r="D733" i="11"/>
  <c r="E733" i="11"/>
  <c r="D730" i="11"/>
  <c r="C730" i="11"/>
  <c r="F730" i="11"/>
  <c r="B730" i="11"/>
  <c r="E730" i="11"/>
  <c r="B736" i="11"/>
  <c r="B638" i="11"/>
  <c r="D632" i="11"/>
  <c r="E632" i="11"/>
  <c r="C632" i="11"/>
  <c r="B632" i="11"/>
  <c r="F632" i="11"/>
  <c r="C635" i="11"/>
  <c r="B635" i="11"/>
  <c r="F635" i="11"/>
  <c r="D635" i="11"/>
  <c r="D638" i="11"/>
  <c r="E638" i="11"/>
  <c r="E635" i="11"/>
  <c r="C638" i="11"/>
  <c r="F638" i="11"/>
  <c r="E537" i="11"/>
  <c r="F537" i="11"/>
  <c r="D537" i="11"/>
  <c r="B537" i="11"/>
  <c r="C537" i="11"/>
  <c r="F540" i="11"/>
  <c r="D540" i="11"/>
  <c r="B540" i="11"/>
  <c r="E540" i="11"/>
  <c r="C540" i="11"/>
  <c r="D534" i="11"/>
  <c r="B534" i="11"/>
  <c r="F534" i="11"/>
  <c r="C534" i="11"/>
  <c r="E534" i="11"/>
  <c r="E439" i="11"/>
  <c r="F442" i="11"/>
  <c r="D442" i="11"/>
  <c r="B442" i="11"/>
  <c r="E442" i="11"/>
  <c r="C442" i="11"/>
  <c r="F436" i="11"/>
  <c r="D436" i="11"/>
  <c r="B436" i="11"/>
  <c r="E436" i="11"/>
  <c r="C436" i="11"/>
  <c r="F439" i="11"/>
  <c r="D439" i="11"/>
  <c r="B439" i="11"/>
  <c r="C439" i="11"/>
  <c r="D341" i="11"/>
  <c r="D344" i="11"/>
  <c r="C344" i="11"/>
  <c r="E344" i="11"/>
  <c r="B344" i="11"/>
  <c r="F341" i="11"/>
  <c r="C341" i="11"/>
  <c r="B341" i="11"/>
  <c r="D338" i="11"/>
  <c r="C338" i="11"/>
  <c r="E338" i="11"/>
  <c r="B338" i="11"/>
  <c r="F338" i="11"/>
  <c r="F344" i="11"/>
  <c r="E341" i="11"/>
  <c r="D185" i="11"/>
  <c r="D238" i="11" s="1"/>
  <c r="D246" i="11" s="1"/>
  <c r="F243" i="11"/>
  <c r="F246" i="11"/>
  <c r="F240" i="11"/>
  <c r="C240" i="11"/>
  <c r="C387" i="5"/>
  <c r="C479" i="5"/>
  <c r="C294" i="5"/>
  <c r="C295" i="5"/>
  <c r="C388" i="5"/>
  <c r="C480" i="5"/>
  <c r="C481" i="5"/>
  <c r="C293" i="5"/>
  <c r="C386" i="5"/>
  <c r="B191" i="11"/>
  <c r="B747" i="11" s="1"/>
  <c r="B676" i="11"/>
  <c r="B284" i="11"/>
  <c r="B578" i="11"/>
  <c r="F676" i="11"/>
  <c r="C676" i="11"/>
  <c r="B382" i="11"/>
  <c r="E382" i="11"/>
  <c r="B480" i="11"/>
  <c r="C284" i="11"/>
  <c r="D284" i="11"/>
  <c r="D578" i="11"/>
  <c r="C382" i="11"/>
  <c r="D480" i="11"/>
  <c r="D676" i="11"/>
  <c r="E676" i="11"/>
  <c r="E284" i="11"/>
  <c r="E578" i="11"/>
  <c r="C578" i="11"/>
  <c r="D382" i="11"/>
  <c r="E480" i="11"/>
  <c r="F284" i="11"/>
  <c r="F578" i="11"/>
  <c r="F382" i="11"/>
  <c r="C480" i="11"/>
  <c r="F480" i="11"/>
  <c r="B186" i="11"/>
  <c r="F186" i="11"/>
  <c r="D679" i="11"/>
  <c r="D680" i="11" s="1"/>
  <c r="C679" i="11"/>
  <c r="C680" i="11" s="1"/>
  <c r="F679" i="11"/>
  <c r="F680" i="11" s="1"/>
  <c r="B679" i="11"/>
  <c r="B680" i="11" s="1"/>
  <c r="E679" i="11"/>
  <c r="B558" i="11"/>
  <c r="D587" i="11" s="1"/>
  <c r="C581" i="11"/>
  <c r="C582" i="11" s="1"/>
  <c r="C584" i="11" s="1"/>
  <c r="C585" i="11" s="1"/>
  <c r="F581" i="11"/>
  <c r="F582" i="11" s="1"/>
  <c r="F584" i="11" s="1"/>
  <c r="F585" i="11" s="1"/>
  <c r="B581" i="11"/>
  <c r="B582" i="11" s="1"/>
  <c r="B584" i="11" s="1"/>
  <c r="B585" i="11" s="1"/>
  <c r="E581" i="11"/>
  <c r="E582" i="11" s="1"/>
  <c r="E584" i="11" s="1"/>
  <c r="E585" i="11" s="1"/>
  <c r="D581" i="11"/>
  <c r="D582" i="11" s="1"/>
  <c r="D584" i="11" s="1"/>
  <c r="D585" i="11" s="1"/>
  <c r="B460" i="11"/>
  <c r="D489" i="11" s="1"/>
  <c r="E483" i="11"/>
  <c r="E484" i="11" s="1"/>
  <c r="E486" i="11" s="1"/>
  <c r="E487" i="11" s="1"/>
  <c r="D483" i="11"/>
  <c r="D484" i="11" s="1"/>
  <c r="D486" i="11" s="1"/>
  <c r="D487" i="11" s="1"/>
  <c r="F483" i="11"/>
  <c r="F484" i="11" s="1"/>
  <c r="F486" i="11" s="1"/>
  <c r="F487" i="11" s="1"/>
  <c r="B483" i="11"/>
  <c r="B484" i="11" s="1"/>
  <c r="B486" i="11" s="1"/>
  <c r="B487" i="11" s="1"/>
  <c r="C483" i="11"/>
  <c r="B362" i="11"/>
  <c r="D391" i="11" s="1"/>
  <c r="E385" i="11"/>
  <c r="E386" i="11" s="1"/>
  <c r="E388" i="11" s="1"/>
  <c r="E389" i="11" s="1"/>
  <c r="D385" i="11"/>
  <c r="D386" i="11" s="1"/>
  <c r="D388" i="11" s="1"/>
  <c r="D389" i="11" s="1"/>
  <c r="C385" i="11"/>
  <c r="C386" i="11" s="1"/>
  <c r="C388" i="11" s="1"/>
  <c r="C389" i="11" s="1"/>
  <c r="F385" i="11"/>
  <c r="F386" i="11" s="1"/>
  <c r="F388" i="11" s="1"/>
  <c r="F389" i="11" s="1"/>
  <c r="B385" i="11"/>
  <c r="B386" i="11" s="1"/>
  <c r="B388" i="11" s="1"/>
  <c r="B389" i="11" s="1"/>
  <c r="D189" i="11"/>
  <c r="D190" i="11" s="1"/>
  <c r="D192" i="11" s="1"/>
  <c r="D193" i="11" s="1"/>
  <c r="C189" i="11"/>
  <c r="C190" i="11" s="1"/>
  <c r="F189" i="11"/>
  <c r="F190" i="11" s="1"/>
  <c r="F192" i="11" s="1"/>
  <c r="F193" i="11" s="1"/>
  <c r="B190" i="11"/>
  <c r="E189" i="11"/>
  <c r="E190" i="11" s="1"/>
  <c r="E192" i="11" s="1"/>
  <c r="E193" i="11" s="1"/>
  <c r="F287" i="11"/>
  <c r="F288" i="11" s="1"/>
  <c r="F290" i="11" s="1"/>
  <c r="F291" i="11" s="1"/>
  <c r="B287" i="11"/>
  <c r="B288" i="11" s="1"/>
  <c r="B290" i="11" s="1"/>
  <c r="B291" i="11" s="1"/>
  <c r="D287" i="11"/>
  <c r="D288" i="11" s="1"/>
  <c r="E287" i="11"/>
  <c r="E288" i="11" s="1"/>
  <c r="E290" i="11" s="1"/>
  <c r="E291" i="11" s="1"/>
  <c r="C287" i="11"/>
  <c r="C288" i="11" s="1"/>
  <c r="G171" i="5"/>
  <c r="B458" i="11"/>
  <c r="F472" i="11" s="1"/>
  <c r="B261" i="11"/>
  <c r="B262" i="11" s="1"/>
  <c r="C178" i="5" s="1"/>
  <c r="B264" i="11"/>
  <c r="D293" i="11" s="1"/>
  <c r="B656" i="11"/>
  <c r="D685" i="11" s="1"/>
  <c r="E685" i="11"/>
  <c r="D174" i="5"/>
  <c r="G305" i="5" s="1"/>
  <c r="B166" i="11"/>
  <c r="D195" i="11" s="1"/>
  <c r="B332" i="11"/>
  <c r="D487" i="5" s="1"/>
  <c r="C181" i="11"/>
  <c r="E195" i="11" s="1"/>
  <c r="B528" i="11"/>
  <c r="D489" i="5" s="1"/>
  <c r="B208" i="11"/>
  <c r="D300" i="5" s="1"/>
  <c r="B430" i="11"/>
  <c r="D488" i="5" s="1"/>
  <c r="B306" i="11"/>
  <c r="D301" i="5" s="1"/>
  <c r="B502" i="11"/>
  <c r="D303" i="5" s="1"/>
  <c r="B724" i="11"/>
  <c r="D491" i="5" s="1"/>
  <c r="B600" i="11"/>
  <c r="D304" i="5" s="1"/>
  <c r="B404" i="11"/>
  <c r="D302" i="5" s="1"/>
  <c r="B626" i="11"/>
  <c r="D490" i="5" s="1"/>
  <c r="B698" i="11"/>
  <c r="D305" i="5" s="1"/>
  <c r="C377" i="11"/>
  <c r="E391" i="11" s="1"/>
  <c r="B221" i="11"/>
  <c r="D393" i="5" s="1"/>
  <c r="B417" i="11"/>
  <c r="D395" i="5" s="1"/>
  <c r="B319" i="11"/>
  <c r="D394" i="5" s="1"/>
  <c r="B515" i="11"/>
  <c r="D396" i="5" s="1"/>
  <c r="B613" i="11"/>
  <c r="D397" i="5" s="1"/>
  <c r="C279" i="11"/>
  <c r="E293" i="11" s="1"/>
  <c r="B711" i="11"/>
  <c r="D398" i="5" s="1"/>
  <c r="B556" i="11"/>
  <c r="F570" i="11" s="1"/>
  <c r="F496" i="5"/>
  <c r="L450" i="11"/>
  <c r="L452" i="11"/>
  <c r="L449" i="11"/>
  <c r="L451" i="11"/>
  <c r="L453" i="11"/>
  <c r="L158" i="11"/>
  <c r="L157" i="11"/>
  <c r="C196" i="5" s="1"/>
  <c r="L156" i="11"/>
  <c r="L159" i="11"/>
  <c r="L549" i="11"/>
  <c r="L551" i="11"/>
  <c r="L548" i="11"/>
  <c r="L550" i="11"/>
  <c r="L547" i="11"/>
  <c r="L646" i="11"/>
  <c r="L648" i="11"/>
  <c r="L645" i="11"/>
  <c r="L647" i="11"/>
  <c r="H196" i="5" s="1"/>
  <c r="L649" i="11"/>
  <c r="L254" i="11"/>
  <c r="L256" i="11"/>
  <c r="D196" i="5" s="1"/>
  <c r="L253" i="11"/>
  <c r="L255" i="11"/>
  <c r="L257" i="11"/>
  <c r="L155" i="11"/>
  <c r="L353" i="11"/>
  <c r="L355" i="11"/>
  <c r="L352" i="11"/>
  <c r="L354" i="11"/>
  <c r="L351" i="11"/>
  <c r="G393" i="5"/>
  <c r="E407" i="5" s="1"/>
  <c r="F407" i="5" s="1"/>
  <c r="B416" i="11"/>
  <c r="D386" i="5" s="1"/>
  <c r="B697" i="11"/>
  <c r="D296" i="5" s="1"/>
  <c r="B220" i="11"/>
  <c r="D384" i="5" s="1"/>
  <c r="B403" i="11"/>
  <c r="D293" i="5" s="1"/>
  <c r="B514" i="11"/>
  <c r="D387" i="5" s="1"/>
  <c r="B527" i="11"/>
  <c r="D480" i="5" s="1"/>
  <c r="B305" i="11"/>
  <c r="D292" i="5" s="1"/>
  <c r="B207" i="11"/>
  <c r="D291" i="5" s="1"/>
  <c r="B625" i="11"/>
  <c r="D481" i="5" s="1"/>
  <c r="B318" i="11"/>
  <c r="D385" i="5" s="1"/>
  <c r="B429" i="11"/>
  <c r="D479" i="5" s="1"/>
  <c r="B599" i="11"/>
  <c r="D295" i="5" s="1"/>
  <c r="B723" i="11"/>
  <c r="D482" i="5" s="1"/>
  <c r="B612" i="11"/>
  <c r="D388" i="5" s="1"/>
  <c r="B501" i="11"/>
  <c r="D294" i="5" s="1"/>
  <c r="B331" i="11"/>
  <c r="D478" i="5" s="1"/>
  <c r="B710" i="11"/>
  <c r="D389" i="5" s="1"/>
  <c r="C277" i="11"/>
  <c r="D178" i="5" s="1"/>
  <c r="G181" i="5"/>
  <c r="F181" i="5"/>
  <c r="E181" i="5"/>
  <c r="C181" i="5"/>
  <c r="G173" i="5"/>
  <c r="F173" i="5"/>
  <c r="E173" i="5"/>
  <c r="C173" i="5"/>
  <c r="F171" i="5"/>
  <c r="E171" i="5"/>
  <c r="C171" i="5"/>
  <c r="G179" i="5"/>
  <c r="F179" i="5"/>
  <c r="E179" i="5"/>
  <c r="C179" i="5"/>
  <c r="G172" i="5"/>
  <c r="F172" i="5"/>
  <c r="E172" i="5"/>
  <c r="C172" i="5"/>
  <c r="G180" i="5"/>
  <c r="F180" i="5"/>
  <c r="E180" i="5"/>
  <c r="C180" i="5"/>
  <c r="B360" i="11"/>
  <c r="F374" i="11" s="1"/>
  <c r="C179" i="11"/>
  <c r="D177" i="5" s="1"/>
  <c r="G291" i="5" s="1"/>
  <c r="E309" i="5" s="1"/>
  <c r="C243" i="11" l="1"/>
  <c r="C186" i="11"/>
  <c r="C742" i="11" s="1"/>
  <c r="D13" i="9" s="1"/>
  <c r="E240" i="11"/>
  <c r="E754" i="11" s="1"/>
  <c r="E246" i="11"/>
  <c r="E186" i="11"/>
  <c r="E742" i="11" s="1"/>
  <c r="F13" i="9" s="1"/>
  <c r="B243" i="11"/>
  <c r="B240" i="11"/>
  <c r="B754" i="11" s="1"/>
  <c r="B461" i="11"/>
  <c r="F475" i="11" s="1"/>
  <c r="C747" i="11"/>
  <c r="C192" i="11"/>
  <c r="C193" i="11" s="1"/>
  <c r="C290" i="11"/>
  <c r="C291" i="11" s="1"/>
  <c r="D290" i="11"/>
  <c r="D291" i="11" s="1"/>
  <c r="C754" i="11"/>
  <c r="B757" i="11"/>
  <c r="E757" i="11"/>
  <c r="F760" i="11"/>
  <c r="B760" i="11"/>
  <c r="C757" i="11"/>
  <c r="E760" i="11"/>
  <c r="F757" i="11"/>
  <c r="D760" i="11"/>
  <c r="C760" i="11"/>
  <c r="F754" i="11"/>
  <c r="D240" i="11"/>
  <c r="D754" i="11" s="1"/>
  <c r="D186" i="11"/>
  <c r="D742" i="11" s="1"/>
  <c r="E13" i="9" s="1"/>
  <c r="D243" i="11"/>
  <c r="D757" i="11" s="1"/>
  <c r="C305" i="5"/>
  <c r="E305" i="5" s="1"/>
  <c r="C487" i="5"/>
  <c r="E487" i="5" s="1"/>
  <c r="F742" i="11"/>
  <c r="G13" i="9" s="1"/>
  <c r="C394" i="5"/>
  <c r="E394" i="5" s="1"/>
  <c r="C398" i="5"/>
  <c r="E398" i="5" s="1"/>
  <c r="C385" i="5"/>
  <c r="B742" i="11"/>
  <c r="C478" i="5"/>
  <c r="C292" i="5"/>
  <c r="C303" i="5"/>
  <c r="E303" i="5" s="1"/>
  <c r="C301" i="5"/>
  <c r="C490" i="5"/>
  <c r="E490" i="5" s="1"/>
  <c r="C488" i="5"/>
  <c r="E488" i="5" s="1"/>
  <c r="C395" i="5"/>
  <c r="E395" i="5" s="1"/>
  <c r="C302" i="5"/>
  <c r="E302" i="5" s="1"/>
  <c r="C489" i="5"/>
  <c r="E489" i="5" s="1"/>
  <c r="C397" i="5"/>
  <c r="E397" i="5" s="1"/>
  <c r="C304" i="5"/>
  <c r="E304" i="5" s="1"/>
  <c r="C491" i="5"/>
  <c r="E491" i="5" s="1"/>
  <c r="C396" i="5"/>
  <c r="E396" i="5" s="1"/>
  <c r="B192" i="11"/>
  <c r="B193" i="11" s="1"/>
  <c r="D682" i="11"/>
  <c r="D683" i="11" s="1"/>
  <c r="D746" i="11"/>
  <c r="F682" i="11"/>
  <c r="F746" i="11"/>
  <c r="C682" i="11"/>
  <c r="B682" i="11"/>
  <c r="B746" i="11"/>
  <c r="B559" i="11"/>
  <c r="F573" i="11" s="1"/>
  <c r="E680" i="11"/>
  <c r="C484" i="11"/>
  <c r="C486" i="11" s="1"/>
  <c r="C487" i="11" s="1"/>
  <c r="B363" i="11"/>
  <c r="C391" i="11" s="1"/>
  <c r="F391" i="11" s="1"/>
  <c r="D169" i="5"/>
  <c r="G300" i="5" s="1"/>
  <c r="E314" i="5" s="1"/>
  <c r="G178" i="5"/>
  <c r="B265" i="11"/>
  <c r="C293" i="11" s="1"/>
  <c r="F293" i="11" s="1"/>
  <c r="G293" i="11" s="1"/>
  <c r="D198" i="5" s="1"/>
  <c r="G174" i="5"/>
  <c r="F318" i="5"/>
  <c r="G318" i="5" s="1"/>
  <c r="B657" i="11"/>
  <c r="C174" i="5" s="1"/>
  <c r="F305" i="5" s="1"/>
  <c r="H305" i="5" s="1"/>
  <c r="D170" i="5"/>
  <c r="B167" i="11"/>
  <c r="C195" i="11" s="1"/>
  <c r="G170" i="5"/>
  <c r="F504" i="5"/>
  <c r="G504" i="5" s="1"/>
  <c r="F411" i="5"/>
  <c r="G411" i="5" s="1"/>
  <c r="F393" i="5"/>
  <c r="D314" i="5"/>
  <c r="D402" i="5"/>
  <c r="D407" i="5"/>
  <c r="D309" i="5"/>
  <c r="C393" i="5"/>
  <c r="C486" i="5"/>
  <c r="C300" i="5"/>
  <c r="E300" i="5" s="1"/>
  <c r="F276" i="11"/>
  <c r="E178" i="5" s="1"/>
  <c r="G169" i="5"/>
  <c r="F86" i="2" s="1"/>
  <c r="C489" i="11" l="1"/>
  <c r="F489" i="11" s="1"/>
  <c r="F197" i="5" s="1"/>
  <c r="C102" i="9"/>
  <c r="C143" i="9"/>
  <c r="C184" i="9"/>
  <c r="C13" i="9"/>
  <c r="C50" i="9" s="1"/>
  <c r="E797" i="11" s="1"/>
  <c r="C587" i="11"/>
  <c r="F587" i="11" s="1"/>
  <c r="G197" i="5" s="1"/>
  <c r="B683" i="11"/>
  <c r="B749" i="11" s="1"/>
  <c r="B748" i="11"/>
  <c r="F683" i="11"/>
  <c r="F749" i="11" s="1"/>
  <c r="F748" i="11"/>
  <c r="E682" i="11"/>
  <c r="E746" i="11"/>
  <c r="C746" i="11"/>
  <c r="C683" i="11"/>
  <c r="C749" i="11" s="1"/>
  <c r="C748" i="11"/>
  <c r="D749" i="11"/>
  <c r="C814" i="11" s="1"/>
  <c r="D748" i="11"/>
  <c r="B814" i="11" s="1"/>
  <c r="F377" i="11"/>
  <c r="C170" i="5"/>
  <c r="F314" i="5"/>
  <c r="F279" i="11"/>
  <c r="E170" i="5" s="1"/>
  <c r="F181" i="11"/>
  <c r="E169" i="5" s="1"/>
  <c r="C685" i="11"/>
  <c r="F685" i="11" s="1"/>
  <c r="G685" i="11" s="1"/>
  <c r="H198" i="5" s="1"/>
  <c r="F671" i="11"/>
  <c r="E174" i="5" s="1"/>
  <c r="C169" i="5"/>
  <c r="F300" i="5" s="1"/>
  <c r="H300" i="5" s="1"/>
  <c r="E315" i="5" s="1"/>
  <c r="D197" i="5"/>
  <c r="G391" i="11"/>
  <c r="E198" i="5" s="1"/>
  <c r="E197" i="5"/>
  <c r="E406" i="5"/>
  <c r="H393" i="5"/>
  <c r="E408" i="5" s="1"/>
  <c r="F291" i="5"/>
  <c r="F384" i="5"/>
  <c r="D499" i="5"/>
  <c r="E301" i="5"/>
  <c r="D315" i="5" s="1"/>
  <c r="D313" i="5"/>
  <c r="E393" i="5"/>
  <c r="D408" i="5" s="1"/>
  <c r="D406" i="5"/>
  <c r="G489" i="11" l="1"/>
  <c r="F198" i="5" s="1"/>
  <c r="C185" i="5"/>
  <c r="C187" i="5" s="1"/>
  <c r="C186" i="5" s="1"/>
  <c r="H86" i="2" s="1"/>
  <c r="G50" i="9"/>
  <c r="E50" i="9"/>
  <c r="G797" i="11"/>
  <c r="O797" i="11"/>
  <c r="K797" i="11"/>
  <c r="F797" i="11"/>
  <c r="H797" i="11"/>
  <c r="N797" i="11"/>
  <c r="R797" i="11"/>
  <c r="J797" i="11"/>
  <c r="P797" i="11"/>
  <c r="Q797" i="11"/>
  <c r="I797" i="11"/>
  <c r="M797" i="11"/>
  <c r="L797" i="11"/>
  <c r="S797" i="11"/>
  <c r="B797" i="11"/>
  <c r="G587" i="11"/>
  <c r="G198" i="5" s="1"/>
  <c r="E683" i="11"/>
  <c r="E749" i="11" s="1"/>
  <c r="E748" i="11"/>
  <c r="H197" i="5"/>
  <c r="E313" i="5"/>
  <c r="F313" i="5" s="1"/>
  <c r="B112" i="11"/>
  <c r="F406" i="5"/>
  <c r="E401" i="5"/>
  <c r="F401" i="5" s="1"/>
  <c r="H384" i="5"/>
  <c r="E403" i="5" s="1"/>
  <c r="H291" i="5"/>
  <c r="F315" i="5"/>
  <c r="F408" i="5"/>
  <c r="F50" i="9" l="1"/>
  <c r="C184" i="5"/>
  <c r="G86" i="2" s="1"/>
  <c r="F403" i="5" l="1"/>
  <c r="C69" i="11" l="1"/>
  <c r="F473" i="11" l="1"/>
  <c r="F574" i="11"/>
  <c r="F476" i="11"/>
  <c r="F378" i="11"/>
  <c r="F375" i="11"/>
  <c r="F571" i="11"/>
  <c r="F280" i="11"/>
  <c r="F170" i="5" s="1"/>
  <c r="F672" i="11"/>
  <c r="F174" i="5" s="1"/>
  <c r="F182" i="11"/>
  <c r="F169" i="5" s="1"/>
  <c r="F277" i="11"/>
  <c r="F178" i="5" s="1"/>
  <c r="C70" i="11"/>
  <c r="C71" i="11"/>
  <c r="C67" i="11"/>
  <c r="B768" i="11" l="1"/>
  <c r="B779" i="11" s="1"/>
  <c r="D14" i="9"/>
  <c r="F20" i="9" s="1"/>
  <c r="G14" i="9" l="1"/>
  <c r="F23" i="9" s="1"/>
  <c r="B83" i="11"/>
  <c r="C52" i="11" l="1"/>
  <c r="C145" i="9" l="1"/>
  <c r="C186" i="9"/>
  <c r="C104" i="9"/>
  <c r="G156" i="11"/>
  <c r="H156" i="11" s="1"/>
  <c r="B163" i="11" s="1"/>
  <c r="C384" i="5" s="1"/>
  <c r="G646" i="11"/>
  <c r="H646" i="11" s="1"/>
  <c r="B653" i="11" s="1"/>
  <c r="C74" i="3"/>
  <c r="F87" i="2" s="1"/>
  <c r="C389" i="5" l="1"/>
  <c r="E389" i="5" s="1"/>
  <c r="C482" i="5"/>
  <c r="E482" i="5" s="1"/>
  <c r="C296" i="5"/>
  <c r="E296" i="5" s="1"/>
  <c r="E292" i="5"/>
  <c r="E385" i="5"/>
  <c r="E387" i="5"/>
  <c r="G177" i="5"/>
  <c r="C86" i="2" s="1"/>
  <c r="E480" i="5"/>
  <c r="E295" i="5"/>
  <c r="E293" i="5"/>
  <c r="B164" i="11"/>
  <c r="E294" i="5"/>
  <c r="C291" i="5"/>
  <c r="E388" i="5"/>
  <c r="E481" i="5"/>
  <c r="E386" i="5"/>
  <c r="E479" i="5"/>
  <c r="C477" i="5"/>
  <c r="E478" i="5"/>
  <c r="G182" i="5"/>
  <c r="B654" i="11"/>
  <c r="C177" i="5" l="1"/>
  <c r="F178" i="11"/>
  <c r="E291" i="5"/>
  <c r="D310" i="5" s="1"/>
  <c r="D308" i="5"/>
  <c r="D401" i="5"/>
  <c r="E384" i="5"/>
  <c r="D403" i="5" s="1"/>
  <c r="F668" i="11"/>
  <c r="C182" i="5"/>
  <c r="F296" i="5" s="1"/>
  <c r="D494" i="5"/>
  <c r="H227" i="11"/>
  <c r="D227" i="11"/>
  <c r="E227" i="11" s="1"/>
  <c r="F227" i="11" s="1"/>
  <c r="F309" i="5"/>
  <c r="E182" i="5" l="1"/>
  <c r="F669" i="11"/>
  <c r="F182" i="5" s="1"/>
  <c r="H296" i="5"/>
  <c r="E310" i="5" s="1"/>
  <c r="E308" i="5"/>
  <c r="E221" i="5"/>
  <c r="E222" i="5"/>
  <c r="E177" i="5"/>
  <c r="F179" i="11"/>
  <c r="F177" i="5" s="1"/>
  <c r="F195" i="11"/>
  <c r="G195" i="11" s="1"/>
  <c r="C198" i="5" s="1"/>
  <c r="E185" i="5" l="1"/>
  <c r="E184" i="5" s="1"/>
  <c r="D86" i="2" s="1"/>
  <c r="C197" i="5"/>
  <c r="D226" i="11"/>
  <c r="E226" i="11" s="1"/>
  <c r="G226" i="11"/>
  <c r="H226" i="11" s="1"/>
  <c r="B233" i="11" s="1"/>
  <c r="D477" i="5" s="1"/>
  <c r="F308" i="5"/>
  <c r="F310" i="5"/>
  <c r="E187" i="5" l="1"/>
  <c r="E186" i="5" s="1"/>
  <c r="E86" i="2" s="1"/>
  <c r="F226" i="11"/>
  <c r="B234" i="11" s="1"/>
  <c r="D486" i="5" s="1"/>
  <c r="E477" i="5"/>
  <c r="D496" i="5" s="1"/>
  <c r="D495" i="5"/>
  <c r="D500" i="5" l="1"/>
  <c r="E486" i="5"/>
  <c r="D501" i="5" s="1"/>
  <c r="E223" i="5"/>
  <c r="E224" i="5" s="1"/>
  <c r="F14" i="9" l="1"/>
  <c r="F22" i="9" s="1"/>
  <c r="D312" i="3"/>
  <c r="B81" i="11"/>
  <c r="D264" i="3"/>
  <c r="D218" i="3"/>
  <c r="E12" i="9" l="1"/>
  <c r="C68" i="3"/>
  <c r="F175" i="3"/>
  <c r="F177" i="3"/>
  <c r="F176" i="3"/>
  <c r="E310" i="3" l="1"/>
  <c r="F310" i="3" s="1"/>
  <c r="E262" i="3"/>
  <c r="F262" i="3" s="1"/>
  <c r="E216" i="3"/>
  <c r="F216" i="3" s="1"/>
  <c r="F178" i="3"/>
  <c r="C68" i="11" l="1"/>
  <c r="B90" i="11" l="1"/>
  <c r="C90" i="11" s="1"/>
  <c r="B94" i="11" s="1"/>
  <c r="D140" i="11"/>
  <c r="E120" i="11"/>
  <c r="F120" i="11" s="1"/>
  <c r="E124" i="11"/>
  <c r="E125" i="11"/>
  <c r="E118" i="11"/>
  <c r="F118" i="11" s="1"/>
  <c r="E122" i="11"/>
  <c r="F122" i="11" s="1"/>
  <c r="E126" i="11"/>
  <c r="E119" i="11"/>
  <c r="F119" i="11" s="1"/>
  <c r="E123" i="11"/>
  <c r="F123" i="11" s="1"/>
  <c r="E117" i="11"/>
  <c r="E121" i="11"/>
  <c r="F121" i="11" s="1"/>
  <c r="F101" i="11"/>
  <c r="G101" i="11" s="1"/>
  <c r="F105" i="11"/>
  <c r="G105" i="11" s="1"/>
  <c r="F109" i="11"/>
  <c r="G109" i="11" s="1"/>
  <c r="F102" i="11"/>
  <c r="G102" i="11" s="1"/>
  <c r="F106" i="11"/>
  <c r="G106" i="11" s="1"/>
  <c r="F100" i="11"/>
  <c r="G100" i="11" s="1"/>
  <c r="F103" i="11"/>
  <c r="G103" i="11" s="1"/>
  <c r="F107" i="11"/>
  <c r="G107" i="11" s="1"/>
  <c r="F104" i="11"/>
  <c r="G104" i="11" s="1"/>
  <c r="F108" i="11"/>
  <c r="G108" i="11" s="1"/>
  <c r="B111" i="11" l="1"/>
  <c r="B82" i="11" s="1"/>
  <c r="G315" i="3"/>
  <c r="G267" i="3"/>
  <c r="B80" i="11" l="1"/>
  <c r="E144" i="3"/>
  <c r="G221" i="3"/>
  <c r="C14" i="9"/>
  <c r="F19" i="9" s="1"/>
  <c r="E74" i="3"/>
  <c r="C87" i="2" s="1"/>
  <c r="D38" i="9"/>
  <c r="D307" i="3"/>
  <c r="D213" i="3"/>
  <c r="D259" i="3"/>
  <c r="E68" i="3" l="1"/>
  <c r="E211" i="3" s="1"/>
  <c r="F211" i="3" s="1"/>
  <c r="E177" i="3"/>
  <c r="E176" i="3"/>
  <c r="E175" i="3"/>
  <c r="E305" i="3" l="1"/>
  <c r="F305" i="3" s="1"/>
  <c r="E257" i="3"/>
  <c r="F257" i="3" s="1"/>
  <c r="E178" i="3"/>
  <c r="D31" i="9"/>
  <c r="D36" i="9" s="1"/>
  <c r="D50" i="9" l="1"/>
  <c r="E14" i="9"/>
  <c r="F21" i="9" s="1"/>
  <c r="C142" i="9" l="1"/>
  <c r="C149" i="9" s="1"/>
  <c r="C183" i="9"/>
  <c r="C190" i="9" s="1"/>
  <c r="C101" i="9"/>
  <c r="C108" i="9" s="1"/>
  <c r="G31" i="9" l="1"/>
  <c r="D39" i="9" s="1"/>
  <c r="F125" i="11" l="1"/>
  <c r="F126" i="11"/>
  <c r="F124" i="11" l="1"/>
  <c r="E140" i="11"/>
  <c r="F140" i="11" s="1"/>
  <c r="G140" i="11" s="1"/>
  <c r="B129" i="11" l="1"/>
  <c r="B782" i="11"/>
  <c r="B792" i="11" s="1"/>
  <c r="F117" i="11"/>
  <c r="B128" i="11" s="1"/>
  <c r="E152" i="3" l="1"/>
  <c r="B133" i="11"/>
  <c r="B136" i="11" s="1"/>
  <c r="C813" i="11" s="1"/>
  <c r="C815" i="11" s="1"/>
  <c r="E29" i="9"/>
  <c r="C142" i="3"/>
  <c r="G87" i="2" s="1"/>
  <c r="G88" i="2" s="1"/>
  <c r="C94" i="2" s="1"/>
  <c r="C136" i="3"/>
  <c r="D152" i="3"/>
  <c r="C31" i="9"/>
  <c r="D35" i="9" s="1"/>
  <c r="B132" i="11"/>
  <c r="B135" i="11" s="1"/>
  <c r="E146" i="3" s="1"/>
  <c r="E87" i="2" s="1"/>
  <c r="E88" i="2" s="1"/>
  <c r="E136" i="3"/>
  <c r="E142" i="3" l="1"/>
  <c r="D87" i="2" s="1"/>
  <c r="D88" i="2" s="1"/>
  <c r="C95" i="2"/>
  <c r="C146" i="3"/>
  <c r="H87" i="2" s="1"/>
  <c r="H88" i="2" s="1"/>
  <c r="C96" i="2" s="1"/>
  <c r="E143" i="3"/>
  <c r="E312" i="3"/>
  <c r="F312" i="3" s="1"/>
  <c r="B813" i="11"/>
  <c r="B815" i="11" s="1"/>
  <c r="E217" i="3"/>
  <c r="F217" i="3" s="1"/>
  <c r="E264" i="3"/>
  <c r="F264" i="3" s="1"/>
  <c r="E263" i="3"/>
  <c r="F263" i="3" s="1"/>
  <c r="E218" i="3"/>
  <c r="F218" i="3" s="1"/>
  <c r="E311" i="3"/>
  <c r="F311" i="3" s="1"/>
  <c r="E31" i="9"/>
  <c r="C49" i="9"/>
  <c r="G49" i="9" s="1"/>
  <c r="E258" i="3"/>
  <c r="F258" i="3" s="1"/>
  <c r="E212" i="3"/>
  <c r="F212" i="3" s="1"/>
  <c r="E306" i="3"/>
  <c r="F306" i="3" s="1"/>
  <c r="C93" i="2" l="1"/>
  <c r="E96" i="2"/>
  <c r="E93" i="2"/>
  <c r="E307" i="3"/>
  <c r="F307" i="3" s="1"/>
  <c r="E213" i="3"/>
  <c r="F213" i="3" s="1"/>
  <c r="E259" i="3"/>
  <c r="F259" i="3" s="1"/>
  <c r="D37" i="9"/>
  <c r="E49" i="9"/>
  <c r="C51" i="9"/>
  <c r="C54" i="9" s="1"/>
  <c r="E796" i="11"/>
  <c r="E95" i="2" l="1"/>
  <c r="E94" i="2"/>
  <c r="S796" i="11"/>
  <c r="J796" i="11"/>
  <c r="W796" i="11"/>
  <c r="M796" i="11"/>
  <c r="X796" i="11"/>
  <c r="H796" i="11"/>
  <c r="G796" i="11"/>
  <c r="T796" i="11"/>
  <c r="O796" i="11"/>
  <c r="L796" i="11"/>
  <c r="K796" i="11"/>
  <c r="F796" i="11"/>
  <c r="N796" i="11"/>
  <c r="P796" i="11"/>
  <c r="R796" i="11"/>
  <c r="V796" i="11"/>
  <c r="I796" i="11"/>
  <c r="Q796" i="11"/>
  <c r="U796" i="11"/>
  <c r="B796" i="11" l="1"/>
  <c r="D49" i="9" s="1"/>
  <c r="F49" i="9"/>
  <c r="F51" i="9" s="1"/>
</calcChain>
</file>

<file path=xl/sharedStrings.xml><?xml version="1.0" encoding="utf-8"?>
<sst xmlns="http://schemas.openxmlformats.org/spreadsheetml/2006/main" count="5023" uniqueCount="2697">
  <si>
    <t>שם היזם</t>
  </si>
  <si>
    <t>שם</t>
  </si>
  <si>
    <t>כתובת</t>
  </si>
  <si>
    <t>תפקיד</t>
  </si>
  <si>
    <t>דוא"ל</t>
  </si>
  <si>
    <t>מגזר הפעילות</t>
  </si>
  <si>
    <t>יחידת המדידה</t>
  </si>
  <si>
    <t>פירוט אופן המדידה והניטור של נתוני הפרויקט</t>
  </si>
  <si>
    <t>סוג המכשיר המודד</t>
  </si>
  <si>
    <t>חברה פרטית</t>
  </si>
  <si>
    <t>חברה ציבורית</t>
  </si>
  <si>
    <t>שותפות</t>
  </si>
  <si>
    <t>רשומה</t>
  </si>
  <si>
    <t>עמותה</t>
  </si>
  <si>
    <t>רשות מקומית</t>
  </si>
  <si>
    <t>תאגיד עירוני</t>
  </si>
  <si>
    <t>אחר (פרט)</t>
  </si>
  <si>
    <t>פירוט:</t>
  </si>
  <si>
    <t>תחום פעילות היזם</t>
  </si>
  <si>
    <t>כן</t>
  </si>
  <si>
    <t>לא</t>
  </si>
  <si>
    <t>לא ידוע</t>
  </si>
  <si>
    <t>ניתן להוסיף שורות נוספות כפי הנדרש</t>
  </si>
  <si>
    <t>תדירות המדידה</t>
  </si>
  <si>
    <t>למילוי ע"י היזם</t>
  </si>
  <si>
    <t>תוצאת חישוב</t>
  </si>
  <si>
    <t>הפרמטר המנוטר</t>
  </si>
  <si>
    <t>מקרא</t>
  </si>
  <si>
    <t>על תוכנית הניטור לכלול את המרכיבים הבאים:</t>
  </si>
  <si>
    <t>הבהרות כלליות</t>
  </si>
  <si>
    <t>סוג היזם (סעיף 3.1)</t>
  </si>
  <si>
    <t>כן/לא (שימוש כללי)</t>
  </si>
  <si>
    <t>התקנה ראשונה (סעיף 2.5)</t>
  </si>
  <si>
    <t>היקף סיוע מבוקש לטון הפחתה בשנה אחת (tCO2e/₪)</t>
  </si>
  <si>
    <t>תאריך תחילת ביצוע השקעה בפרויקט</t>
  </si>
  <si>
    <t>היקף סיוע מבוקש לטון הפחתה בפועל (tCO2e/₪)</t>
  </si>
  <si>
    <t>שנה</t>
  </si>
  <si>
    <t>חודש</t>
  </si>
  <si>
    <t>שורת חישוב:</t>
  </si>
  <si>
    <t>חשמל</t>
  </si>
  <si>
    <t>סולר</t>
  </si>
  <si>
    <t>גז טבעי</t>
  </si>
  <si>
    <t>מזוט</t>
  </si>
  <si>
    <t>ליטר</t>
  </si>
  <si>
    <t>מקור אנרגיה א</t>
  </si>
  <si>
    <t>מקור אנרגיה ב</t>
  </si>
  <si>
    <t>מקור אנרגיה ג</t>
  </si>
  <si>
    <t>ק"ג</t>
  </si>
  <si>
    <t>קוט"ש</t>
  </si>
  <si>
    <t>MMBTU</t>
  </si>
  <si>
    <t>מקור אנרגיה</t>
  </si>
  <si>
    <t>גפ"מ</t>
  </si>
  <si>
    <t>פליטות שנתיות (טון פד"ח)</t>
  </si>
  <si>
    <t>יחידת מדידה (צריכה שנתית)</t>
  </si>
  <si>
    <t>טבלא 1: מקורות אנרגיה וצריכה שנתית</t>
  </si>
  <si>
    <t>יחידות מקדם הפליטה</t>
  </si>
  <si>
    <t>מקדם הפליטה</t>
  </si>
  <si>
    <t>מקור הנתונים</t>
  </si>
  <si>
    <t>tCO2e/L</t>
  </si>
  <si>
    <t>tCO2e/KWh</t>
  </si>
  <si>
    <t>המרה מ MMBTU ל TJ עבור גז טבעי:</t>
  </si>
  <si>
    <t>מקדם פליטה</t>
  </si>
  <si>
    <t>tCO2e/MMBTU</t>
  </si>
  <si>
    <t>tCO2e/Kg</t>
  </si>
  <si>
    <t>רכיב 1</t>
  </si>
  <si>
    <t>מספר שנים עבורן יסופקו נתונים</t>
  </si>
  <si>
    <t>יחידת מידה</t>
  </si>
  <si>
    <t>יחידת תפוקה</t>
  </si>
  <si>
    <t>שימוש במדידות ישירות:</t>
  </si>
  <si>
    <t>סה"כ פליטות אם התבצעו מדידות:</t>
  </si>
  <si>
    <t>שימוש בחישובים:</t>
  </si>
  <si>
    <t>tCO2e/TJ</t>
  </si>
  <si>
    <t>חישוב פליטות פרויקט</t>
  </si>
  <si>
    <t>תפוקה צפויה:</t>
  </si>
  <si>
    <t>ההפחתה הצפויה</t>
  </si>
  <si>
    <t>פליטות הפרויקט בשנה:</t>
  </si>
  <si>
    <t>תפוקה בפועל</t>
  </si>
  <si>
    <t>רכיב 2</t>
  </si>
  <si>
    <t>רכיב 3</t>
  </si>
  <si>
    <t>רכיב 4</t>
  </si>
  <si>
    <t>רכיב 5</t>
  </si>
  <si>
    <t>רכיב 6</t>
  </si>
  <si>
    <t>סה"כ פליטות בשנה:</t>
  </si>
  <si>
    <t>ערך הנתון</t>
  </si>
  <si>
    <t>מקור הנתון</t>
  </si>
  <si>
    <t>סה"כ צריכת אנרגיה שנתית</t>
  </si>
  <si>
    <t>א. ניטור של צריכת האנרגיה של מערכת המיזוג בלבד- צריכת חשמל ודלקים נוספים (באם נעשה בהם שימוש).</t>
  </si>
  <si>
    <t>רכיב 7</t>
  </si>
  <si>
    <t>רכיב 8</t>
  </si>
  <si>
    <t>רכיב 9</t>
  </si>
  <si>
    <t>רכיב 10</t>
  </si>
  <si>
    <t>אפס (לשם חישוב והגדרת תאים)</t>
  </si>
  <si>
    <t>טבלא 3 המרה ל CO2 מ KWH (סעיף 4.1.2)</t>
  </si>
  <si>
    <t>טבלא 3 המרה ל CO2 מיחידות אנרגיה (חישוב בינים לסעיף 4.1.2)</t>
  </si>
  <si>
    <t>האם התיאור מלא?</t>
  </si>
  <si>
    <t>הערות</t>
  </si>
  <si>
    <t>חוסרים</t>
  </si>
  <si>
    <t>תוספות</t>
  </si>
  <si>
    <t>נימוק להבדל</t>
  </si>
  <si>
    <t>האם רמת הפליטות המוצגת נכונה?</t>
  </si>
  <si>
    <t>הערות כלליות לתוכנית הניטור:</t>
  </si>
  <si>
    <t>סיכום חוות דעת</t>
  </si>
  <si>
    <t>נתון יזם</t>
  </si>
  <si>
    <t>נתון מתוקן- להזנה בדו"ח</t>
  </si>
  <si>
    <t>תוקף אסמכתא</t>
  </si>
  <si>
    <t>האם לא ניתן לחשב את פקטור הפליטות ליח' תפוקה (שורת עזר):</t>
  </si>
  <si>
    <t>מקדם המרה מטרה ג'אול לקוט"ש:</t>
  </si>
  <si>
    <t>צריכה שנתית צפויה בפרויקט (ex ante)</t>
  </si>
  <si>
    <t>חיסכון שנתי צפוי</t>
  </si>
  <si>
    <t>יחידת מדידה</t>
  </si>
  <si>
    <t>חסכון שנתי צפוי</t>
  </si>
  <si>
    <t>אחוז חיסכון צפוי</t>
  </si>
  <si>
    <t>ח.פ/ מספר רישום או זיהוי על פי חוק</t>
  </si>
  <si>
    <t>צורת התאגדות</t>
  </si>
  <si>
    <t>מנכ"ל</t>
  </si>
  <si>
    <t>סמנכ"ל כספים/ חשב</t>
  </si>
  <si>
    <t>כתובת למשלוח דואר</t>
  </si>
  <si>
    <t>יחדות תפוקה</t>
  </si>
  <si>
    <t>שטח בניין (מ"ר)</t>
  </si>
  <si>
    <t>שעות פעילות (שנה)</t>
  </si>
  <si>
    <t>אחר (פרט בהערות)</t>
  </si>
  <si>
    <t>סה"כ צריכת אנרגיה אם התבצעו מדידות:</t>
  </si>
  <si>
    <t>צריכת אנרגיה מהפרויקט בשנה:</t>
  </si>
  <si>
    <t>יחידות פקטור המרה</t>
  </si>
  <si>
    <t>TJ/MMBTU</t>
  </si>
  <si>
    <t>TJ/KG</t>
  </si>
  <si>
    <t>TJ/KWh</t>
  </si>
  <si>
    <t>TJ/Liter</t>
  </si>
  <si>
    <t>פקטור המרה</t>
  </si>
  <si>
    <t>סה"כ צריכת אנרגיה שנתית (TJ)</t>
  </si>
  <si>
    <t>מקדם אנרגיה</t>
  </si>
  <si>
    <t>הפחתה צפויה לשנה (גזי חממה):</t>
  </si>
  <si>
    <t>הפחתה צפויה לשנה (אנרגיה):</t>
  </si>
  <si>
    <t>סה"כ הפחתה צפויה (גזי חממה):</t>
  </si>
  <si>
    <t>סה"כ הפחתה צפויה (אנרגיה):</t>
  </si>
  <si>
    <t>יום</t>
  </si>
  <si>
    <t>תיעוד שינויים בפרויקט</t>
  </si>
  <si>
    <t>האם חלו שינויים בפרויקט בהשוואה לבקשה כפי שאושרה בוועדה?</t>
  </si>
  <si>
    <t>אם כן, האם השינויים אושרו בוועדה?</t>
  </si>
  <si>
    <t>פירוט השינויים:</t>
  </si>
  <si>
    <t xml:space="preserve">סה"כ הפחתה בתקופות הדיווח </t>
  </si>
  <si>
    <t>תאריך תחילת תקופת הדיווח</t>
  </si>
  <si>
    <t>תאריך סיום תקופת הדיווח</t>
  </si>
  <si>
    <t>סה"כ הפחתת פליטות (tCO2e)</t>
  </si>
  <si>
    <t>תקופת דיווח מספר 1</t>
  </si>
  <si>
    <t>תקופת דיווח מספר 2</t>
  </si>
  <si>
    <t>תקופת דיווח מספר 3</t>
  </si>
  <si>
    <t>סה"כ הפחתת פליטות</t>
  </si>
  <si>
    <t>מקור האנרגיה</t>
  </si>
  <si>
    <t>יחידות</t>
  </si>
  <si>
    <t>תיעוד שינויים בתוכנית הניטור</t>
  </si>
  <si>
    <t>האם חלו שינויים בתוכנית הניטור בהשוואה לבקשה כפי שאושרה בוועדה?</t>
  </si>
  <si>
    <t>תקופת דיווח 1</t>
  </si>
  <si>
    <t>התקופה המדווחת</t>
  </si>
  <si>
    <t>על תקופת הדיווח להקיף 12 חודשים מלאים רצופים (שנה מלאה)</t>
  </si>
  <si>
    <t>תקלות ואירועים חריגים</t>
  </si>
  <si>
    <t>תאריך</t>
  </si>
  <si>
    <t xml:space="preserve">תיאור </t>
  </si>
  <si>
    <t>פתרון</t>
  </si>
  <si>
    <t>השפעה על חישובי הפחתה</t>
  </si>
  <si>
    <t>יש להתייחס רק לתקלות המשפיעות על חישובי ההפחתה</t>
  </si>
  <si>
    <t>תוצאות הניטור בפועל</t>
  </si>
  <si>
    <t>כמות שנתית בפועל בתקופת הדיווח</t>
  </si>
  <si>
    <t>סיכום הפחתת הפליטות</t>
  </si>
  <si>
    <t>בתקופת הדיווח</t>
  </si>
  <si>
    <t>כפי שהוערכו בעת הרישום במנגנון</t>
  </si>
  <si>
    <t>הפרש באחוזים</t>
  </si>
  <si>
    <t>הסבר ההפרש</t>
  </si>
  <si>
    <t xml:space="preserve"> באם ההפרש בין ההפחתה כפי שהוערכה בעת הרישום במנגנון לבין ההפחתה בתקופת הדיווח עולה על 20% יש להסביר את השינוי.</t>
  </si>
  <si>
    <t>פליטות בפרויקט (tCO2e)</t>
  </si>
  <si>
    <t>הפחתת פליטות (tCO2e)</t>
  </si>
  <si>
    <t>צריכה בתקופת הדיווח</t>
  </si>
  <si>
    <t>חסכון בפועל</t>
  </si>
  <si>
    <t>תקופת דיווח 2</t>
  </si>
  <si>
    <t>האם חלו בתקופת הדיווח שינויים בפרויקט כפי שאושר בוועדה</t>
  </si>
  <si>
    <t>האם חלו בתקופת הדיווח שינויים בתוכנית הניטור כפי שאושרה בוועדה</t>
  </si>
  <si>
    <t>תקופת דיווח 3</t>
  </si>
  <si>
    <t>סיכום הפחתת אנרגיה נצרכת</t>
  </si>
  <si>
    <t>אתר</t>
  </si>
  <si>
    <t>סה"כ הפחתת פליטות בשנה (tCO2e)</t>
  </si>
  <si>
    <t>האם רמת הצריכה המוצגת נכונה?</t>
  </si>
  <si>
    <t>על יחידת התפוקה הנבחרת לשקף את רמת הפעילות השנתית במבנה. לדוג': שטח בניין, שעות פעילות משרד.</t>
  </si>
  <si>
    <t xml:space="preserve">האם רמת הפחתת הפליטות המוצגת נכונה?
</t>
  </si>
  <si>
    <t xml:space="preserve">האם רמת הפחתת הצריכה המוצגת נכונה?
</t>
  </si>
  <si>
    <t>צריכת חשמל</t>
  </si>
  <si>
    <t>סה"כ</t>
  </si>
  <si>
    <t>האם החיסכון וההפחתה נכונים?</t>
  </si>
  <si>
    <t>סה"כ הפחתת אנרגיה נצרכת בשנה (KWh)</t>
  </si>
  <si>
    <t>סה"כ הפחתת אנרגיה נצרכת כתוצאה מהפרויקט (KWh)</t>
  </si>
  <si>
    <t xml:space="preserve"> דרך התקנת מערכות מבוססות אנרגיה מתחדשת (כגון פאנלים סולארים) או על בסיס התקנה של מערכות יעילות מבוססות חשמל (כגון משאבות חום)</t>
  </si>
  <si>
    <t>החישובים מבוססים על מתודולוגיות מאושרות ממנגנון ה CDM באו"ם:</t>
  </si>
  <si>
    <t>רכיב</t>
  </si>
  <si>
    <t>מעלות צלסיוס</t>
  </si>
  <si>
    <t>א. ספיקת מים בפועל: על היזם לנטר  באופן רציף את נפח המים המחוממים במערכת.</t>
  </si>
  <si>
    <t>ב. טמפרטורת המים טרם החימום: על היזם לנטר ברציפות את טמפרטורת המים בכניסתם למערכת החימום.</t>
  </si>
  <si>
    <t>ג. טמפרטורת המים לאחר החימום: על היזם לנטר באופן רציף את הטמפרטורה אליה מחוממים המים במערכת (הטמפרטורה ביציאה ממערכת החימום).</t>
  </si>
  <si>
    <t>ד. צריכת אנרגיה: על היזם לנטר את צריכת האנרגיה של המערכת במהלך חיי הפרויקט (צריכת חשמל) וצריכה של דלקים נוספים.</t>
  </si>
  <si>
    <t>ספיקת מים בפועל</t>
  </si>
  <si>
    <t>טמפ' המים בכניסה למערכת</t>
  </si>
  <si>
    <t>טמפ' המים ביציאה מהמערכת</t>
  </si>
  <si>
    <t xml:space="preserve">צריכת מקור אנרגיה א': חשמל
</t>
  </si>
  <si>
    <t>נתון זה מייצג את היחס בין סך האנרגיה שהוזנה למערכת מכל מקור אנרגיה כפול מקדם הפליטה הרלבנטי</t>
  </si>
  <si>
    <t>לכמות האנרגיה שהתקבלה (כמות האנרגיה האצורה במים כתוצאה מחימומם)</t>
  </si>
  <si>
    <t>סה"כ פליטות בתרחיש הפרויקט:</t>
  </si>
  <si>
    <t>טון פד"ח</t>
  </si>
  <si>
    <t>סה"כ הפחתת פליטות שנתית</t>
  </si>
  <si>
    <t>סה"כ אנרגיה נצרכת בתרחיש הפרויקט:</t>
  </si>
  <si>
    <t>סה"כ הפחתת אנרגיה נצרכת שנתית</t>
  </si>
  <si>
    <t>ניתן להזין נתונים של עד 3 רכיבים ב-6 אתרים לכל היותר</t>
  </si>
  <si>
    <t>האם ברצונך לדווח על תקופת הניטור הראשונה?</t>
  </si>
  <si>
    <t>האם ברצונך לדווח על תקופת הניטור השנייה?</t>
  </si>
  <si>
    <t>האם ברצונך לדווח על תקופת הניטור השלישית?</t>
  </si>
  <si>
    <t>אתר 1</t>
  </si>
  <si>
    <t>ספיקת מים :</t>
  </si>
  <si>
    <t>הפרש טמפ':</t>
  </si>
  <si>
    <t>חישובי פליטות פרויקט אתר 1</t>
  </si>
  <si>
    <t>אתר 2</t>
  </si>
  <si>
    <t>חישובי פליטות פרויקט אתר 2</t>
  </si>
  <si>
    <t>אתר 3</t>
  </si>
  <si>
    <t>חישובי פליטות פרויקט אתר 3</t>
  </si>
  <si>
    <t>אתר 4</t>
  </si>
  <si>
    <t>חישובי פליטות פרויקט אתר 4</t>
  </si>
  <si>
    <t>אתר 5</t>
  </si>
  <si>
    <t>חישובי פליטות פרויקט אתר 5</t>
  </si>
  <si>
    <t>אתר 6</t>
  </si>
  <si>
    <t>חישובי פליטות פרויקט אתר 6</t>
  </si>
  <si>
    <t xml:space="preserve">היקף ההפחתות הצפוי מהפרויקט בשנה </t>
  </si>
  <si>
    <t>האם רמת אנרגיה נצרכת המוצגת נכונה?</t>
  </si>
  <si>
    <t>סה"כ הפחתת אנרגיה נצרכת בשנה</t>
  </si>
  <si>
    <t xml:space="preserve">כפי שהוערכו בעת הרישום במנגנון
</t>
  </si>
  <si>
    <t>צריכה בפועל בתקופת הדיווח</t>
  </si>
  <si>
    <t>פקטור צריכה לחשמל ליח' תפוקה</t>
  </si>
  <si>
    <t>חישובי פקטור צריכת אנרגיה ליח' תפוקה על פי סוג הדלק</t>
  </si>
  <si>
    <t>דלק</t>
  </si>
  <si>
    <t>סה"כ צריכה</t>
  </si>
  <si>
    <t>פקטור צריכה ליח' תפוקה</t>
  </si>
  <si>
    <t>האם רמת אנרגיה הנצרכת המוצגת נכונה?</t>
  </si>
  <si>
    <t>תפוקה:</t>
  </si>
  <si>
    <t xml:space="preserve">בקשה לתמיכה בפרויקט להפחתת פליטות גזי חממה
</t>
  </si>
  <si>
    <t>לשם מילוי טופס זה מומלץ להיעזר במדריך למילוי בקשה המצוי באתר המשרד להגנת הסביבה</t>
  </si>
  <si>
    <t>מקור</t>
  </si>
  <si>
    <t>יחידת המידה</t>
  </si>
  <si>
    <t>תאורה</t>
  </si>
  <si>
    <t>מנועים</t>
  </si>
  <si>
    <t>כללי</t>
  </si>
  <si>
    <t>תקופת ניטור 2</t>
  </si>
  <si>
    <t>תקופת ניטור 3</t>
  </si>
  <si>
    <t>תקופת ניטור 1</t>
  </si>
  <si>
    <t>הנחיות כלליות</t>
  </si>
  <si>
    <t>להסבר מפורט למילוי הטופס יש לפנות למסמך הקווים המנחים.</t>
  </si>
  <si>
    <t>•</t>
  </si>
  <si>
    <t>רשימת פרקים</t>
  </si>
  <si>
    <t>הסבר</t>
  </si>
  <si>
    <t>מספר אתרים</t>
  </si>
  <si>
    <t>סעיף 3.1- מספר אתרים</t>
  </si>
  <si>
    <t>תפוסת מלון (מספר לינות שנתי)</t>
  </si>
  <si>
    <t>מדידות</t>
  </si>
  <si>
    <t>כמות צפויה לשנה</t>
  </si>
  <si>
    <t xml:space="preserve"> פליטות שנתיות צפויות לאחר ביצוע הפרויקט (tCO2e/year)</t>
  </si>
  <si>
    <t>סה"כ הפחתת פליטות צפויה בשנה (tCO2e)</t>
  </si>
  <si>
    <t>סה"כ הפחתת פליטות צפויה כתוצאה מהפרויקט (tCO2e)</t>
  </si>
  <si>
    <t>סה"כ הפחתת אנרגיה נצרכת צפויה כתוצאה מהפרויקט (TJ)</t>
  </si>
  <si>
    <t>מקור האנרגיה בפועל</t>
  </si>
  <si>
    <t>2.1.1</t>
  </si>
  <si>
    <t>2.1.2</t>
  </si>
  <si>
    <t>הערות כלליות לחלק זה:</t>
  </si>
  <si>
    <t>עבור כל הנתונים המובאים במסמך זה יש לצרף אסמכתאות / מסמכים לתיקוף.</t>
  </si>
  <si>
    <t>מדידה מלאה</t>
  </si>
  <si>
    <t>לא בוצעו מדידות</t>
  </si>
  <si>
    <t>מדידה חלקית</t>
  </si>
  <si>
    <t>טלפון</t>
  </si>
  <si>
    <t>טלפון נוסף</t>
  </si>
  <si>
    <t>אחר</t>
  </si>
  <si>
    <t>8 או יותר</t>
  </si>
  <si>
    <t>סה"כ צריכת אנרגיה שנתית (KWh)</t>
  </si>
  <si>
    <t>סה"כ הפחתת אנרגיה נצרכת צפויה בשנה (KWh)</t>
  </si>
  <si>
    <t>סה"כ הפחתת אנרגיה נצרכת (KWh)</t>
  </si>
  <si>
    <t>פקטור המרה מTJ לKWh</t>
  </si>
  <si>
    <t>צריכת אנרגיה בפרויקט (KWh)</t>
  </si>
  <si>
    <t>הפחתת צריכת אנרגיה (KWh)</t>
  </si>
  <si>
    <t>2.5.1</t>
  </si>
  <si>
    <t>2.5.2</t>
  </si>
  <si>
    <t>2.5.3</t>
  </si>
  <si>
    <t>4.6.1</t>
  </si>
  <si>
    <t>4.6.2</t>
  </si>
  <si>
    <t>4.6.3</t>
  </si>
  <si>
    <t>אנרגיה נצרכת בפרויקט (KWh)</t>
  </si>
  <si>
    <t>סה"כ צריכת אנרגיה בשנה: (KWh)</t>
  </si>
  <si>
    <t>חישובי תקופת ניטור 1</t>
  </si>
  <si>
    <t>חישובי תקופת ניטור 2</t>
  </si>
  <si>
    <t>חישובי תקופת ניטור 3</t>
  </si>
  <si>
    <t>הערכת צריכת אנרגיה צפויה בשנה בהעדר הפרויקט (KWh/year)</t>
  </si>
  <si>
    <t xml:space="preserve"> הערכת פליטות צפויות בשנה בהעדר הפרויקט (tCO2e/year)</t>
  </si>
  <si>
    <t>סה"ב צריכת אנרגיה צפויה לאחר ביצוע הפרויקט (KWh/year)</t>
  </si>
  <si>
    <t>צריכה לפי הערכת אנרגיה צפויה בתקופת הדיווח</t>
  </si>
  <si>
    <t>חסכון חשמל שנתי צפוי</t>
  </si>
  <si>
    <t>אחוז חיסכון חשמל צפוי</t>
  </si>
  <si>
    <t>מקדם המרה מקק"ל לקוו"ש:</t>
  </si>
  <si>
    <t>שם אתר</t>
  </si>
  <si>
    <t>סיכום צריכות חשמל בתקופת הדיווח לכלל האתרים המנוטרים</t>
  </si>
  <si>
    <t>1.5.1</t>
  </si>
  <si>
    <t>סה"כ הפחתת פליטות מצטברות (tCO2e)</t>
  </si>
  <si>
    <t>סה"כ הפחתת אנרגיה נצרכת מצטברת (KWh)</t>
  </si>
  <si>
    <t>סיכום צריכת החשמל בתקופת הדיווח לכלל האתרים המנוטרים</t>
  </si>
  <si>
    <t xml:space="preserve">                                                                   </t>
  </si>
  <si>
    <t>Kg/KWh</t>
  </si>
  <si>
    <t>KWh/KWh</t>
  </si>
  <si>
    <t>L/KWh</t>
  </si>
  <si>
    <t>MMBTU/KWh</t>
  </si>
  <si>
    <t>הערכת צריכת אנרגיה נוכחית (טרם הטמעת הפרויקט)</t>
  </si>
  <si>
    <t>האם בוצעה מדידה של צריכת האנרגיה?</t>
  </si>
  <si>
    <t>חלק זה ישמש ככלי לדיווח תוצאות הניטור במהלך תקופות הניטור (סה"כ שלוש תקופות). החישובים מסתמכים על הערכת אנרגיה צפויה כפי שהוגדרה מעלה ועל שינויים שהתבצעו במהלך הפרויקט.</t>
  </si>
  <si>
    <t>יש למלא תאים המסומנים בכחול בלבד, בהתאם למקרא:</t>
  </si>
  <si>
    <t>התאים המסומנים בכתום ימולאו אוטומטית בהתאם לנתונים שהוזנו על ידי היזם</t>
  </si>
  <si>
    <t>לדרישות נוספות מחברות אסקו, ראה הנחייות המנגנון.</t>
  </si>
  <si>
    <t>צריכת אנרגיה צפויה לאחר ביצוע הפרויקט</t>
  </si>
  <si>
    <t>ייצור חשמל</t>
  </si>
  <si>
    <t>יש להזין מחיר ממוצע עבור כל מקור אנרגיה. אם לא ידוע מחיר מדויק, יש להשתמש בערך ברירת מחדל לכל דלק.</t>
  </si>
  <si>
    <t>מחיר ממוצע</t>
  </si>
  <si>
    <t>הוצעה על אנרגיה (₪)</t>
  </si>
  <si>
    <t>צריכת אנרגיה שנתית צפויה בפרויקט</t>
  </si>
  <si>
    <t>חיסכון צפוי בהוצאות אנרגיה</t>
  </si>
  <si>
    <t>חיסכון צפוי (₪)</t>
  </si>
  <si>
    <t>7.6.1</t>
  </si>
  <si>
    <t>שנות החזר הפרויקט על פי סה"כ השקעה</t>
  </si>
  <si>
    <t>שיעור התשואה הפנימי</t>
  </si>
  <si>
    <t>עלויות אנרגיה</t>
  </si>
  <si>
    <t>7.6.2</t>
  </si>
  <si>
    <t>7.6.3</t>
  </si>
  <si>
    <t>תיאור טכנולוגיה נבחרת</t>
  </si>
  <si>
    <t>הפחתת פליטות וחיסכון באנרגיה</t>
  </si>
  <si>
    <t>על תוכנית הניטור לכלול את הניטור של צריכת החשמל של ייצור חשמל בלבד.</t>
  </si>
  <si>
    <t>מחיר ממוצע אוטומטי</t>
  </si>
  <si>
    <t>IRR</t>
  </si>
  <si>
    <t>שנות החזר השקעה</t>
  </si>
  <si>
    <t>מחירים</t>
  </si>
  <si>
    <t>7.2.1</t>
  </si>
  <si>
    <t>7.2.2</t>
  </si>
  <si>
    <t>הכנסות צפויות לשנה</t>
  </si>
  <si>
    <t>רשות החשמל- תעריפים מעודכנים</t>
  </si>
  <si>
    <t>ייצור חשמל לכל אתר</t>
  </si>
  <si>
    <t>מדדים כלכליים</t>
  </si>
  <si>
    <t>צריכת אנרגיה שנתית</t>
  </si>
  <si>
    <t>מדידות ישירות</t>
  </si>
  <si>
    <t>היעדר מדידות ישירות (סה"כ רכיבים)</t>
  </si>
  <si>
    <t>צריכת אנרגיה צפויה בפרויקט</t>
  </si>
  <si>
    <t>כלי חישובי זה מיועד לחישוב ההתייעלות הכלכלי של כל סוג של פרויקטים.</t>
  </si>
  <si>
    <t>סוג פרויקט</t>
  </si>
  <si>
    <t>שיעור התשואה הפנימי ל 20 שנה</t>
  </si>
  <si>
    <t>ערך נוכחי נקי</t>
  </si>
  <si>
    <t>החזר השקעה (אחוזים/שנה)</t>
  </si>
  <si>
    <t>סה"כ השקעה לכל רכיב</t>
  </si>
  <si>
    <t>השקעה שלילית</t>
  </si>
  <si>
    <t>סה"כ השקעה</t>
  </si>
  <si>
    <t>מדדים כלכליים- הערכה צפויה</t>
  </si>
  <si>
    <t>עלויות אנרגיה לאחר הטמעת הפרויקט</t>
  </si>
  <si>
    <t>כלי חישובי זה מיועד לפרויקטים העוסקים בהתקנת בייצור חשמל סולארי.</t>
  </si>
  <si>
    <t>ייצור חשמל שנתי בפועל (סה"כ ייצור החשמל השנתי של מערכות הפרויקט בפועל)</t>
  </si>
  <si>
    <t>מחיר ממוצע -ערך ברירת מחדל</t>
  </si>
  <si>
    <t>רכיב פרויקט</t>
  </si>
  <si>
    <t>פקטור פליטה ליחידת תפוקה בהיעדר הפרויקט</t>
  </si>
  <si>
    <t>פקטור אנרגיה נצרכת ליחידת תפוקה בהיעדר הפרויקט</t>
  </si>
  <si>
    <t>פליטות בהיעדר הפרויקט (tCO2e)</t>
  </si>
  <si>
    <t>צריכת אנרגיה בהיעדר הפרויקט (KWh)</t>
  </si>
  <si>
    <t>צריכה בהיעדר הפרויקט</t>
  </si>
  <si>
    <t>מקור האנרגיה בהיעדר הפרויקט</t>
  </si>
  <si>
    <t>פקטור אנרגיה נצרכת ליחידת תפוקה בהיעדר הפרויקט (KWh)</t>
  </si>
  <si>
    <t>צריכה שנתית בהיעדר הפרויקט</t>
  </si>
  <si>
    <t>סה"כ פליטות בהיעדר הפרויקט:</t>
  </si>
  <si>
    <t>סה"כ אנרגיה נצרכת בהיעדר הפרויקט:</t>
  </si>
  <si>
    <t>פליטות בשנה בהיעדר הפרויקט:</t>
  </si>
  <si>
    <t>נתון זה מייצג את היחס בין סך האנרגיה שהוזנה למערכת מכל מקור אנרגיה (כפול מקדם הפליטה הרלבנטי) ליחידת התפוקה שנבחרה</t>
  </si>
  <si>
    <t>מחיר לקוט"ש (₪)</t>
  </si>
  <si>
    <t>7.1.1</t>
  </si>
  <si>
    <t>האם הותקנה מערכת אופטימיזציה?</t>
  </si>
  <si>
    <t>7.1.2</t>
  </si>
  <si>
    <t>7.1.3</t>
  </si>
  <si>
    <t>בתיאור, יש להתייחס לפרמטרים המרכזיים במערכת הסולארית.</t>
  </si>
  <si>
    <t>האם הותקנה מערכת עקיבה?</t>
  </si>
  <si>
    <t>חישוב חסכון בחשמל</t>
  </si>
  <si>
    <t>סה"כ חשמל מיוצר ל-20 שנה</t>
  </si>
  <si>
    <t>עלויות אנרגיה בהיעדר הפרויקט</t>
  </si>
  <si>
    <t>חישוב פליטות בהיעדר הפרויקט</t>
  </si>
  <si>
    <t>צריכת אנרגיה בהיעדר הפרויקט בשנה:</t>
  </si>
  <si>
    <t>חישובים בהיעדר הפרויקט אתר 1</t>
  </si>
  <si>
    <t>חישובים בהיעדר הפרויקט אתר 2</t>
  </si>
  <si>
    <t>חישובים בהיעדר הפרויקט אתר 3</t>
  </si>
  <si>
    <t>חישובים בהיעדר הפרויקט אתר 4</t>
  </si>
  <si>
    <t>חישובים בהיעדר הפרויקט אתר 5</t>
  </si>
  <si>
    <t>חישובים בהיעדר הפרויקט אתר 6</t>
  </si>
  <si>
    <t>סה"כ צריכת אנרגיה לפי מקור אנרגיה בהיעדר הפרויקט</t>
  </si>
  <si>
    <t>פקטור פליטות בהיעדר הפרויקט ליח' תפוקה:</t>
  </si>
  <si>
    <t>פקטור צריכת אנרגיה בהיעדר הפרויקט ליח' תפוקה:</t>
  </si>
  <si>
    <t>פקטור פליטות בהיעדר הפרויקט ליח' אנרגיה:</t>
  </si>
  <si>
    <t>פקטור אנרגיה נצרכת בהיעדר הפרויקט ליח' אנרגיה:</t>
  </si>
  <si>
    <t>האם רמת פליטות בהיעדר הפרויקט המוצגת נכונה?</t>
  </si>
  <si>
    <t>שנה 1</t>
  </si>
  <si>
    <t>שנה 2</t>
  </si>
  <si>
    <t>שנה 3</t>
  </si>
  <si>
    <t>שנה 4</t>
  </si>
  <si>
    <t>שנה 5</t>
  </si>
  <si>
    <t>שנה 6</t>
  </si>
  <si>
    <t>שנה 7</t>
  </si>
  <si>
    <t>שנה 8</t>
  </si>
  <si>
    <t>שנה 9</t>
  </si>
  <si>
    <t>שנה 10</t>
  </si>
  <si>
    <t>שנה 11</t>
  </si>
  <si>
    <t>שנה 12</t>
  </si>
  <si>
    <t>שנה 13</t>
  </si>
  <si>
    <t>שנה 14</t>
  </si>
  <si>
    <t>שנה 15</t>
  </si>
  <si>
    <t>חיסכון צפוי</t>
  </si>
  <si>
    <t>האם רמת צריכת האנרגיה בהיעדר הפרויקט המוצגת נכונה?</t>
  </si>
  <si>
    <t>פקטור צריכת אנרגיה ליחידת תפוקה בהיעדר הפרויקט</t>
  </si>
  <si>
    <t>מה כיוון וזווית ההתקנה?</t>
  </si>
  <si>
    <t>MMBTU\₪</t>
  </si>
  <si>
    <t>פרטי היזם</t>
  </si>
  <si>
    <t>תיאור הפרויקט והסיוע המבוקש</t>
  </si>
  <si>
    <t>תוכנית הניטור</t>
  </si>
  <si>
    <t>שינויים בפרויקט ותוכנית הניטור</t>
  </si>
  <si>
    <t>תוצאות הניטור וחישובי הפחתה תקופתיים</t>
  </si>
  <si>
    <t>נתוני ייצור חשמל</t>
  </si>
  <si>
    <t>נתונים כלכליים של הפרויקט</t>
  </si>
  <si>
    <t>ק"ג\₪</t>
  </si>
  <si>
    <t>קוט"ש\₪</t>
  </si>
  <si>
    <t>ליטר\₪</t>
  </si>
  <si>
    <t>לוחות זמנים לביצוע הפרויקט</t>
  </si>
  <si>
    <t>שנה 16</t>
  </si>
  <si>
    <t>שנה 17</t>
  </si>
  <si>
    <t>שנה 18</t>
  </si>
  <si>
    <t>שנה 19</t>
  </si>
  <si>
    <t>שנה 20</t>
  </si>
  <si>
    <t>נתוני המנגנון הוולונטרי והלמ"ס</t>
  </si>
  <si>
    <t>נתוני המנגנון הוולונטרי והלמ"ס, בוצעה המרה לק"ג (חלוקה ב 1000)</t>
  </si>
  <si>
    <t>נתוני המנגנון הוולונטרי והלמ"ס, בוצעה המרה לליטר (חלוקה ב 1000)</t>
  </si>
  <si>
    <t>נתוני המנגנון הוולונטרי והלמ"ס. מקדם זה הוכפל ב 0.00105506 לשם המרה ל MMBTU (כמפורט מטה)</t>
  </si>
  <si>
    <t>נתוני המנגנון הוולונטרי והלמ"ס, בוצעה המרה מ TJ ל KW, על פי מקדם של 0.0000036- כמפורט מטה</t>
  </si>
  <si>
    <t>ישראל</t>
  </si>
  <si>
    <t>ארה"ב</t>
  </si>
  <si>
    <t>ברזיל</t>
  </si>
  <si>
    <t>פנמה</t>
  </si>
  <si>
    <t>מקסיקו</t>
  </si>
  <si>
    <t>קנדה</t>
  </si>
  <si>
    <t>ארגנטינה</t>
  </si>
  <si>
    <t>ונצואלה</t>
  </si>
  <si>
    <t>אורוגואי</t>
  </si>
  <si>
    <t>הוואי</t>
  </si>
  <si>
    <t>גואטמלה</t>
  </si>
  <si>
    <t>פרו</t>
  </si>
  <si>
    <t>קולומביה</t>
  </si>
  <si>
    <t>בוליביה</t>
  </si>
  <si>
    <t>אוגנדה</t>
  </si>
  <si>
    <t>אוזבקיסטן</t>
  </si>
  <si>
    <t>אזרבייג'ן</t>
  </si>
  <si>
    <t>איי פארו</t>
  </si>
  <si>
    <t>איחוד האמירויות הערביות</t>
  </si>
  <si>
    <t>איי שלמה</t>
  </si>
  <si>
    <t>איי קיימן</t>
  </si>
  <si>
    <t>אינדונזיה</t>
  </si>
  <si>
    <t>אל סלוודור</t>
  </si>
  <si>
    <t>אלבניה</t>
  </si>
  <si>
    <t>אלג'יריה</t>
  </si>
  <si>
    <t>אנגולה</t>
  </si>
  <si>
    <t>אנדורה</t>
  </si>
  <si>
    <t>אנטיגואה וברבודה</t>
  </si>
  <si>
    <t>אסטוניה</t>
  </si>
  <si>
    <t>אפגניסטן</t>
  </si>
  <si>
    <t>אקוודור</t>
  </si>
  <si>
    <t>מולדובה</t>
  </si>
  <si>
    <t>רומניה</t>
  </si>
  <si>
    <t>הונגריה</t>
  </si>
  <si>
    <t>בריה"מ</t>
  </si>
  <si>
    <t>ליכטנשטיין</t>
  </si>
  <si>
    <t>אנגליה</t>
  </si>
  <si>
    <t>גרמניה</t>
  </si>
  <si>
    <t>צרפת</t>
  </si>
  <si>
    <t>שוויצריה</t>
  </si>
  <si>
    <t>הולנד</t>
  </si>
  <si>
    <t>שוודיה</t>
  </si>
  <si>
    <t>איטליה</t>
  </si>
  <si>
    <t>לוקסמבורג</t>
  </si>
  <si>
    <t>בלגיה</t>
  </si>
  <si>
    <t>תורכיה</t>
  </si>
  <si>
    <t>דנמרק</t>
  </si>
  <si>
    <t>יוון</t>
  </si>
  <si>
    <t>איסלנד</t>
  </si>
  <si>
    <t>קפריסין</t>
  </si>
  <si>
    <t>אוסטריה</t>
  </si>
  <si>
    <t>אירלנד</t>
  </si>
  <si>
    <t>ספרד</t>
  </si>
  <si>
    <t>בולגריה</t>
  </si>
  <si>
    <t>פינלנד</t>
  </si>
  <si>
    <t>גרוזיה (גאורגיה)</t>
  </si>
  <si>
    <t>רוסיה</t>
  </si>
  <si>
    <t>נורווגיה</t>
  </si>
  <si>
    <t>אריתריאה</t>
  </si>
  <si>
    <t>ארמניה</t>
  </si>
  <si>
    <t>בהאמה</t>
  </si>
  <si>
    <t>בהוטן</t>
  </si>
  <si>
    <t>בוטסואנה</t>
  </si>
  <si>
    <t>בוסניה והרצגובינה</t>
  </si>
  <si>
    <t>בורונדי</t>
  </si>
  <si>
    <t>בורקינה פאסו</t>
  </si>
  <si>
    <t>בחריין</t>
  </si>
  <si>
    <t>בלארוס</t>
  </si>
  <si>
    <t>בליז</t>
  </si>
  <si>
    <t>גיברלטר</t>
  </si>
  <si>
    <t>דרום-אפריקה</t>
  </si>
  <si>
    <t>אתיופיה</t>
  </si>
  <si>
    <t>קניה</t>
  </si>
  <si>
    <t>זימבוואה</t>
  </si>
  <si>
    <t>ליבריה</t>
  </si>
  <si>
    <t>מרוקו</t>
  </si>
  <si>
    <t>ניגריה</t>
  </si>
  <si>
    <t>תוניס</t>
  </si>
  <si>
    <t>גאנה</t>
  </si>
  <si>
    <t>ברוניי</t>
  </si>
  <si>
    <t>גבון</t>
  </si>
  <si>
    <t>גיאנה</t>
  </si>
  <si>
    <t>ג'יבוטי</t>
  </si>
  <si>
    <t>גינאה</t>
  </si>
  <si>
    <t>גינאה ביסאו</t>
  </si>
  <si>
    <t>גינאה המשוונית</t>
  </si>
  <si>
    <t>גמביה</t>
  </si>
  <si>
    <t>ג'מייקה</t>
  </si>
  <si>
    <t>גרנדה</t>
  </si>
  <si>
    <t>דומניקה</t>
  </si>
  <si>
    <t>אוסטרליה</t>
  </si>
  <si>
    <t>איי הבתולה</t>
  </si>
  <si>
    <t>איי קומאן</t>
  </si>
  <si>
    <t>איראן</t>
  </si>
  <si>
    <t>איי נאוויס</t>
  </si>
  <si>
    <t>איי מרשל</t>
  </si>
  <si>
    <t>האיים קריביים</t>
  </si>
  <si>
    <t>בנגלדש</t>
  </si>
  <si>
    <t>בנין</t>
  </si>
  <si>
    <t>ברבדוס</t>
  </si>
  <si>
    <t>הונג קונג</t>
  </si>
  <si>
    <t>יפן</t>
  </si>
  <si>
    <t>טייוואן</t>
  </si>
  <si>
    <t>סינגפור</t>
  </si>
  <si>
    <t>פיליפינים</t>
  </si>
  <si>
    <t>קוריאה</t>
  </si>
  <si>
    <t>הודו</t>
  </si>
  <si>
    <t>ירדן</t>
  </si>
  <si>
    <t>סין</t>
  </si>
  <si>
    <t>אוקראינה</t>
  </si>
  <si>
    <t>סלובניה</t>
  </si>
  <si>
    <t>האיטי</t>
  </si>
  <si>
    <t>הונדורס</t>
  </si>
  <si>
    <t>הרפובליקה הדומניקנית</t>
  </si>
  <si>
    <t>הרפובליקה הדומניקנית של קונגו</t>
  </si>
  <si>
    <t>הרפובליקה המרכז אפריקאית</t>
  </si>
  <si>
    <t>הרפובליקה של קונגו</t>
  </si>
  <si>
    <t>וייטנאם</t>
  </si>
  <si>
    <t>ונואטו</t>
  </si>
  <si>
    <t>זמביה</t>
  </si>
  <si>
    <t>חוף השנהב</t>
  </si>
  <si>
    <t>טג'יקיסטן</t>
  </si>
  <si>
    <t>טובאלו</t>
  </si>
  <si>
    <t>טונגה</t>
  </si>
  <si>
    <t>טורקמניסטן</t>
  </si>
  <si>
    <t>טנזניה</t>
  </si>
  <si>
    <t>טרינידד וטובגו</t>
  </si>
  <si>
    <t>כווית</t>
  </si>
  <si>
    <t>כף ורדה</t>
  </si>
  <si>
    <t>לאוס</t>
  </si>
  <si>
    <t>לבנון</t>
  </si>
  <si>
    <t>לוב</t>
  </si>
  <si>
    <t>לטביה</t>
  </si>
  <si>
    <t>ליטה</t>
  </si>
  <si>
    <t>לסוטו</t>
  </si>
  <si>
    <t>מאוריטניה</t>
  </si>
  <si>
    <t>מאוריציוס</t>
  </si>
  <si>
    <t>מאלי</t>
  </si>
  <si>
    <t>מדגסקר</t>
  </si>
  <si>
    <t>מוזמביק</t>
  </si>
  <si>
    <t>מונאקו</t>
  </si>
  <si>
    <t>מונגוליה</t>
  </si>
  <si>
    <t>מונטנגרו</t>
  </si>
  <si>
    <t>מזרח טימור</t>
  </si>
  <si>
    <t>מיאנמר (בורמה)</t>
  </si>
  <si>
    <t>מיקרונזיה</t>
  </si>
  <si>
    <t>מלאווי</t>
  </si>
  <si>
    <t>מלזיה</t>
  </si>
  <si>
    <t>מלטה</t>
  </si>
  <si>
    <t>מצרים</t>
  </si>
  <si>
    <t>מקדוניה</t>
  </si>
  <si>
    <t>ניו זילנד</t>
  </si>
  <si>
    <t>ניקרגואה</t>
  </si>
  <si>
    <t>ניז'ר</t>
  </si>
  <si>
    <t>נפאל</t>
  </si>
  <si>
    <t>סאו טומה ופרינסיפה</t>
  </si>
  <si>
    <t>סודן</t>
  </si>
  <si>
    <t>סומליה</t>
  </si>
  <si>
    <t>סוריה</t>
  </si>
  <si>
    <t>סורינס</t>
  </si>
  <si>
    <t>סיירה ליאון</t>
  </si>
  <si>
    <t>סיישל</t>
  </si>
  <si>
    <t>דרום קוראה</t>
  </si>
  <si>
    <t>סמואה</t>
  </si>
  <si>
    <t>סן מרינו</t>
  </si>
  <si>
    <t>סנגל</t>
  </si>
  <si>
    <t>סנט וינסנט והגרנדינים</t>
  </si>
  <si>
    <t>סנט לושה</t>
  </si>
  <si>
    <t>סנט קיטס ונוויס</t>
  </si>
  <si>
    <t>סקוטלנד</t>
  </si>
  <si>
    <t>סרביה</t>
  </si>
  <si>
    <t>עומאן</t>
  </si>
  <si>
    <t>עיראק</t>
  </si>
  <si>
    <t>ערב הסעודית</t>
  </si>
  <si>
    <t>פולין</t>
  </si>
  <si>
    <t>פורטוגל</t>
  </si>
  <si>
    <t>פיג'י</t>
  </si>
  <si>
    <t>פלאו</t>
  </si>
  <si>
    <t>פפוא - גינאה החדשה</t>
  </si>
  <si>
    <t>פקיסטן</t>
  </si>
  <si>
    <t>פרגוואי</t>
  </si>
  <si>
    <t>צ'אד</t>
  </si>
  <si>
    <t>צ'ילה</t>
  </si>
  <si>
    <t>צ'כיה</t>
  </si>
  <si>
    <t>צפון קוריאה</t>
  </si>
  <si>
    <t>קובה</t>
  </si>
  <si>
    <t>קומורו</t>
  </si>
  <si>
    <t>קוסובו</t>
  </si>
  <si>
    <t>קוסטה ריקה</t>
  </si>
  <si>
    <t>קזחסטן</t>
  </si>
  <si>
    <t>קטר</t>
  </si>
  <si>
    <t>קירגיסטן</t>
  </si>
  <si>
    <t>קיריבט</t>
  </si>
  <si>
    <t>קמבודיה</t>
  </si>
  <si>
    <t>קמרון</t>
  </si>
  <si>
    <t>קרואטיה</t>
  </si>
  <si>
    <t>קריית הווטיקן</t>
  </si>
  <si>
    <t>רואנדה</t>
  </si>
  <si>
    <t>שרי לנקה</t>
  </si>
  <si>
    <t>תאילנד</t>
  </si>
  <si>
    <t>תימן</t>
  </si>
  <si>
    <t>סלובקיה</t>
  </si>
  <si>
    <t>גרנזי איי התעלה</t>
  </si>
  <si>
    <t>נמיביה</t>
  </si>
  <si>
    <t>ארצות שונות</t>
  </si>
  <si>
    <t>כתובת משרד</t>
  </si>
  <si>
    <t>ישוב</t>
  </si>
  <si>
    <t>רחוב</t>
  </si>
  <si>
    <t>מספר בית</t>
  </si>
  <si>
    <t>מיקוד</t>
  </si>
  <si>
    <t>ת.ד</t>
  </si>
  <si>
    <t>מיקוד ת.ד</t>
  </si>
  <si>
    <t>סמל</t>
  </si>
  <si>
    <t>אבו בסמה (אז.תע.)</t>
  </si>
  <si>
    <t>אבו ג'ווייעד (שבט)</t>
  </si>
  <si>
    <t>אבו ג'ועיד</t>
  </si>
  <si>
    <t>אבו גוש</t>
  </si>
  <si>
    <t>אבו סנאן</t>
  </si>
  <si>
    <t>אבו סנאן (אז.תע.)</t>
  </si>
  <si>
    <t>אבו סריחאן</t>
  </si>
  <si>
    <t>אבו סריחאן (שבט)</t>
  </si>
  <si>
    <t>אבו עבדון</t>
  </si>
  <si>
    <t>אבו עבדון (שבט)</t>
  </si>
  <si>
    <t>אבו עמאר</t>
  </si>
  <si>
    <t>אבו עמאר (שבט)</t>
  </si>
  <si>
    <t>אבו עמרה</t>
  </si>
  <si>
    <t>אבו עמרה (שבט)</t>
  </si>
  <si>
    <t>אבו קורינאת (יישוב)</t>
  </si>
  <si>
    <t>אבו קורינאת (שבט)</t>
  </si>
  <si>
    <t>אבו קרינאת</t>
  </si>
  <si>
    <t>אבו קרינאת (אז.תע.)</t>
  </si>
  <si>
    <t>אבו רובייעה (שבט)</t>
  </si>
  <si>
    <t>אבו רוקייק (שבט)</t>
  </si>
  <si>
    <t>אבו רקיק</t>
  </si>
  <si>
    <t>אבטליון</t>
  </si>
  <si>
    <t>אביאל</t>
  </si>
  <si>
    <t>אביבים</t>
  </si>
  <si>
    <t>אביגדור</t>
  </si>
  <si>
    <t>אביחיל</t>
  </si>
  <si>
    <t>אביטל</t>
  </si>
  <si>
    <t>אביעזר</t>
  </si>
  <si>
    <t>אבירים</t>
  </si>
  <si>
    <t>אבן יהודה</t>
  </si>
  <si>
    <t>אבן יצחק (גלעד)</t>
  </si>
  <si>
    <t>אבן יצחק(גלעד) (מיוחד ב')</t>
  </si>
  <si>
    <t>אבן מנחם</t>
  </si>
  <si>
    <t>אבן ספיר</t>
  </si>
  <si>
    <t>אבן שמואל</t>
  </si>
  <si>
    <t>אבני איתן</t>
  </si>
  <si>
    <t>אבני חפץ</t>
  </si>
  <si>
    <t>אבנת</t>
  </si>
  <si>
    <t>אבשלום</t>
  </si>
  <si>
    <t>אבשלום (מפ.אז.)</t>
  </si>
  <si>
    <t>אדורה</t>
  </si>
  <si>
    <t>אדירים</t>
  </si>
  <si>
    <t>אדמית</t>
  </si>
  <si>
    <t>אדרת</t>
  </si>
  <si>
    <t>אודים</t>
  </si>
  <si>
    <t>אודם</t>
  </si>
  <si>
    <t>אוהד</t>
  </si>
  <si>
    <t>אוהלו</t>
  </si>
  <si>
    <t>אום בטין</t>
  </si>
  <si>
    <t>אום בטין (אז.תע.)</t>
  </si>
  <si>
    <t>אומן</t>
  </si>
  <si>
    <t>אומץ</t>
  </si>
  <si>
    <t>אופקים</t>
  </si>
  <si>
    <t>אופקים (אז.תע.)</t>
  </si>
  <si>
    <t>אור הגנוז</t>
  </si>
  <si>
    <t>אור הנר</t>
  </si>
  <si>
    <t>אור יהודה</t>
  </si>
  <si>
    <t>אור עקיבא</t>
  </si>
  <si>
    <t>אורה</t>
  </si>
  <si>
    <t>אורון (מר.תע.)</t>
  </si>
  <si>
    <t>אורות</t>
  </si>
  <si>
    <t>אורטל</t>
  </si>
  <si>
    <t>אורים</t>
  </si>
  <si>
    <t>אורנית</t>
  </si>
  <si>
    <t>אושה</t>
  </si>
  <si>
    <t>אזור</t>
  </si>
  <si>
    <t>אחוה</t>
  </si>
  <si>
    <t>אחוזם</t>
  </si>
  <si>
    <t>אחוזת ברק</t>
  </si>
  <si>
    <t>אחיהוד</t>
  </si>
  <si>
    <t>אחיטוב</t>
  </si>
  <si>
    <t>אחיסמך</t>
  </si>
  <si>
    <t>אחיעזר</t>
  </si>
  <si>
    <t>אטרש</t>
  </si>
  <si>
    <t>אטרש (שבט)</t>
  </si>
  <si>
    <t>איבטין</t>
  </si>
  <si>
    <t>איבים</t>
  </si>
  <si>
    <t>אייל</t>
  </si>
  <si>
    <t>איילת השחר</t>
  </si>
  <si>
    <t>אילון</t>
  </si>
  <si>
    <t>אילון תבור(מר.ת</t>
  </si>
  <si>
    <t>אילות</t>
  </si>
  <si>
    <t>אילניה</t>
  </si>
  <si>
    <t>אילנייה</t>
  </si>
  <si>
    <t>אילת</t>
  </si>
  <si>
    <t>אילת (אז.תע.)</t>
  </si>
  <si>
    <t>איתמר</t>
  </si>
  <si>
    <t>איתמר (אגוז) (תל חיים)</t>
  </si>
  <si>
    <t>איתן</t>
  </si>
  <si>
    <t>איתנים</t>
  </si>
  <si>
    <t>אכסאל</t>
  </si>
  <si>
    <t>אכסאל (אז.תע.)</t>
  </si>
  <si>
    <t>אל סייד</t>
  </si>
  <si>
    <t>אל סייד (אז.תע.)</t>
  </si>
  <si>
    <t>אל -רום</t>
  </si>
  <si>
    <t>אלומה</t>
  </si>
  <si>
    <t>אלומות</t>
  </si>
  <si>
    <t>אלון הגליל</t>
  </si>
  <si>
    <t>אלון מורה</t>
  </si>
  <si>
    <t>אלון שבות</t>
  </si>
  <si>
    <t>אלון שבות -עתיר ידע וטכנ'</t>
  </si>
  <si>
    <t>אלוני אבא</t>
  </si>
  <si>
    <t>אלוני הבשן</t>
  </si>
  <si>
    <t>אלוני יצחק</t>
  </si>
  <si>
    <t>אלונים</t>
  </si>
  <si>
    <t>אליכין</t>
  </si>
  <si>
    <t>אלי-עד</t>
  </si>
  <si>
    <t>אליעד (אלי על)</t>
  </si>
  <si>
    <t>אליפז</t>
  </si>
  <si>
    <t>אליפלט</t>
  </si>
  <si>
    <t>אליקים</t>
  </si>
  <si>
    <t>אלישיב</t>
  </si>
  <si>
    <t>אלישמע</t>
  </si>
  <si>
    <t>אלמגור</t>
  </si>
  <si>
    <t>אלמה</t>
  </si>
  <si>
    <t>אלמוג</t>
  </si>
  <si>
    <t>אלעד</t>
  </si>
  <si>
    <t>אלעזר</t>
  </si>
  <si>
    <t>אלעזר-עתירי ידע וטכנ'</t>
  </si>
  <si>
    <t>אלפי מנשה</t>
  </si>
  <si>
    <t>אלקוש</t>
  </si>
  <si>
    <t>אלקנה</t>
  </si>
  <si>
    <t>אל-רום</t>
  </si>
  <si>
    <t>אם אל-פחם</t>
  </si>
  <si>
    <t>אם אל-פחם (אז.תע.)</t>
  </si>
  <si>
    <t>אם אל-קטוף</t>
  </si>
  <si>
    <t>אמונים</t>
  </si>
  <si>
    <t>אמירים</t>
  </si>
  <si>
    <t>אמן</t>
  </si>
  <si>
    <t>אמנון</t>
  </si>
  <si>
    <t>אמציה</t>
  </si>
  <si>
    <t>אניעם</t>
  </si>
  <si>
    <t>אסד</t>
  </si>
  <si>
    <t>אסד (שבט)</t>
  </si>
  <si>
    <t>אספר</t>
  </si>
  <si>
    <t>אספר - עתיר ידע וטכנ'</t>
  </si>
  <si>
    <t>אעבלין</t>
  </si>
  <si>
    <t>אעצם</t>
  </si>
  <si>
    <t>אעצם (שבט)</t>
  </si>
  <si>
    <t>אפיניש</t>
  </si>
  <si>
    <t>אפיניש (שבט)</t>
  </si>
  <si>
    <t>אפיק</t>
  </si>
  <si>
    <t>אפיק (נחל גולן)</t>
  </si>
  <si>
    <t>אפיקים</t>
  </si>
  <si>
    <t>אפק</t>
  </si>
  <si>
    <t>אפרת</t>
  </si>
  <si>
    <t>אפרת - עתיר ידע וטכנ'</t>
  </si>
  <si>
    <t>ארבל</t>
  </si>
  <si>
    <t>ארגמן</t>
  </si>
  <si>
    <t>ארז</t>
  </si>
  <si>
    <t>ארז (מר.תע.)</t>
  </si>
  <si>
    <t>ארז (קיבוץ)</t>
  </si>
  <si>
    <t>אריאל</t>
  </si>
  <si>
    <t>ארנים</t>
  </si>
  <si>
    <t>אשבול</t>
  </si>
  <si>
    <t>אשבל</t>
  </si>
  <si>
    <t>אשדוד</t>
  </si>
  <si>
    <t>אשדות יעקב (איחוד)</t>
  </si>
  <si>
    <t>אשדות יעקב (מאוחד)</t>
  </si>
  <si>
    <t>אשדות יעקב(אחוד)</t>
  </si>
  <si>
    <t>אשדות יעקב(מאוחד)</t>
  </si>
  <si>
    <t>אשחר</t>
  </si>
  <si>
    <t>אשל הנשיא</t>
  </si>
  <si>
    <t>אשלים</t>
  </si>
  <si>
    <t>אשקלון</t>
  </si>
  <si>
    <t>אשקלון (אז.תע. לא כולל דרומי)</t>
  </si>
  <si>
    <t>אשקלון (אז.תע.דרומי)</t>
  </si>
  <si>
    <t>אשקלון עתירי טכנולוגיה</t>
  </si>
  <si>
    <t>אשרת</t>
  </si>
  <si>
    <t>אשתאול</t>
  </si>
  <si>
    <t>אתגר</t>
  </si>
  <si>
    <t>באר אורה</t>
  </si>
  <si>
    <t>באר טוביה (מושב)</t>
  </si>
  <si>
    <t>באר טוביה (מר.תע.)</t>
  </si>
  <si>
    <t>באר יעקב</t>
  </si>
  <si>
    <t>באר מילכה</t>
  </si>
  <si>
    <t>באר שבע</t>
  </si>
  <si>
    <t>באר שבע (אז.תע.)</t>
  </si>
  <si>
    <t>בארות יצחק</t>
  </si>
  <si>
    <t>בארותיים</t>
  </si>
  <si>
    <t>בארי</t>
  </si>
  <si>
    <t>בוסתן הגליל</t>
  </si>
  <si>
    <t>בועיינה - נוג'יידאת</t>
  </si>
  <si>
    <t>בועיינה - נוג'יידאת (אז.תע.)</t>
  </si>
  <si>
    <t>בועיינה-נוג'ידאת</t>
  </si>
  <si>
    <t>בוקעאתא</t>
  </si>
  <si>
    <t>בורגתה</t>
  </si>
  <si>
    <t>בחן</t>
  </si>
  <si>
    <t>בטחה</t>
  </si>
  <si>
    <t>ביר אל מכסור</t>
  </si>
  <si>
    <t>ביר אל-מכסור</t>
  </si>
  <si>
    <t>ביר הדאג'</t>
  </si>
  <si>
    <t>ביר הדאג' (אז.תע.)</t>
  </si>
  <si>
    <t>ביריה</t>
  </si>
  <si>
    <t>בירייה</t>
  </si>
  <si>
    <t>בית אורן</t>
  </si>
  <si>
    <t>בית אל</t>
  </si>
  <si>
    <t>בית אלעזרי</t>
  </si>
  <si>
    <t>בית אלפא</t>
  </si>
  <si>
    <t>בית אריה</t>
  </si>
  <si>
    <t>בית ברל</t>
  </si>
  <si>
    <t>בית גוברין</t>
  </si>
  <si>
    <t>בית גמליאל</t>
  </si>
  <si>
    <t>בית ג'ן</t>
  </si>
  <si>
    <t>בית דגן</t>
  </si>
  <si>
    <t>בית הגדי</t>
  </si>
  <si>
    <t>בית הלוי</t>
  </si>
  <si>
    <t>בית הלל</t>
  </si>
  <si>
    <t>בית העמק</t>
  </si>
  <si>
    <t>בית הערבה</t>
  </si>
  <si>
    <t>בית השיטה</t>
  </si>
  <si>
    <t>בית זיד</t>
  </si>
  <si>
    <t>בית זית</t>
  </si>
  <si>
    <t>בית זרע</t>
  </si>
  <si>
    <t>בית חורון</t>
  </si>
  <si>
    <t>בית חלקיה</t>
  </si>
  <si>
    <t>בית חנן</t>
  </si>
  <si>
    <t>בית חנניה</t>
  </si>
  <si>
    <t>בית חרות</t>
  </si>
  <si>
    <t>בית חשמונאי</t>
  </si>
  <si>
    <t>בית יהושע</t>
  </si>
  <si>
    <t>בית יוסף</t>
  </si>
  <si>
    <t>בית ינאי</t>
  </si>
  <si>
    <t>בית יצחק-שער חפר</t>
  </si>
  <si>
    <t>בית לחם הגלילית</t>
  </si>
  <si>
    <t>בית מאיר</t>
  </si>
  <si>
    <t>בית נחמיה</t>
  </si>
  <si>
    <t>בית ניר</t>
  </si>
  <si>
    <t>בית נקופה</t>
  </si>
  <si>
    <t>בית עובד</t>
  </si>
  <si>
    <t>בית עזיאל</t>
  </si>
  <si>
    <t>בית עזרא</t>
  </si>
  <si>
    <t>בית עריף</t>
  </si>
  <si>
    <t>בית צבי</t>
  </si>
  <si>
    <t>בית קמה</t>
  </si>
  <si>
    <t>בית קשת</t>
  </si>
  <si>
    <t>בית רבן</t>
  </si>
  <si>
    <t>בית רימון</t>
  </si>
  <si>
    <t>בית שאן</t>
  </si>
  <si>
    <t>בית שאן (אז.תע.)</t>
  </si>
  <si>
    <t>בית שאן (עיר)</t>
  </si>
  <si>
    <t>בית שאן(מפ.אז.)</t>
  </si>
  <si>
    <t>בית שמש</t>
  </si>
  <si>
    <t>בית שערים</t>
  </si>
  <si>
    <t>בית שקמה</t>
  </si>
  <si>
    <t>ביתן אהרן</t>
  </si>
  <si>
    <t>ביתר עילית</t>
  </si>
  <si>
    <t>ביתר עילית-עתיר ידע וטכנ'</t>
  </si>
  <si>
    <t>ביתר עלית</t>
  </si>
  <si>
    <t>בלפוריה</t>
  </si>
  <si>
    <t>בן זכאי</t>
  </si>
  <si>
    <t>בן עמי</t>
  </si>
  <si>
    <t>בן שמן )כפר נער</t>
  </si>
  <si>
    <t>בן שמן (מושב)</t>
  </si>
  <si>
    <t>בן שמן (שיכון)</t>
  </si>
  <si>
    <t>בני ברק</t>
  </si>
  <si>
    <t>בני דרום</t>
  </si>
  <si>
    <t>בני דרור</t>
  </si>
  <si>
    <t>בני יהודה</t>
  </si>
  <si>
    <t>בני יהודה (אז.תע.)</t>
  </si>
  <si>
    <t>בני עטרות</t>
  </si>
  <si>
    <t>בני עי"ש</t>
  </si>
  <si>
    <t>בני ציון</t>
  </si>
  <si>
    <t>בני ראם</t>
  </si>
  <si>
    <t>בניה</t>
  </si>
  <si>
    <t>בנימינה - גבעת עדה</t>
  </si>
  <si>
    <t>בסמ"ה</t>
  </si>
  <si>
    <t>בסמת טבעון</t>
  </si>
  <si>
    <t>בענה (ראה שגור עד-2009)</t>
  </si>
  <si>
    <t>בצרה</t>
  </si>
  <si>
    <t>בצרון</t>
  </si>
  <si>
    <t>בצת</t>
  </si>
  <si>
    <t>בקוע</t>
  </si>
  <si>
    <t>בקעות</t>
  </si>
  <si>
    <t>בר גיורא</t>
  </si>
  <si>
    <t>בר יוחאי</t>
  </si>
  <si>
    <t>בר-און - קדומים (אז.תע.)</t>
  </si>
  <si>
    <t>ברור חיל</t>
  </si>
  <si>
    <t>ברוש</t>
  </si>
  <si>
    <t>ברכה</t>
  </si>
  <si>
    <t>ברכיה</t>
  </si>
  <si>
    <t>בר-לב (אז.תע.)</t>
  </si>
  <si>
    <t>בר-לב (פארק תעשיה) ראה  בר-לב (אז.תע.)</t>
  </si>
  <si>
    <t>ברנר (מר.תע.)</t>
  </si>
  <si>
    <t>ברעם</t>
  </si>
  <si>
    <t>ברק</t>
  </si>
  <si>
    <t>ברקאי</t>
  </si>
  <si>
    <t>ברקן</t>
  </si>
  <si>
    <t>ברקן (מר.תע.)</t>
  </si>
  <si>
    <t>ברקת</t>
  </si>
  <si>
    <t>בת הדר</t>
  </si>
  <si>
    <t>בת חפר</t>
  </si>
  <si>
    <t>בת ים</t>
  </si>
  <si>
    <t>בת עין</t>
  </si>
  <si>
    <t>בת שלמה</t>
  </si>
  <si>
    <t>גאולי תימן (מושב)</t>
  </si>
  <si>
    <t>גאולים</t>
  </si>
  <si>
    <t>גאליה</t>
  </si>
  <si>
    <t>גבולות</t>
  </si>
  <si>
    <t>גבים</t>
  </si>
  <si>
    <t>גבע</t>
  </si>
  <si>
    <t>גבע בנימין</t>
  </si>
  <si>
    <t>גבע כרמל</t>
  </si>
  <si>
    <t>גבעולים</t>
  </si>
  <si>
    <t>גבעון החדשה</t>
  </si>
  <si>
    <t>גבעון החדשה-עתיר ידע וטכ'</t>
  </si>
  <si>
    <t>גבעות בר</t>
  </si>
  <si>
    <t>גבעת אבני</t>
  </si>
  <si>
    <t>גבעת אלה</t>
  </si>
  <si>
    <t>גבעת ברנר</t>
  </si>
  <si>
    <t>גבעת השלשה</t>
  </si>
  <si>
    <t>גבעת זאב</t>
  </si>
  <si>
    <t>גבעת זאב-עתיר ידע וטכנ'</t>
  </si>
  <si>
    <t>גבעת חיים(אחוד)</t>
  </si>
  <si>
    <t>גבעת חיים(מאחד)</t>
  </si>
  <si>
    <t>גבעת חן</t>
  </si>
  <si>
    <t>גבעת יואב</t>
  </si>
  <si>
    <t>גבעת יערים</t>
  </si>
  <si>
    <t>גבעת ישעיהו</t>
  </si>
  <si>
    <t>גבעת כח</t>
  </si>
  <si>
    <t>גבעת ניל'י</t>
  </si>
  <si>
    <t>גבעת עוז</t>
  </si>
  <si>
    <t>גבעת שמואל</t>
  </si>
  <si>
    <t>גבעת שמש</t>
  </si>
  <si>
    <t>גבעת שפירא</t>
  </si>
  <si>
    <t>גבעתי</t>
  </si>
  <si>
    <t>גבעתים</t>
  </si>
  <si>
    <t>גברעם</t>
  </si>
  <si>
    <t>גבת</t>
  </si>
  <si>
    <t>גבתון</t>
  </si>
  <si>
    <t>גדות</t>
  </si>
  <si>
    <t>ג'דידה - מכר</t>
  </si>
  <si>
    <t>ג'דיידה-מכר</t>
  </si>
  <si>
    <t>גדיש</t>
  </si>
  <si>
    <t>גדעונה</t>
  </si>
  <si>
    <t>גדרה</t>
  </si>
  <si>
    <t>ג'ולס</t>
  </si>
  <si>
    <t>ג'ולס (אז.תע.)</t>
  </si>
  <si>
    <t>גונן</t>
  </si>
  <si>
    <t>גורן</t>
  </si>
  <si>
    <t>גורן (אז.תע.)</t>
  </si>
  <si>
    <t>גורנות הגליל</t>
  </si>
  <si>
    <t>גזית</t>
  </si>
  <si>
    <t>גזית (אז.תע.)</t>
  </si>
  <si>
    <t>גזר</t>
  </si>
  <si>
    <t>גיאה</t>
  </si>
  <si>
    <t>גיזו</t>
  </si>
  <si>
    <t>גילון</t>
  </si>
  <si>
    <t>גילת</t>
  </si>
  <si>
    <t>גינוסר</t>
  </si>
  <si>
    <t>גיניגר</t>
  </si>
  <si>
    <t>גיתה</t>
  </si>
  <si>
    <t>גיתית</t>
  </si>
  <si>
    <t>גלאון</t>
  </si>
  <si>
    <t>גלבוע - מבואות גלבוע - חבר (מר.תע.)</t>
  </si>
  <si>
    <t>ג'לגוליה</t>
  </si>
  <si>
    <t>גלגל</t>
  </si>
  <si>
    <t>גליל ים</t>
  </si>
  <si>
    <t>גליל מערבי(מילואות צפון)</t>
  </si>
  <si>
    <t>גלעד (אבן יצחק)</t>
  </si>
  <si>
    <t>גמזו</t>
  </si>
  <si>
    <t>גן הדרום</t>
  </si>
  <si>
    <t>גן השומרון</t>
  </si>
  <si>
    <t>גן חיים</t>
  </si>
  <si>
    <t>גן יאשיה</t>
  </si>
  <si>
    <t>גן יבנה</t>
  </si>
  <si>
    <t>גן נר</t>
  </si>
  <si>
    <t>גן שורק</t>
  </si>
  <si>
    <t>גן שלמה)קב.שילר</t>
  </si>
  <si>
    <t>גן שמואל</t>
  </si>
  <si>
    <t>ג'נאביב</t>
  </si>
  <si>
    <t>ג'נאביב (שבט)</t>
  </si>
  <si>
    <t>גנוסר</t>
  </si>
  <si>
    <t>גנות</t>
  </si>
  <si>
    <t>גנות הדר</t>
  </si>
  <si>
    <t>גני הדר</t>
  </si>
  <si>
    <t>גני יוחנן</t>
  </si>
  <si>
    <t>גני עם</t>
  </si>
  <si>
    <t>גני תקוה</t>
  </si>
  <si>
    <t>גנתון</t>
  </si>
  <si>
    <t>ג'סר א-זרקא</t>
  </si>
  <si>
    <t>געדה (אסיף)</t>
  </si>
  <si>
    <t>געש</t>
  </si>
  <si>
    <t>געתון</t>
  </si>
  <si>
    <t>גפן</t>
  </si>
  <si>
    <t>גרופית</t>
  </si>
  <si>
    <t>גרנות הגליל</t>
  </si>
  <si>
    <t>גרנות(חפר)מפ.א</t>
  </si>
  <si>
    <t>ג'ש (גוש חלב)</t>
  </si>
  <si>
    <t>גשור</t>
  </si>
  <si>
    <t>גשר</t>
  </si>
  <si>
    <t>גשר הזיו</t>
  </si>
  <si>
    <t>ג'ת (עמק עירון) (נוצר מפיצול של באקה - ג'ת)</t>
  </si>
  <si>
    <t>גת (קבוץ)</t>
  </si>
  <si>
    <t>גת רימון</t>
  </si>
  <si>
    <t>גתה</t>
  </si>
  <si>
    <t>דאלית אל-כרמל - עספיא (אז.תע.)</t>
  </si>
  <si>
    <t>דאלית אל-כרמל (מ-2009)</t>
  </si>
  <si>
    <t>דבורה</t>
  </si>
  <si>
    <t>דבוריה</t>
  </si>
  <si>
    <t>דבורייה</t>
  </si>
  <si>
    <t>דבירה</t>
  </si>
  <si>
    <t>דבירה (אז.תע.)</t>
  </si>
  <si>
    <t>דברת</t>
  </si>
  <si>
    <t>דגניה א'</t>
  </si>
  <si>
    <t>דגניה ב'</t>
  </si>
  <si>
    <t>דובב</t>
  </si>
  <si>
    <t>דולב</t>
  </si>
  <si>
    <t>דור</t>
  </si>
  <si>
    <t>דורות</t>
  </si>
  <si>
    <t>דחי</t>
  </si>
  <si>
    <t>דייר חנא</t>
  </si>
  <si>
    <t>דימונה</t>
  </si>
  <si>
    <t>דימונה (אז.תע.)</t>
  </si>
  <si>
    <t>דיר אל-אסד (ראה שגור)</t>
  </si>
  <si>
    <t>דיר אל-אסד (ראה שגור עד 2009)</t>
  </si>
  <si>
    <t>דיר חנא</t>
  </si>
  <si>
    <t>דיר חנא (אז.תע.)</t>
  </si>
  <si>
    <t>דישון</t>
  </si>
  <si>
    <t>דליה</t>
  </si>
  <si>
    <t>דלייה</t>
  </si>
  <si>
    <t>דלתון</t>
  </si>
  <si>
    <t>דלתון (אז.תע.)</t>
  </si>
  <si>
    <t>דמיידה</t>
  </si>
  <si>
    <t>דן</t>
  </si>
  <si>
    <t>דפנה</t>
  </si>
  <si>
    <t>דקל</t>
  </si>
  <si>
    <t>דריג'את (אז.תע.)</t>
  </si>
  <si>
    <t>האון</t>
  </si>
  <si>
    <t>הבונים</t>
  </si>
  <si>
    <t>הגושרים</t>
  </si>
  <si>
    <t>הדר עם</t>
  </si>
  <si>
    <t>הואשלה</t>
  </si>
  <si>
    <t>הוד השרון</t>
  </si>
  <si>
    <t>הודיה</t>
  </si>
  <si>
    <t>הודיות</t>
  </si>
  <si>
    <t>הוואשלה (שבט)</t>
  </si>
  <si>
    <t>הוזייל (שבט)</t>
  </si>
  <si>
    <t>הושעיה</t>
  </si>
  <si>
    <t>הזורע</t>
  </si>
  <si>
    <t>הזורעים</t>
  </si>
  <si>
    <t>הזיל</t>
  </si>
  <si>
    <t>החותרים</t>
  </si>
  <si>
    <t>היוגב</t>
  </si>
  <si>
    <t>הילה</t>
  </si>
  <si>
    <t>המעפיל</t>
  </si>
  <si>
    <t>הסוללים</t>
  </si>
  <si>
    <t>העוגן</t>
  </si>
  <si>
    <t>הר אדר</t>
  </si>
  <si>
    <t>הר אדר - עתיר ידע וטכנ'</t>
  </si>
  <si>
    <t>הר גילה</t>
  </si>
  <si>
    <t>הר גילה - עתיר ידע וטכנ'</t>
  </si>
  <si>
    <t>הר חרמון (מר.תי.)</t>
  </si>
  <si>
    <t>הר עמשא</t>
  </si>
  <si>
    <t>הראל</t>
  </si>
  <si>
    <t>הרדוף</t>
  </si>
  <si>
    <t>הר-טוב(אז.תע.)</t>
  </si>
  <si>
    <t>הרי יהודה(מר.תע)</t>
  </si>
  <si>
    <t>הרצליה</t>
  </si>
  <si>
    <t>הררית</t>
  </si>
  <si>
    <t>ורד יריחו</t>
  </si>
  <si>
    <t>ורדון (מרכז מנס)</t>
  </si>
  <si>
    <t>זבארגה</t>
  </si>
  <si>
    <t>זבארגה (שבט)</t>
  </si>
  <si>
    <t>זבדיאל</t>
  </si>
  <si>
    <t>זוהר</t>
  </si>
  <si>
    <t>זיקים</t>
  </si>
  <si>
    <t>זיתן</t>
  </si>
  <si>
    <t>זכרון יעקב</t>
  </si>
  <si>
    <t>זכריה</t>
  </si>
  <si>
    <t>זמר</t>
  </si>
  <si>
    <t>זמרת</t>
  </si>
  <si>
    <t>זנוח</t>
  </si>
  <si>
    <t>זרועה</t>
  </si>
  <si>
    <t>זרזיר</t>
  </si>
  <si>
    <t>זרזיר (אז.תע.)</t>
  </si>
  <si>
    <t>זרחיה</t>
  </si>
  <si>
    <t>חבצלת השרון</t>
  </si>
  <si>
    <t>חבר</t>
  </si>
  <si>
    <t>חבר (אז.תע.)</t>
  </si>
  <si>
    <t>חג'אג'רה (ראה כעביה-טבאש-חג'אג'רה)</t>
  </si>
  <si>
    <t>חגור</t>
  </si>
  <si>
    <t>חגי</t>
  </si>
  <si>
    <t>חג'יראת(ד'הרה)</t>
  </si>
  <si>
    <t>חגלה</t>
  </si>
  <si>
    <t>חד נס</t>
  </si>
  <si>
    <t>חדיד</t>
  </si>
  <si>
    <t>חד-נס</t>
  </si>
  <si>
    <t>חדרה</t>
  </si>
  <si>
    <t>ח'ואלד</t>
  </si>
  <si>
    <t>ח'ואלד (שבט)</t>
  </si>
  <si>
    <t>חוג'ייראת (ד'הרה) (שבט)</t>
  </si>
  <si>
    <t>חולדה</t>
  </si>
  <si>
    <t>חולון</t>
  </si>
  <si>
    <t>חולית</t>
  </si>
  <si>
    <t>חולתה</t>
  </si>
  <si>
    <t>חוסן</t>
  </si>
  <si>
    <t>חוסניה</t>
  </si>
  <si>
    <t>חוסנייה</t>
  </si>
  <si>
    <t>חופית</t>
  </si>
  <si>
    <t>חוץ לארץ</t>
  </si>
  <si>
    <t>חוקוק</t>
  </si>
  <si>
    <t>חורה</t>
  </si>
  <si>
    <t>חורה (אז.תע.)</t>
  </si>
  <si>
    <t>חורפיש</t>
  </si>
  <si>
    <t>חורשים</t>
  </si>
  <si>
    <t>חות שלם</t>
  </si>
  <si>
    <t>חזון</t>
  </si>
  <si>
    <t>חיבת ציון</t>
  </si>
  <si>
    <t>חיננית</t>
  </si>
  <si>
    <t>חיפה</t>
  </si>
  <si>
    <t>חיפה  עתירי טכנולוגיה</t>
  </si>
  <si>
    <t>חלוץ</t>
  </si>
  <si>
    <t>חלמיש</t>
  </si>
  <si>
    <t>חלמיש (נווה צוף)</t>
  </si>
  <si>
    <t>חלץ</t>
  </si>
  <si>
    <t>חמאם</t>
  </si>
  <si>
    <t>חמד</t>
  </si>
  <si>
    <t>חמדיה</t>
  </si>
  <si>
    <t>חמדת</t>
  </si>
  <si>
    <t>חמדת ימים</t>
  </si>
  <si>
    <t>חמרה</t>
  </si>
  <si>
    <t>חמת גדר (מר.תי.)</t>
  </si>
  <si>
    <t>חניתה</t>
  </si>
  <si>
    <t>חנתון</t>
  </si>
  <si>
    <t>חספין</t>
  </si>
  <si>
    <t>חפץ חיים</t>
  </si>
  <si>
    <t>חפצי-בה</t>
  </si>
  <si>
    <t>חפר(עמק)אז.תע.</t>
  </si>
  <si>
    <t>חצב</t>
  </si>
  <si>
    <t>חצבה</t>
  </si>
  <si>
    <t>חצור הגלילית</t>
  </si>
  <si>
    <t>חצור הגלילית (אז.תע.)</t>
  </si>
  <si>
    <t>חצור-אשדוד</t>
  </si>
  <si>
    <t>חצרות יסף</t>
  </si>
  <si>
    <t>חצרים</t>
  </si>
  <si>
    <t>חרב לאת</t>
  </si>
  <si>
    <t>חרוצים</t>
  </si>
  <si>
    <t>חרות</t>
  </si>
  <si>
    <t>חרמש</t>
  </si>
  <si>
    <t>חרפיש</t>
  </si>
  <si>
    <t>חרשים</t>
  </si>
  <si>
    <t>חשמונאים</t>
  </si>
  <si>
    <t>טבריה</t>
  </si>
  <si>
    <t>טובא-זנגרייה</t>
  </si>
  <si>
    <t>טובה-זנגריה</t>
  </si>
  <si>
    <t>טורעאן</t>
  </si>
  <si>
    <t>טיבה (בעמק)</t>
  </si>
  <si>
    <t>טיבה (שרון)</t>
  </si>
  <si>
    <t>טייבה (בעמק)</t>
  </si>
  <si>
    <t>טירה</t>
  </si>
  <si>
    <t>טירת יהודה</t>
  </si>
  <si>
    <t>טירת כרמל</t>
  </si>
  <si>
    <t>טירת צבי</t>
  </si>
  <si>
    <t>טל שחר</t>
  </si>
  <si>
    <t>טל-אל</t>
  </si>
  <si>
    <t>טללים</t>
  </si>
  <si>
    <t>טלמון</t>
  </si>
  <si>
    <t>טמרה</t>
  </si>
  <si>
    <t>טמרה (יזרעאל)</t>
  </si>
  <si>
    <t>טמרה(אז.תע.)</t>
  </si>
  <si>
    <t>טמרה(גליל מערבי)</t>
  </si>
  <si>
    <t>טנא</t>
  </si>
  <si>
    <t>טפחות</t>
  </si>
  <si>
    <t>טרעאן</t>
  </si>
  <si>
    <t>יאנוח-ג'ת</t>
  </si>
  <si>
    <t>יבול</t>
  </si>
  <si>
    <t>יבנאל</t>
  </si>
  <si>
    <t>יבנה</t>
  </si>
  <si>
    <t>יגור</t>
  </si>
  <si>
    <t>יגל</t>
  </si>
  <si>
    <t>יד בנימין</t>
  </si>
  <si>
    <t>יד השמונה</t>
  </si>
  <si>
    <t>יד חנה</t>
  </si>
  <si>
    <t>יד מרדכי</t>
  </si>
  <si>
    <t>יד נתן</t>
  </si>
  <si>
    <t>יד רמבם</t>
  </si>
  <si>
    <t>ידידה</t>
  </si>
  <si>
    <t>ידידיה</t>
  </si>
  <si>
    <t>יהוד - נווה אפרים</t>
  </si>
  <si>
    <t>יהל</t>
  </si>
  <si>
    <t>יואב(ראם)(מפ.אז</t>
  </si>
  <si>
    <t>יובל</t>
  </si>
  <si>
    <t>יובלים</t>
  </si>
  <si>
    <t>יודפת</t>
  </si>
  <si>
    <t>יונתן</t>
  </si>
  <si>
    <t>יושיביה</t>
  </si>
  <si>
    <t>יזרעאל</t>
  </si>
  <si>
    <t>יזרעאל (מפ.אז.)</t>
  </si>
  <si>
    <t>יזרעאל (קבוץ)</t>
  </si>
  <si>
    <t>יזרעאלים (מר.תע.)</t>
  </si>
  <si>
    <t>יזרעם</t>
  </si>
  <si>
    <t>יחיעם</t>
  </si>
  <si>
    <t>יטבתה</t>
  </si>
  <si>
    <t>ייטב</t>
  </si>
  <si>
    <t>יכיני</t>
  </si>
  <si>
    <t>ים המלח (אז.תע.)</t>
  </si>
  <si>
    <t>ינוב</t>
  </si>
  <si>
    <t>ינון</t>
  </si>
  <si>
    <t>יסוד המעלה</t>
  </si>
  <si>
    <t>יסודות</t>
  </si>
  <si>
    <t>יסעור</t>
  </si>
  <si>
    <t>יעד</t>
  </si>
  <si>
    <t>יעל</t>
  </si>
  <si>
    <t>יעסור (מר.תע.)</t>
  </si>
  <si>
    <t>יעף</t>
  </si>
  <si>
    <t>יערה</t>
  </si>
  <si>
    <t>יפיע</t>
  </si>
  <si>
    <t>יפית</t>
  </si>
  <si>
    <t>יפעת</t>
  </si>
  <si>
    <t>יפתח</t>
  </si>
  <si>
    <t>יצהר</t>
  </si>
  <si>
    <t>יציץ</t>
  </si>
  <si>
    <t>יקום</t>
  </si>
  <si>
    <t>יקום (פארק תעשיתי)</t>
  </si>
  <si>
    <t>יקיר</t>
  </si>
  <si>
    <t>יקנעם (אז.תע.)</t>
  </si>
  <si>
    <t>יקנעם (מושבה)</t>
  </si>
  <si>
    <t>יקנעם עילית</t>
  </si>
  <si>
    <t>יראון</t>
  </si>
  <si>
    <t>ירדנה</t>
  </si>
  <si>
    <t>ירוחם</t>
  </si>
  <si>
    <t>ירוחם (אז.תע.)</t>
  </si>
  <si>
    <t>ירושלים</t>
  </si>
  <si>
    <t>ירושלים -גבעת שאול (אז.תע.)</t>
  </si>
  <si>
    <t>ירושלים- הר חוצבים (אז.תע.)</t>
  </si>
  <si>
    <t>ירושלים עתירי ידע וטכנולו</t>
  </si>
  <si>
    <t>ירושלים-עטרות (אז.תע)</t>
  </si>
  <si>
    <t>ירושלים-תלפיות (אז.תע.)</t>
  </si>
  <si>
    <t>ירחיב</t>
  </si>
  <si>
    <t>ירכא</t>
  </si>
  <si>
    <t>ירכא (אז.תע.)</t>
  </si>
  <si>
    <t>ירקונה</t>
  </si>
  <si>
    <t>ישובים אזור אחר</t>
  </si>
  <si>
    <t>ישובים באזפ א'</t>
  </si>
  <si>
    <t>ישובים באז"פ ב'</t>
  </si>
  <si>
    <t>ישובים בכל הארץ</t>
  </si>
  <si>
    <t>ישע</t>
  </si>
  <si>
    <t>ישעי</t>
  </si>
  <si>
    <t>ישרש</t>
  </si>
  <si>
    <t>יתד</t>
  </si>
  <si>
    <t>כאבול</t>
  </si>
  <si>
    <t>כאוכב אבו אל-היג'א</t>
  </si>
  <si>
    <t>כברי</t>
  </si>
  <si>
    <t>כדורי</t>
  </si>
  <si>
    <t>כדורי (אז.תע.)</t>
  </si>
  <si>
    <t>כדיתה(מ-2009)</t>
  </si>
  <si>
    <t>כוכב השחר</t>
  </si>
  <si>
    <t>כוכב יאיר</t>
  </si>
  <si>
    <t>כוכב יעקב</t>
  </si>
  <si>
    <t>כוכב מיכאל</t>
  </si>
  <si>
    <t>כורזים</t>
  </si>
  <si>
    <t>כחל</t>
  </si>
  <si>
    <t>כחלה</t>
  </si>
  <si>
    <t>כישור</t>
  </si>
  <si>
    <t>כליל</t>
  </si>
  <si>
    <t>כלנית</t>
  </si>
  <si>
    <t>כמאנה</t>
  </si>
  <si>
    <t>כמהין</t>
  </si>
  <si>
    <t>כמון</t>
  </si>
  <si>
    <t>כנות</t>
  </si>
  <si>
    <t>כנף</t>
  </si>
  <si>
    <t>כנרת (מושבה)</t>
  </si>
  <si>
    <t>כנרת (קבוצה)</t>
  </si>
  <si>
    <t>כסופים</t>
  </si>
  <si>
    <t>כסיפה</t>
  </si>
  <si>
    <t>כסלון</t>
  </si>
  <si>
    <t>כסרא-סמיע</t>
  </si>
  <si>
    <t>כעביה-טבאש-חג'אג'רה</t>
  </si>
  <si>
    <t>כפר אביב</t>
  </si>
  <si>
    <t>כפר אדומים</t>
  </si>
  <si>
    <t>כפר אוריה</t>
  </si>
  <si>
    <t>כפר אחים</t>
  </si>
  <si>
    <t>כפר ביאליק</t>
  </si>
  <si>
    <t>כפר בילו</t>
  </si>
  <si>
    <t>כפר בלום</t>
  </si>
  <si>
    <t>כפר בן נון</t>
  </si>
  <si>
    <t>כפר ברא</t>
  </si>
  <si>
    <t>כפר ברוך</t>
  </si>
  <si>
    <t>כפר גדעון</t>
  </si>
  <si>
    <t>כפר גלים</t>
  </si>
  <si>
    <t>כפר גליקסון</t>
  </si>
  <si>
    <t>כפר גלעדי</t>
  </si>
  <si>
    <t>כפר דניאל</t>
  </si>
  <si>
    <t>כפר האורנים</t>
  </si>
  <si>
    <t>כפר החורש</t>
  </si>
  <si>
    <t>כפר המכבי</t>
  </si>
  <si>
    <t>כפר הנגיד</t>
  </si>
  <si>
    <t>כפר הנוער הדתי</t>
  </si>
  <si>
    <t>כפר הנשיא</t>
  </si>
  <si>
    <t>כפר הס</t>
  </si>
  <si>
    <t>כפר הראה</t>
  </si>
  <si>
    <t>כפר הריף</t>
  </si>
  <si>
    <t>כפר ויתקין</t>
  </si>
  <si>
    <t>כפר ורבורג</t>
  </si>
  <si>
    <t>כפר ורדים</t>
  </si>
  <si>
    <t>כפר זוהרים</t>
  </si>
  <si>
    <t>כפר זיתים</t>
  </si>
  <si>
    <t>כפר חבד</t>
  </si>
  <si>
    <t>כפר חושן</t>
  </si>
  <si>
    <t>כפר חושן (ראה ספסופה)</t>
  </si>
  <si>
    <t>כפר חטים</t>
  </si>
  <si>
    <t>כפר חיטים</t>
  </si>
  <si>
    <t>כפר חיים</t>
  </si>
  <si>
    <t>כפר חנניה</t>
  </si>
  <si>
    <t>כפר חסידים א'</t>
  </si>
  <si>
    <t>כפר חסידים ב'</t>
  </si>
  <si>
    <t>כפר חרוב</t>
  </si>
  <si>
    <t>כפר טרומן</t>
  </si>
  <si>
    <t>כפר יאסיף</t>
  </si>
  <si>
    <t>כפר יהושע</t>
  </si>
  <si>
    <t>כפר יונה</t>
  </si>
  <si>
    <t>כפר יחזקאל</t>
  </si>
  <si>
    <t>כפר יעבץ</t>
  </si>
  <si>
    <t>כפר כמא</t>
  </si>
  <si>
    <t>כפר כנא</t>
  </si>
  <si>
    <t>כפר כנא (אז.תע.)</t>
  </si>
  <si>
    <t>כפר מונש</t>
  </si>
  <si>
    <t>כפר מימון</t>
  </si>
  <si>
    <t>כפר מלל</t>
  </si>
  <si>
    <t>כפר מנדא</t>
  </si>
  <si>
    <t>כפר מנחם</t>
  </si>
  <si>
    <t>כפר מסריק</t>
  </si>
  <si>
    <t>כפר מסריק (אז.תע)</t>
  </si>
  <si>
    <t>כפר מצר</t>
  </si>
  <si>
    <t>כפר מרדכי</t>
  </si>
  <si>
    <t>כפר נטר</t>
  </si>
  <si>
    <t>כפר סאלד</t>
  </si>
  <si>
    <t>כפר סבא</t>
  </si>
  <si>
    <t>כפר סילבר</t>
  </si>
  <si>
    <t>כפר סירקין</t>
  </si>
  <si>
    <t>כפר עבודה</t>
  </si>
  <si>
    <t>כפר עזה</t>
  </si>
  <si>
    <t>כפר עציון</t>
  </si>
  <si>
    <t>כפר עציון-עתיר ידע וטכנ'</t>
  </si>
  <si>
    <t>כפר פינס</t>
  </si>
  <si>
    <t>כפר קאסם</t>
  </si>
  <si>
    <t>כפר קיש</t>
  </si>
  <si>
    <t>כפר קרע</t>
  </si>
  <si>
    <t>כפר ראש הניקרה</t>
  </si>
  <si>
    <t>כפר ראש הנקרה</t>
  </si>
  <si>
    <t>כפר רוזנואלד (זרעית)</t>
  </si>
  <si>
    <t>כפר רוזנולד (זרעית)</t>
  </si>
  <si>
    <t>כפר רופין</t>
  </si>
  <si>
    <t>כפר רות</t>
  </si>
  <si>
    <t>כפר שמאי</t>
  </si>
  <si>
    <t>כפר שמואל</t>
  </si>
  <si>
    <t>כפר שמריהו</t>
  </si>
  <si>
    <t>כפר תבור</t>
  </si>
  <si>
    <t>כפר תפוח</t>
  </si>
  <si>
    <t>כרי דשא</t>
  </si>
  <si>
    <t>כרכום</t>
  </si>
  <si>
    <t>כרם בן זמרה</t>
  </si>
  <si>
    <t>כרם יבנה (ישיבה)</t>
  </si>
  <si>
    <t>כרם מהרל</t>
  </si>
  <si>
    <t>כרם שלום</t>
  </si>
  <si>
    <t>כרמי יוסף</t>
  </si>
  <si>
    <t>כרמי צור</t>
  </si>
  <si>
    <t>כרמי צור-עתיר ידע וטכנ'</t>
  </si>
  <si>
    <t>כרמיאל</t>
  </si>
  <si>
    <t>כרמיאל (אז.תע.)</t>
  </si>
  <si>
    <t>כרמיאל (פארק התעשיה)</t>
  </si>
  <si>
    <t>כרמיה</t>
  </si>
  <si>
    <t>כרמים</t>
  </si>
  <si>
    <t>כרמל</t>
  </si>
  <si>
    <t>לבון</t>
  </si>
  <si>
    <t>לבון (אז.תע.)</t>
  </si>
  <si>
    <t>לביא</t>
  </si>
  <si>
    <t>לבנים</t>
  </si>
  <si>
    <t>להב</t>
  </si>
  <si>
    <t>להבות הבשן</t>
  </si>
  <si>
    <t>להבות חביבה</t>
  </si>
  <si>
    <t>להבים</t>
  </si>
  <si>
    <t>להבים(צומת) - עידן הנגב(מר.)</t>
  </si>
  <si>
    <t>לוד</t>
  </si>
  <si>
    <t>לוזית</t>
  </si>
  <si>
    <t>לוחמי הגיטאות</t>
  </si>
  <si>
    <t>לוטם</t>
  </si>
  <si>
    <t>לוטן</t>
  </si>
  <si>
    <t>לטרון</t>
  </si>
  <si>
    <t>לי-און</t>
  </si>
  <si>
    <t>לימן</t>
  </si>
  <si>
    <t>לכיש</t>
  </si>
  <si>
    <t>לפיד</t>
  </si>
  <si>
    <t>לפידות</t>
  </si>
  <si>
    <t>לקיה</t>
  </si>
  <si>
    <t>לשם (מר.תע.)</t>
  </si>
  <si>
    <t>מאור</t>
  </si>
  <si>
    <t>מאיר שפיה</t>
  </si>
  <si>
    <t>מבוא ביתר</t>
  </si>
  <si>
    <t>מבוא דותן</t>
  </si>
  <si>
    <t>מבוא' החרמון)מפ</t>
  </si>
  <si>
    <t>מבוא חורון</t>
  </si>
  <si>
    <t>מבוא חמה</t>
  </si>
  <si>
    <t>מבוא כרמל (אז.תע.)</t>
  </si>
  <si>
    <t>מבוא מודיעים</t>
  </si>
  <si>
    <t>מבואות ים</t>
  </si>
  <si>
    <t>מבואות ירושלים</t>
  </si>
  <si>
    <t>מבועים</t>
  </si>
  <si>
    <t>מבטחים</t>
  </si>
  <si>
    <t>מבקיעים</t>
  </si>
  <si>
    <t>מבשרת ציון</t>
  </si>
  <si>
    <t>מגאר</t>
  </si>
  <si>
    <t>מגאר (אז.תע.)</t>
  </si>
  <si>
    <t>מג'ד אל-כרום</t>
  </si>
  <si>
    <t>מגדים</t>
  </si>
  <si>
    <t>מגדל</t>
  </si>
  <si>
    <t>מגדל העמק</t>
  </si>
  <si>
    <t>מגדל העמק (אז.תע.)</t>
  </si>
  <si>
    <t>מגדל העמק (למעט</t>
  </si>
  <si>
    <t>מגדל עוז</t>
  </si>
  <si>
    <t>מגדל עוז-עתיר ידע וטכ'</t>
  </si>
  <si>
    <t>מג'דל שמס</t>
  </si>
  <si>
    <t>מגדל תפן</t>
  </si>
  <si>
    <t>מגדלים</t>
  </si>
  <si>
    <t>מגידו</t>
  </si>
  <si>
    <t>מגל</t>
  </si>
  <si>
    <t>מגן</t>
  </si>
  <si>
    <t>מגן שאול</t>
  </si>
  <si>
    <t>מגן שאול (אז.תע.)</t>
  </si>
  <si>
    <t>מגשימים</t>
  </si>
  <si>
    <t>מדרך עוז</t>
  </si>
  <si>
    <t>מדרשת בן גוריון</t>
  </si>
  <si>
    <t>מדרשת רופין</t>
  </si>
  <si>
    <t>מודיעין (מר.תע.)</t>
  </si>
  <si>
    <t>מודיעין עילית</t>
  </si>
  <si>
    <t>מודיעין-מכבים-רעות</t>
  </si>
  <si>
    <t>מולדה (אז.תע.)</t>
  </si>
  <si>
    <t>מולדת</t>
  </si>
  <si>
    <t>מוצא עילית</t>
  </si>
  <si>
    <t>מוקייבלה</t>
  </si>
  <si>
    <t>מורן</t>
  </si>
  <si>
    <t>מורשת</t>
  </si>
  <si>
    <t>מזור</t>
  </si>
  <si>
    <t>מזכרת בתיה</t>
  </si>
  <si>
    <t>מזרע</t>
  </si>
  <si>
    <t>מזרעה</t>
  </si>
  <si>
    <t>מחולה</t>
  </si>
  <si>
    <t>מחנה יבור</t>
  </si>
  <si>
    <t>מחנה יתיר</t>
  </si>
  <si>
    <t>מחניים</t>
  </si>
  <si>
    <t>מחנים (קבוץ)</t>
  </si>
  <si>
    <t>מחסיה</t>
  </si>
  <si>
    <t>מטה יהודה (מר.תי.)</t>
  </si>
  <si>
    <t>מטולה</t>
  </si>
  <si>
    <t>מטע</t>
  </si>
  <si>
    <t>מי עמי</t>
  </si>
  <si>
    <t>מיטב</t>
  </si>
  <si>
    <t>מילואות דרום (מפ.אז.)</t>
  </si>
  <si>
    <t>מילואות צפון (אז.תע.)</t>
  </si>
  <si>
    <t>מיסר</t>
  </si>
  <si>
    <t>מיצר</t>
  </si>
  <si>
    <t>מירב</t>
  </si>
  <si>
    <t>מירון</t>
  </si>
  <si>
    <t>מירון (מושב)</t>
  </si>
  <si>
    <t>מישור רתם(מר.תע.)</t>
  </si>
  <si>
    <t>מישר</t>
  </si>
  <si>
    <t>מיתר</t>
  </si>
  <si>
    <t>מכורה</t>
  </si>
  <si>
    <t>מכחול</t>
  </si>
  <si>
    <t>מכחול (אז.תע.)</t>
  </si>
  <si>
    <t>מכמורת</t>
  </si>
  <si>
    <t>מכמנים</t>
  </si>
  <si>
    <t>מכרות תמנע</t>
  </si>
  <si>
    <t>מכתש קטן(מר.תע.)</t>
  </si>
  <si>
    <t>מכתש רמון)מר.תע</t>
  </si>
  <si>
    <t>מלאה</t>
  </si>
  <si>
    <t>מלילות</t>
  </si>
  <si>
    <t>מלכיה</t>
  </si>
  <si>
    <t>מלכייה</t>
  </si>
  <si>
    <t>מלכישוע</t>
  </si>
  <si>
    <t>ממשית (כורנוב)</t>
  </si>
  <si>
    <t>מנוחה</t>
  </si>
  <si>
    <t>מנוף</t>
  </si>
  <si>
    <t>מנות</t>
  </si>
  <si>
    <t>מנחמיה</t>
  </si>
  <si>
    <t>מנרה</t>
  </si>
  <si>
    <t>מנשית זבדה</t>
  </si>
  <si>
    <t>מסד</t>
  </si>
  <si>
    <t>מסדה</t>
  </si>
  <si>
    <t>מסילות</t>
  </si>
  <si>
    <t>מסילת ציון</t>
  </si>
  <si>
    <t>מסלול</t>
  </si>
  <si>
    <t>מסלות</t>
  </si>
  <si>
    <t>מסעדה</t>
  </si>
  <si>
    <t>מסעודין אל-עזאזמה</t>
  </si>
  <si>
    <t>מסעודין אל-עזאזמה (שבט)</t>
  </si>
  <si>
    <t>מעברות</t>
  </si>
  <si>
    <t>מעגלים</t>
  </si>
  <si>
    <t>מעגן</t>
  </si>
  <si>
    <t>מעגן מיכאל</t>
  </si>
  <si>
    <t>מעוז חיים</t>
  </si>
  <si>
    <t>מעון</t>
  </si>
  <si>
    <t>מעונה</t>
  </si>
  <si>
    <t>מעוף</t>
  </si>
  <si>
    <t>מעיין ברוך</t>
  </si>
  <si>
    <t>מעיין חרוד (מר.תי.)</t>
  </si>
  <si>
    <t>מעיליא</t>
  </si>
  <si>
    <t>מעין ברוך</t>
  </si>
  <si>
    <t>מעלה אדומים</t>
  </si>
  <si>
    <t>מעלה אפרים</t>
  </si>
  <si>
    <t>מעלה גלבוע</t>
  </si>
  <si>
    <t>מעלה גמלא</t>
  </si>
  <si>
    <t>מעלה החמישה</t>
  </si>
  <si>
    <t>מעלה לבונה</t>
  </si>
  <si>
    <t>מעלה מכמש</t>
  </si>
  <si>
    <t>מעלה עירון</t>
  </si>
  <si>
    <t>מעלה עמוס</t>
  </si>
  <si>
    <t>מעלה עמוס-עתיר ידע וטכנ'</t>
  </si>
  <si>
    <t>מעלה שומרון</t>
  </si>
  <si>
    <t>מעלות-קורן (פארק תעשיה)</t>
  </si>
  <si>
    <t>מעלות-תרשיחא</t>
  </si>
  <si>
    <t>מעליא</t>
  </si>
  <si>
    <t>מעני אבו חאמד</t>
  </si>
  <si>
    <t>מענית</t>
  </si>
  <si>
    <t>מעש</t>
  </si>
  <si>
    <t>מפלסים</t>
  </si>
  <si>
    <t>מפעלי חבל מעון (מפ.אז.)</t>
  </si>
  <si>
    <t>מפרץ אמנון (מר.תי)</t>
  </si>
  <si>
    <t>מצדה (מר.תי.)</t>
  </si>
  <si>
    <t>מצדות יהודה (יתיר)</t>
  </si>
  <si>
    <t>מצובה</t>
  </si>
  <si>
    <t>מצליח</t>
  </si>
  <si>
    <t>מצפה</t>
  </si>
  <si>
    <t>מצפה אביב</t>
  </si>
  <si>
    <t>מצפה אילן</t>
  </si>
  <si>
    <t>מצפה יריחו</t>
  </si>
  <si>
    <t>מצפה נטופה</t>
  </si>
  <si>
    <t>מצפה רמון</t>
  </si>
  <si>
    <t>מצפה רמון(אז.תע.)</t>
  </si>
  <si>
    <t>מצפה שלם</t>
  </si>
  <si>
    <t>מצר</t>
  </si>
  <si>
    <t>מקוה ישראל</t>
  </si>
  <si>
    <t>מקיבלה</t>
  </si>
  <si>
    <t>מרגליות</t>
  </si>
  <si>
    <t>מרום גולן</t>
  </si>
  <si>
    <t>מרחב עם</t>
  </si>
  <si>
    <t>מרחביה (מושב)</t>
  </si>
  <si>
    <t>מרחביה (קבוץ)</t>
  </si>
  <si>
    <t>מרחביה (קיבוץ)</t>
  </si>
  <si>
    <t>מרחבים(מר.אז.)</t>
  </si>
  <si>
    <t>מרכז שפירא</t>
  </si>
  <si>
    <t>משאבי שדה</t>
  </si>
  <si>
    <t>משאבים (רמת נגב)</t>
  </si>
  <si>
    <t>משגב דב</t>
  </si>
  <si>
    <t>משגב עם</t>
  </si>
  <si>
    <t>משהד</t>
  </si>
  <si>
    <t>משהד (אז.תע.)</t>
  </si>
  <si>
    <t>משואה</t>
  </si>
  <si>
    <t>משואות יצחק</t>
  </si>
  <si>
    <t>משכיות</t>
  </si>
  <si>
    <t>משמר אילון</t>
  </si>
  <si>
    <t>משמר דוד</t>
  </si>
  <si>
    <t>משמר הירדן</t>
  </si>
  <si>
    <t>משמר הנגב</t>
  </si>
  <si>
    <t>משמר העמק</t>
  </si>
  <si>
    <t>משמר השבעה</t>
  </si>
  <si>
    <t>משמר השרון</t>
  </si>
  <si>
    <t>משמרות</t>
  </si>
  <si>
    <t>משמרת</t>
  </si>
  <si>
    <t>משען</t>
  </si>
  <si>
    <t>מתן</t>
  </si>
  <si>
    <t>מתת</t>
  </si>
  <si>
    <t>מתתיהו</t>
  </si>
  <si>
    <t>נאות גולן</t>
  </si>
  <si>
    <t>נאות הכיכר</t>
  </si>
  <si>
    <t>נאות הככר</t>
  </si>
  <si>
    <t>נאות מרדכי</t>
  </si>
  <si>
    <t>נאות סמדר</t>
  </si>
  <si>
    <t>נאות סמדר (שזפון)</t>
  </si>
  <si>
    <t>נאעורה</t>
  </si>
  <si>
    <t>נבטים</t>
  </si>
  <si>
    <t>נגבה</t>
  </si>
  <si>
    <t>נגה</t>
  </si>
  <si>
    <t>נגוהות (ראה נחל נגוהות)</t>
  </si>
  <si>
    <t>נהורה</t>
  </si>
  <si>
    <t>נהלל</t>
  </si>
  <si>
    <t>נהריה</t>
  </si>
  <si>
    <t>נהריה (אז.תע.צפ.)</t>
  </si>
  <si>
    <t>נהריה (ישן)</t>
  </si>
  <si>
    <t>נהרייה</t>
  </si>
  <si>
    <t>נוב</t>
  </si>
  <si>
    <t>נוה אבות</t>
  </si>
  <si>
    <t>נוה אור</t>
  </si>
  <si>
    <t>נוה אטיב</t>
  </si>
  <si>
    <t>נוה אילן</t>
  </si>
  <si>
    <t>נוה איתן</t>
  </si>
  <si>
    <t>נוה דניאל</t>
  </si>
  <si>
    <t>נוה זהר</t>
  </si>
  <si>
    <t>נוה חריף</t>
  </si>
  <si>
    <t>נוה ים</t>
  </si>
  <si>
    <t>נוה ימין</t>
  </si>
  <si>
    <t>נוה ירק</t>
  </si>
  <si>
    <t>נוה מבטח</t>
  </si>
  <si>
    <t>נוה מיכאל</t>
  </si>
  <si>
    <t>נוה שלום</t>
  </si>
  <si>
    <t>נווה אטיב</t>
  </si>
  <si>
    <t>נווה איתן</t>
  </si>
  <si>
    <t>נווה דניאל-עתיר ידע וטכנ'</t>
  </si>
  <si>
    <t>נווה זוהר</t>
  </si>
  <si>
    <t>נווה זיו</t>
  </si>
  <si>
    <t>נווה חריף</t>
  </si>
  <si>
    <t>נוף איילון</t>
  </si>
  <si>
    <t>נופים</t>
  </si>
  <si>
    <t>נופית</t>
  </si>
  <si>
    <t>נוקדים</t>
  </si>
  <si>
    <t>נוקדים - עתיר ידע וטכנ'</t>
  </si>
  <si>
    <t>נורדיה</t>
  </si>
  <si>
    <t>נורית</t>
  </si>
  <si>
    <t>נחושה</t>
  </si>
  <si>
    <t>נח"ל אמתי</t>
  </si>
  <si>
    <t>נח"ל באר מלכה</t>
  </si>
  <si>
    <t>נחל בתרונות</t>
  </si>
  <si>
    <t>נחל גבעות</t>
  </si>
  <si>
    <t>נחל גבעות-עתיר ידע וטכנ'</t>
  </si>
  <si>
    <t>נחל גנת</t>
  </si>
  <si>
    <t>נחל דורן</t>
  </si>
  <si>
    <t>נחל יעלון</t>
  </si>
  <si>
    <t>נח"ל נחושתן</t>
  </si>
  <si>
    <t>נחל נמרוד</t>
  </si>
  <si>
    <t>נחל עוז</t>
  </si>
  <si>
    <t>נחל עין חגלה</t>
  </si>
  <si>
    <t>נחל עירית</t>
  </si>
  <si>
    <t>נחל צורף</t>
  </si>
  <si>
    <t>נחל צין(מר.תע.)</t>
  </si>
  <si>
    <t>נחל שורק(מר.תע.)</t>
  </si>
  <si>
    <t>נחלה</t>
  </si>
  <si>
    <t>נחליאל</t>
  </si>
  <si>
    <t>נחלים</t>
  </si>
  <si>
    <t>נחם</t>
  </si>
  <si>
    <t>נחף</t>
  </si>
  <si>
    <t>נחשולים</t>
  </si>
  <si>
    <t>נחשון</t>
  </si>
  <si>
    <t>נחשונים</t>
  </si>
  <si>
    <t>נטועה</t>
  </si>
  <si>
    <t>נטור</t>
  </si>
  <si>
    <t>נטע</t>
  </si>
  <si>
    <t>נטעים</t>
  </si>
  <si>
    <t>נטף</t>
  </si>
  <si>
    <t>ניין</t>
  </si>
  <si>
    <t>ניל"י</t>
  </si>
  <si>
    <t>ניצן ב'</t>
  </si>
  <si>
    <t>ניצן (ראה דוחן)</t>
  </si>
  <si>
    <t>ניצנה (קהילת חינוך)</t>
  </si>
  <si>
    <t>ניצני סיני</t>
  </si>
  <si>
    <t>ניר אליהו</t>
  </si>
  <si>
    <t>ניר בנים</t>
  </si>
  <si>
    <t>ניר גלים</t>
  </si>
  <si>
    <t>ניר דוד (תל עמל)</t>
  </si>
  <si>
    <t>ניר דוד(תל עמל)</t>
  </si>
  <si>
    <t>ניר חן</t>
  </si>
  <si>
    <t>ניר יפה</t>
  </si>
  <si>
    <t>ניר יצחק</t>
  </si>
  <si>
    <t>ניר ישראל</t>
  </si>
  <si>
    <t>ניר משה</t>
  </si>
  <si>
    <t>ניר עוז</t>
  </si>
  <si>
    <t>ניר עם</t>
  </si>
  <si>
    <t>ניר עציון</t>
  </si>
  <si>
    <t>ניר עקיבא</t>
  </si>
  <si>
    <t>ניר צבי</t>
  </si>
  <si>
    <t>נירים</t>
  </si>
  <si>
    <t>נירית</t>
  </si>
  <si>
    <t>נירן</t>
  </si>
  <si>
    <t>נס הרים</t>
  </si>
  <si>
    <t>נס עמים</t>
  </si>
  <si>
    <t>נס ציונה</t>
  </si>
  <si>
    <t>נעורים</t>
  </si>
  <si>
    <t>נעלה</t>
  </si>
  <si>
    <t>נעם</t>
  </si>
  <si>
    <t>נעם(א.ת.נתיבות,עזתה,מרחב</t>
  </si>
  <si>
    <t>נעמה</t>
  </si>
  <si>
    <t>נען</t>
  </si>
  <si>
    <t>נפך</t>
  </si>
  <si>
    <t>נצאצרה</t>
  </si>
  <si>
    <t>נצאצרה (שבט)</t>
  </si>
  <si>
    <t>נצנה</t>
  </si>
  <si>
    <t>נצני סיני</t>
  </si>
  <si>
    <t>נצני עוז</t>
  </si>
  <si>
    <t>נצנים</t>
  </si>
  <si>
    <t>נצנים (קבוץ)</t>
  </si>
  <si>
    <t>נצר סרני</t>
  </si>
  <si>
    <t>נצרת</t>
  </si>
  <si>
    <t>נצרת (אז.תע.)</t>
  </si>
  <si>
    <t>נצרת עילית</t>
  </si>
  <si>
    <t>נצרת עלית (אז.תע</t>
  </si>
  <si>
    <t>נצרת עלית (אז.תע.)</t>
  </si>
  <si>
    <t>נצרת עלית (למעט</t>
  </si>
  <si>
    <t>נשר</t>
  </si>
  <si>
    <t>נתבג (מר.תע.)</t>
  </si>
  <si>
    <t>נתיב הגדוד</t>
  </si>
  <si>
    <t>נתיב הלה</t>
  </si>
  <si>
    <t>נתיב העשרה</t>
  </si>
  <si>
    <t>נתיב השיירה</t>
  </si>
  <si>
    <t>נתיב השירה</t>
  </si>
  <si>
    <t>נתיבות</t>
  </si>
  <si>
    <t>נתיבות (אז.תע.)</t>
  </si>
  <si>
    <t>נתניה</t>
  </si>
  <si>
    <t>סאג'ור</t>
  </si>
  <si>
    <t>סאסא</t>
  </si>
  <si>
    <t>סביון</t>
  </si>
  <si>
    <t>סגולה</t>
  </si>
  <si>
    <t>סדום</t>
  </si>
  <si>
    <t>סואעד (חמרייה)*</t>
  </si>
  <si>
    <t>סואעד (כמאנה)</t>
  </si>
  <si>
    <t>סואעד (כמאנה) (שבט)</t>
  </si>
  <si>
    <t>סואעד (שויכי חמריה)</t>
  </si>
  <si>
    <t>סולם</t>
  </si>
  <si>
    <t>סוסיה</t>
  </si>
  <si>
    <t>סופה</t>
  </si>
  <si>
    <t>סח'נין</t>
  </si>
  <si>
    <t>סח'נין (אז.תע.)</t>
  </si>
  <si>
    <t>סייד</t>
  </si>
  <si>
    <t>סייד (שבט)</t>
  </si>
  <si>
    <t>סיירים</t>
  </si>
  <si>
    <t>סלמה</t>
  </si>
  <si>
    <t>סלעית</t>
  </si>
  <si>
    <t>סמר</t>
  </si>
  <si>
    <t>סנסנה</t>
  </si>
  <si>
    <t>סעד</t>
  </si>
  <si>
    <t>סער</t>
  </si>
  <si>
    <t>ספיר</t>
  </si>
  <si>
    <t>ספירים פארק תעשיה</t>
  </si>
  <si>
    <t>ספן (מר.תע.)</t>
  </si>
  <si>
    <t>סתריה</t>
  </si>
  <si>
    <t>עבדון</t>
  </si>
  <si>
    <t>עברון</t>
  </si>
  <si>
    <t>עגור</t>
  </si>
  <si>
    <t>ע'ג'ר</t>
  </si>
  <si>
    <t>עד הלום(מר.תע.)</t>
  </si>
  <si>
    <t>עדי</t>
  </si>
  <si>
    <t>עדן</t>
  </si>
  <si>
    <t>עדנים</t>
  </si>
  <si>
    <t>עוזה</t>
  </si>
  <si>
    <t>עוזייר</t>
  </si>
  <si>
    <t>עולש</t>
  </si>
  <si>
    <t>עומר</t>
  </si>
  <si>
    <t>עומר (אז.תע.)</t>
  </si>
  <si>
    <t>עופר</t>
  </si>
  <si>
    <t>עופרים (בית אריה)</t>
  </si>
  <si>
    <t>עוצם</t>
  </si>
  <si>
    <t>עוקבי (בנו עוקבה) (שבט)</t>
  </si>
  <si>
    <t>עזוז</t>
  </si>
  <si>
    <t>עזיר</t>
  </si>
  <si>
    <t>עזר</t>
  </si>
  <si>
    <t>עזריאל</t>
  </si>
  <si>
    <t>עזריה</t>
  </si>
  <si>
    <t>עזריקם</t>
  </si>
  <si>
    <t>עזתה (אז.תע.)</t>
  </si>
  <si>
    <t>עטאוונה (שבט)</t>
  </si>
  <si>
    <t>עטאונה</t>
  </si>
  <si>
    <t>עטרת</t>
  </si>
  <si>
    <t>עידן</t>
  </si>
  <si>
    <t>עיילבון</t>
  </si>
  <si>
    <t>עילבון</t>
  </si>
  <si>
    <t>עילבון (אז.תע.)</t>
  </si>
  <si>
    <t>עילוט</t>
  </si>
  <si>
    <t>עילוט (אז.תע.)</t>
  </si>
  <si>
    <t>עין אילה</t>
  </si>
  <si>
    <t>עין אל-אסד</t>
  </si>
  <si>
    <t>עין בוקק(מר.תי.)</t>
  </si>
  <si>
    <t>עין גב</t>
  </si>
  <si>
    <t>עין גדי</t>
  </si>
  <si>
    <t>עין גדי(מר.תי.)</t>
  </si>
  <si>
    <t>עין דור</t>
  </si>
  <si>
    <t>עין הבשור</t>
  </si>
  <si>
    <t>עין הוד</t>
  </si>
  <si>
    <t>עין החורש</t>
  </si>
  <si>
    <t>עין המפרץ</t>
  </si>
  <si>
    <t>עין הנצי"ב</t>
  </si>
  <si>
    <t>עין הנציב</t>
  </si>
  <si>
    <t>עין העמק</t>
  </si>
  <si>
    <t>עין השופט</t>
  </si>
  <si>
    <t>עין השלושה</t>
  </si>
  <si>
    <t>עין ורד</t>
  </si>
  <si>
    <t>עין זיוון</t>
  </si>
  <si>
    <t>עין חוד</t>
  </si>
  <si>
    <t>עין חצבה</t>
  </si>
  <si>
    <t>עין חרוד (אחוד)</t>
  </si>
  <si>
    <t>עין חרוד (איחוד)</t>
  </si>
  <si>
    <t>עין חרוד (מאוחד)</t>
  </si>
  <si>
    <t>עין חרוד (מאחד)</t>
  </si>
  <si>
    <t>עין יהב</t>
  </si>
  <si>
    <t>עין יעקב</t>
  </si>
  <si>
    <t>עין כמונים</t>
  </si>
  <si>
    <t>עין כרם-ביס חקלאי</t>
  </si>
  <si>
    <t>עין כרמל</t>
  </si>
  <si>
    <t>עין מאהל</t>
  </si>
  <si>
    <t>עין עברונה)מר.ת</t>
  </si>
  <si>
    <t>עין עירון</t>
  </si>
  <si>
    <t>עין צורים</t>
  </si>
  <si>
    <t>עין קיניא</t>
  </si>
  <si>
    <t>עין קנייא</t>
  </si>
  <si>
    <t>עין שמר</t>
  </si>
  <si>
    <t>עין שריד</t>
  </si>
  <si>
    <t>עין תמר</t>
  </si>
  <si>
    <t>עינות</t>
  </si>
  <si>
    <t>עינת</t>
  </si>
  <si>
    <t>עיר אובות</t>
  </si>
  <si>
    <t>עכו</t>
  </si>
  <si>
    <t>עכו (אז.תע.)</t>
  </si>
  <si>
    <t>עכו עתירי טכנולוגיה</t>
  </si>
  <si>
    <t>עלומים</t>
  </si>
  <si>
    <t>עלי</t>
  </si>
  <si>
    <t>עלי זהב</t>
  </si>
  <si>
    <t>עלמה</t>
  </si>
  <si>
    <t>עלמון</t>
  </si>
  <si>
    <t>עמוקה</t>
  </si>
  <si>
    <t>עמור</t>
  </si>
  <si>
    <t>עמינדב</t>
  </si>
  <si>
    <t>עמיעד</t>
  </si>
  <si>
    <t>עמיעוז</t>
  </si>
  <si>
    <t>עמיעז</t>
  </si>
  <si>
    <t>עמיקם</t>
  </si>
  <si>
    <t>עמיר</t>
  </si>
  <si>
    <t>עמנואל</t>
  </si>
  <si>
    <t>עמקה</t>
  </si>
  <si>
    <t>ענב</t>
  </si>
  <si>
    <t>עספיא (מ-2009)</t>
  </si>
  <si>
    <t>עפולה</t>
  </si>
  <si>
    <t>עפולה (אז.תע.)</t>
  </si>
  <si>
    <t>עפולה(למעט אז.תע.)</t>
  </si>
  <si>
    <t>עפרה</t>
  </si>
  <si>
    <t>עץ אפרים</t>
  </si>
  <si>
    <t>עצמון שגב(ראה שגב עד 2009)</t>
  </si>
  <si>
    <t>עקבי(בנו עקבה)</t>
  </si>
  <si>
    <t>עראבה</t>
  </si>
  <si>
    <t>עראבה (אז.תע.)</t>
  </si>
  <si>
    <t>עראמשה</t>
  </si>
  <si>
    <t>עראמשה*</t>
  </si>
  <si>
    <t>עראמשה (שבט)</t>
  </si>
  <si>
    <t>ערב אל נעים</t>
  </si>
  <si>
    <t>ערבה דרומית (מפ.אז)</t>
  </si>
  <si>
    <t>ערד</t>
  </si>
  <si>
    <t>ערד (אז.תע.)</t>
  </si>
  <si>
    <t>ערוגות</t>
  </si>
  <si>
    <t>ערוער (אז.תע.)</t>
  </si>
  <si>
    <t>ערערה</t>
  </si>
  <si>
    <t>ערערה-בנגב</t>
  </si>
  <si>
    <t>ערערה-בנגב(ערוער)</t>
  </si>
  <si>
    <t>עתלית</t>
  </si>
  <si>
    <t>עתניאל</t>
  </si>
  <si>
    <t>פארן</t>
  </si>
  <si>
    <t>פארק שלוחת צבאים (אז.תע.)</t>
  </si>
  <si>
    <t>פדואל</t>
  </si>
  <si>
    <t>פדויים</t>
  </si>
  <si>
    <t>פדיה</t>
  </si>
  <si>
    <t>פוריה עילית</t>
  </si>
  <si>
    <t>פוריה-כפר עבודה</t>
  </si>
  <si>
    <t>פוריה-נוה עובד</t>
  </si>
  <si>
    <t>פוריידיס</t>
  </si>
  <si>
    <t>פורייה - כפר עבודה</t>
  </si>
  <si>
    <t>פורייה - נווה עובד</t>
  </si>
  <si>
    <t>פורייה עילית</t>
  </si>
  <si>
    <t>פורת</t>
  </si>
  <si>
    <t>פטיש</t>
  </si>
  <si>
    <t>פלך</t>
  </si>
  <si>
    <t>פלמחים</t>
  </si>
  <si>
    <t>פני חבר</t>
  </si>
  <si>
    <t>פסגות</t>
  </si>
  <si>
    <t>פסוטה</t>
  </si>
  <si>
    <t>פעמי תשז</t>
  </si>
  <si>
    <t>פצאל</t>
  </si>
  <si>
    <t>פקיעין (בוקייעה)</t>
  </si>
  <si>
    <t>פקיעין (בקיעה)</t>
  </si>
  <si>
    <t>פקיעין חדשה</t>
  </si>
  <si>
    <t>פקיעין-כסרא סמיע (אז.תע.)</t>
  </si>
  <si>
    <t>פרדס חנה-כרכור</t>
  </si>
  <si>
    <t>פרדסיה</t>
  </si>
  <si>
    <t>פרוד</t>
  </si>
  <si>
    <t>פרזון</t>
  </si>
  <si>
    <t>פרי גן</t>
  </si>
  <si>
    <t>פריגן</t>
  </si>
  <si>
    <t>פתח תקוה</t>
  </si>
  <si>
    <t>פתחיה</t>
  </si>
  <si>
    <t>צאלים</t>
  </si>
  <si>
    <t>צביה</t>
  </si>
  <si>
    <t>צבעון</t>
  </si>
  <si>
    <t>צובה</t>
  </si>
  <si>
    <t>צוחר</t>
  </si>
  <si>
    <t>צומת גולני(גליל תחתון מר.תע) קדמת גליל</t>
  </si>
  <si>
    <t>צופיה</t>
  </si>
  <si>
    <t>צופים</t>
  </si>
  <si>
    <t>צופית</t>
  </si>
  <si>
    <t>צופר</t>
  </si>
  <si>
    <t>צוקים</t>
  </si>
  <si>
    <t>צוקים (מחנה בלדד)</t>
  </si>
  <si>
    <t>צור הדסה</t>
  </si>
  <si>
    <t>צור משה</t>
  </si>
  <si>
    <t>צור נתן</t>
  </si>
  <si>
    <t>צוריאל</t>
  </si>
  <si>
    <t>צורית</t>
  </si>
  <si>
    <t>צורן - קדימה</t>
  </si>
  <si>
    <t>צח"ר (אז"ת צפת, חצור, ראש פינה.)</t>
  </si>
  <si>
    <t>צחר (אזת צפת, חצור, ראש פינה.)</t>
  </si>
  <si>
    <t>ציפורי</t>
  </si>
  <si>
    <t>צלפון</t>
  </si>
  <si>
    <t>צמח (מפ.אז.)</t>
  </si>
  <si>
    <t>צנדלה</t>
  </si>
  <si>
    <t>צפורי (מושב)</t>
  </si>
  <si>
    <t>צפורית (מר.תע.)</t>
  </si>
  <si>
    <t>צפריה</t>
  </si>
  <si>
    <t>צפרירים</t>
  </si>
  <si>
    <t>צפת</t>
  </si>
  <si>
    <t>צפת (אז.תע.)</t>
  </si>
  <si>
    <t>צרופה</t>
  </si>
  <si>
    <t>צריפין(מר.תע.)</t>
  </si>
  <si>
    <t>צרעה</t>
  </si>
  <si>
    <t>קבועה</t>
  </si>
  <si>
    <t>קבועה (שבט)</t>
  </si>
  <si>
    <t>קבוצת יבנה</t>
  </si>
  <si>
    <t>קדומים</t>
  </si>
  <si>
    <t>קדיראת א-צאנע</t>
  </si>
  <si>
    <t>קדמה</t>
  </si>
  <si>
    <t>קדמת צבי</t>
  </si>
  <si>
    <t>קדר</t>
  </si>
  <si>
    <t>קדר - עתיר ידע וטכנ'</t>
  </si>
  <si>
    <t>קדרון</t>
  </si>
  <si>
    <t>קדרים</t>
  </si>
  <si>
    <t>קדרים (מר. תע.)</t>
  </si>
  <si>
    <t>קדרים (קיבוץ)</t>
  </si>
  <si>
    <t>קואעין</t>
  </si>
  <si>
    <t>קודייראת א-צאנע (שבט)</t>
  </si>
  <si>
    <t>קוואעין (שבט)</t>
  </si>
  <si>
    <t>קוממיות</t>
  </si>
  <si>
    <t>קורנית</t>
  </si>
  <si>
    <t>קטורה</t>
  </si>
  <si>
    <t>קטורה (אז.תע)</t>
  </si>
  <si>
    <t>קידוחי נפט בנגב</t>
  </si>
  <si>
    <t>קיסריה</t>
  </si>
  <si>
    <t>קיסריה (אז.תע.)</t>
  </si>
  <si>
    <t>קלחים</t>
  </si>
  <si>
    <t>קליה</t>
  </si>
  <si>
    <t>קלנסוה</t>
  </si>
  <si>
    <t>קלע</t>
  </si>
  <si>
    <t>קצר א-סר</t>
  </si>
  <si>
    <t>קצר א-סר (אז.תע.)</t>
  </si>
  <si>
    <t>קצרין</t>
  </si>
  <si>
    <t>קצרין (אז.תע.)</t>
  </si>
  <si>
    <t>קריית ארבע</t>
  </si>
  <si>
    <t>קריית נטפים</t>
  </si>
  <si>
    <t>קריית שמונה</t>
  </si>
  <si>
    <t>קרית אונו</t>
  </si>
  <si>
    <t>קרית ארבע</t>
  </si>
  <si>
    <t>קרית אתא</t>
  </si>
  <si>
    <t>קרית ביאליק</t>
  </si>
  <si>
    <t>קרית גת</t>
  </si>
  <si>
    <t>קרית גת (אז.תע.)</t>
  </si>
  <si>
    <t>קרית טבעון</t>
  </si>
  <si>
    <t>קרית ים</t>
  </si>
  <si>
    <t>קרית יערים</t>
  </si>
  <si>
    <t>קרית יערים (טלזסטון)</t>
  </si>
  <si>
    <t>קרית מוצקין</t>
  </si>
  <si>
    <t>קרית מלאכי - תימורים (אז.תע.)</t>
  </si>
  <si>
    <t>קרית מלאכי עתירי טכנולוגיה</t>
  </si>
  <si>
    <t>קרית נטפים</t>
  </si>
  <si>
    <t>קרית ענבים</t>
  </si>
  <si>
    <t>קרית עקרון</t>
  </si>
  <si>
    <t>קרית שלמה</t>
  </si>
  <si>
    <t>קרית שמונה</t>
  </si>
  <si>
    <t>קרית שמונה-פיתוח גליל עליון(אז.תע)</t>
  </si>
  <si>
    <t>קרני שומרון</t>
  </si>
  <si>
    <t>קשת</t>
  </si>
  <si>
    <t>ראמה</t>
  </si>
  <si>
    <t>ראמה-סאג'ור (אז.תע.)</t>
  </si>
  <si>
    <t>ראס אל-עין</t>
  </si>
  <si>
    <t>ראס על עין</t>
  </si>
  <si>
    <t>ראש העין</t>
  </si>
  <si>
    <t>ראש פינה</t>
  </si>
  <si>
    <t>ראש צורים</t>
  </si>
  <si>
    <t>ראש צורים-עתיר ידע וטכנ'</t>
  </si>
  <si>
    <t>ראשון לציון</t>
  </si>
  <si>
    <t>רבבה</t>
  </si>
  <si>
    <t>רבדים</t>
  </si>
  <si>
    <t>רביבים</t>
  </si>
  <si>
    <t>רביד</t>
  </si>
  <si>
    <t>רגבה</t>
  </si>
  <si>
    <t>רגבים</t>
  </si>
  <si>
    <t>רהט</t>
  </si>
  <si>
    <t>רהט (אז.תע.)</t>
  </si>
  <si>
    <t>רוויה</t>
  </si>
  <si>
    <t>רוחה</t>
  </si>
  <si>
    <t>רוחמה</t>
  </si>
  <si>
    <t>רויה</t>
  </si>
  <si>
    <t>רומאנה</t>
  </si>
  <si>
    <t>רומת היב</t>
  </si>
  <si>
    <t>רומת הייב</t>
  </si>
  <si>
    <t>רועי</t>
  </si>
  <si>
    <t>רותם</t>
  </si>
  <si>
    <t>רותם פארק תעשיה  (תמ"ד)</t>
  </si>
  <si>
    <t>רחובות</t>
  </si>
  <si>
    <t>ריחאניה</t>
  </si>
  <si>
    <t>ריחאנייה</t>
  </si>
  <si>
    <t>ריחן</t>
  </si>
  <si>
    <t>ריינה</t>
  </si>
  <si>
    <t>רימונים</t>
  </si>
  <si>
    <t>רינה</t>
  </si>
  <si>
    <t>רכסים</t>
  </si>
  <si>
    <t>רם און</t>
  </si>
  <si>
    <t>רם-און</t>
  </si>
  <si>
    <t>רמאנה</t>
  </si>
  <si>
    <t>רמונים</t>
  </si>
  <si>
    <t>רמות</t>
  </si>
  <si>
    <t>רמות השבים</t>
  </si>
  <si>
    <t>רמות מאיר</t>
  </si>
  <si>
    <t>רמות מנשה</t>
  </si>
  <si>
    <t>רמות נפתלי</t>
  </si>
  <si>
    <t>רמלה</t>
  </si>
  <si>
    <t>רמת בקע (מר.תע)</t>
  </si>
  <si>
    <t>רמת גן</t>
  </si>
  <si>
    <t>רמת דוד</t>
  </si>
  <si>
    <t>רמת הכובש</t>
  </si>
  <si>
    <t>רמת הנגב (אז.תע)</t>
  </si>
  <si>
    <t>רמת השופט</t>
  </si>
  <si>
    <t>רמת השרון</t>
  </si>
  <si>
    <t>רמת חובב</t>
  </si>
  <si>
    <t>רמת חובב (אז.תע.)</t>
  </si>
  <si>
    <t>רמת יוחנן</t>
  </si>
  <si>
    <t>רמת ישי</t>
  </si>
  <si>
    <t>רמת מגשימים</t>
  </si>
  <si>
    <t>רמת צבי</t>
  </si>
  <si>
    <t>רמת רזיאל</t>
  </si>
  <si>
    <t>רמת רחל</t>
  </si>
  <si>
    <t>רנן</t>
  </si>
  <si>
    <t>רנתיה</t>
  </si>
  <si>
    <t>רעים</t>
  </si>
  <si>
    <t>רעננה</t>
  </si>
  <si>
    <t>רקפת</t>
  </si>
  <si>
    <t>רשפון</t>
  </si>
  <si>
    <t>רשפים</t>
  </si>
  <si>
    <t>רתמים</t>
  </si>
  <si>
    <t>שאטה (כלא)</t>
  </si>
  <si>
    <t>שא-נור</t>
  </si>
  <si>
    <t>שאר ישוב</t>
  </si>
  <si>
    <t>שבי ציון</t>
  </si>
  <si>
    <t>שבי שומרון</t>
  </si>
  <si>
    <t>שבלי</t>
  </si>
  <si>
    <t>שבלי - אום אל-גנם</t>
  </si>
  <si>
    <t>שבלים</t>
  </si>
  <si>
    <t>שגב</t>
  </si>
  <si>
    <t>שגב שלום</t>
  </si>
  <si>
    <t>שגב שלום (אז.תע.)</t>
  </si>
  <si>
    <t>שגב-שלום</t>
  </si>
  <si>
    <t>שגיא 2000 (מפעלי העמק)</t>
  </si>
  <si>
    <t>שדה אילן</t>
  </si>
  <si>
    <t>שדה אליהו</t>
  </si>
  <si>
    <t>שדה אליעזר</t>
  </si>
  <si>
    <t>שדה בוקר</t>
  </si>
  <si>
    <t>שדה דוד</t>
  </si>
  <si>
    <t>שדה ורבורג</t>
  </si>
  <si>
    <t>שדה יואב</t>
  </si>
  <si>
    <t>שדה יעקב</t>
  </si>
  <si>
    <t>שדה יצחק</t>
  </si>
  <si>
    <t>שדה משה</t>
  </si>
  <si>
    <t>שדה נחום</t>
  </si>
  <si>
    <t>שדה נחמיה</t>
  </si>
  <si>
    <t>שדה ניצן</t>
  </si>
  <si>
    <t>שדה עזיהו</t>
  </si>
  <si>
    <t>שדה צבי</t>
  </si>
  <si>
    <t>שדות ים</t>
  </si>
  <si>
    <t>שדות מיכה</t>
  </si>
  <si>
    <t>שדי אברהם</t>
  </si>
  <si>
    <t>שדי חמד</t>
  </si>
  <si>
    <t>שדי תרומות</t>
  </si>
  <si>
    <t>שדמה</t>
  </si>
  <si>
    <t>שדמות דבורה</t>
  </si>
  <si>
    <t>שדמות מחולה</t>
  </si>
  <si>
    <t>שדרות</t>
  </si>
  <si>
    <t>שדרות (אז.תע.)</t>
  </si>
  <si>
    <t>שהם</t>
  </si>
  <si>
    <t>שואבה</t>
  </si>
  <si>
    <t>שובה</t>
  </si>
  <si>
    <t>שובל</t>
  </si>
  <si>
    <t>שומרה</t>
  </si>
  <si>
    <t>שומריה</t>
  </si>
  <si>
    <t>שוקדה</t>
  </si>
  <si>
    <t>שוקת (אז.תע.)</t>
  </si>
  <si>
    <t>שורש</t>
  </si>
  <si>
    <t>שורשים</t>
  </si>
  <si>
    <t>שושנת העמקים (עמידר)</t>
  </si>
  <si>
    <t>שושנת העמקים (רסקו)</t>
  </si>
  <si>
    <t>שזור</t>
  </si>
  <si>
    <t>שחק(אז.תע שקד,חריש,קציר)</t>
  </si>
  <si>
    <t>שחר</t>
  </si>
  <si>
    <t>שחרות</t>
  </si>
  <si>
    <t>שיבולים</t>
  </si>
  <si>
    <t>שיזף</t>
  </si>
  <si>
    <t>שיח' דנון</t>
  </si>
  <si>
    <t>שיטים</t>
  </si>
  <si>
    <t>שיטים (רהא נחל שטים)</t>
  </si>
  <si>
    <t>שייח' דנון</t>
  </si>
  <si>
    <t>שילה</t>
  </si>
  <si>
    <t>שילת</t>
  </si>
  <si>
    <t>שכניה</t>
  </si>
  <si>
    <t>שלהבת (מרכז ספיר)(אז.תע)</t>
  </si>
  <si>
    <t>שלוה</t>
  </si>
  <si>
    <t>שלוחות</t>
  </si>
  <si>
    <t>שלומי</t>
  </si>
  <si>
    <t>שלומי (אז.תע.)</t>
  </si>
  <si>
    <t>שלומית</t>
  </si>
  <si>
    <t>שלי(אז.תע.)</t>
  </si>
  <si>
    <t>שמיר</t>
  </si>
  <si>
    <t>שמעה</t>
  </si>
  <si>
    <t>שמעה (אז.תע.)</t>
  </si>
  <si>
    <t>שמרת</t>
  </si>
  <si>
    <t>שמשית</t>
  </si>
  <si>
    <t>שני</t>
  </si>
  <si>
    <t>שניר</t>
  </si>
  <si>
    <t>שעב</t>
  </si>
  <si>
    <t>שעל</t>
  </si>
  <si>
    <t>שעלבים</t>
  </si>
  <si>
    <t>שער אפרים</t>
  </si>
  <si>
    <t>שער בנימין (אז.תע.)</t>
  </si>
  <si>
    <t>שער הגולן</t>
  </si>
  <si>
    <t>שער הנגב(מפ.אז.)</t>
  </si>
  <si>
    <t>שער העמקים</t>
  </si>
  <si>
    <t>שער מנשה</t>
  </si>
  <si>
    <t>שערי אברהם</t>
  </si>
  <si>
    <t>שערי תקוה</t>
  </si>
  <si>
    <t>שפיים</t>
  </si>
  <si>
    <t>שפיר</t>
  </si>
  <si>
    <t>שפר</t>
  </si>
  <si>
    <t>שפרעם</t>
  </si>
  <si>
    <t>שפרעם (אז.תע.)</t>
  </si>
  <si>
    <t>שקד</t>
  </si>
  <si>
    <t>שקף</t>
  </si>
  <si>
    <t>שרונה</t>
  </si>
  <si>
    <t>שריגים(לי-און)</t>
  </si>
  <si>
    <t>שריד</t>
  </si>
  <si>
    <t>שרשרת</t>
  </si>
  <si>
    <t>שתולה</t>
  </si>
  <si>
    <t>שתולים</t>
  </si>
  <si>
    <t>תאשור</t>
  </si>
  <si>
    <t>תדהר</t>
  </si>
  <si>
    <t>תובל</t>
  </si>
  <si>
    <t>תומר</t>
  </si>
  <si>
    <t>תושיה</t>
  </si>
  <si>
    <t>תושייה</t>
  </si>
  <si>
    <t>תימורים</t>
  </si>
  <si>
    <t>תירוש</t>
  </si>
  <si>
    <t>תל אביב-יפו</t>
  </si>
  <si>
    <t>תל יוסף</t>
  </si>
  <si>
    <t>תל יצחק</t>
  </si>
  <si>
    <t>תל מונד</t>
  </si>
  <si>
    <t>תל עדשים</t>
  </si>
  <si>
    <t>תל עסניה</t>
  </si>
  <si>
    <t>תל קציר</t>
  </si>
  <si>
    <t>תל שבע</t>
  </si>
  <si>
    <t>תל שבע (אז.תע.)</t>
  </si>
  <si>
    <t>תל תאומים</t>
  </si>
  <si>
    <t>תל-חי (מרכז תיירותי)</t>
  </si>
  <si>
    <t>תל-חי (מרכז תעשייתי)</t>
  </si>
  <si>
    <t>תלם</t>
  </si>
  <si>
    <t>תלמי אליהו</t>
  </si>
  <si>
    <t>תלמי אלעזר</t>
  </si>
  <si>
    <t>תלמי ביל"ו</t>
  </si>
  <si>
    <t>תלמי ביל'ו</t>
  </si>
  <si>
    <t>תלמי בילו</t>
  </si>
  <si>
    <t>תלמי יוסף</t>
  </si>
  <si>
    <t>תלמי יחיאל</t>
  </si>
  <si>
    <t>תלמי יפה</t>
  </si>
  <si>
    <t>תלמים</t>
  </si>
  <si>
    <t>תל-מלחתה</t>
  </si>
  <si>
    <t>תמ"ד דימונה(אז.תע.)</t>
  </si>
  <si>
    <t>תמרת</t>
  </si>
  <si>
    <t>תנובות</t>
  </si>
  <si>
    <t>תעוז</t>
  </si>
  <si>
    <t>תפן (אז.תע.)</t>
  </si>
  <si>
    <t>תפרח</t>
  </si>
  <si>
    <t>תקומה</t>
  </si>
  <si>
    <t>תקוע</t>
  </si>
  <si>
    <t>תקוע - עתיר ידע וטכנ'</t>
  </si>
  <si>
    <t>תראבין א-צאנע</t>
  </si>
  <si>
    <t>תראבין א-צאנע (שבט)</t>
  </si>
  <si>
    <t>תרבין (אז.תע.)</t>
  </si>
  <si>
    <t>תרבין א-צאנע</t>
  </si>
  <si>
    <t>תרדיון (אז.תע.)</t>
  </si>
  <si>
    <t>תרום</t>
  </si>
  <si>
    <t>תוספות ל- 1. פרטים כלליים ועלויות</t>
  </si>
  <si>
    <t>סוג בעל מניות</t>
  </si>
  <si>
    <t>יחיד</t>
  </si>
  <si>
    <t>ציבור</t>
  </si>
  <si>
    <t>שאר</t>
  </si>
  <si>
    <t>תאגיד</t>
  </si>
  <si>
    <t>רשימת מדינות ארץ רישום וארץ תושבות (סעיף 0.1) (סעיף 0.6)</t>
  </si>
  <si>
    <t>שם פרטי</t>
  </si>
  <si>
    <t>שם משפחה</t>
  </si>
  <si>
    <t>מעמד התוכנית</t>
  </si>
  <si>
    <t>רשימת ישובים (סעיף 0.1)</t>
  </si>
  <si>
    <t>תא זה יתעדכן אוטומטית</t>
  </si>
  <si>
    <t>(גרסא 2.1 ספטמבר 2016)
מנגנון התמיכות בהפחתת פליטות של גזי חממה
המשרד להגנת הסביבה</t>
  </si>
  <si>
    <t>סה"כ שנות הפחתה:</t>
  </si>
  <si>
    <t xml:space="preserve">סה"כ הפחתת פליטות צפויה כתוצאה מהפרויקט </t>
  </si>
  <si>
    <t xml:space="preserve">סה"כ הפחתת אנרגיה נצרכת כתוצאה מהפרויקט </t>
  </si>
  <si>
    <t>סה"כ הפחתת אנרגיה נצרכת כתוצאה מהפרויקט</t>
  </si>
  <si>
    <t>אם הפרויקט כולל שימוש בבקרים והפחתת שעות פעילות של המערכת, אין להשתמש בשעות פעילות כיחידת תפוקה. במקרה כזה יש לבחור יחידת תפוקה אחרת.</t>
  </si>
  <si>
    <t xml:space="preserve">
(כמות החשמל המיוצרת בשנה יכולה להיות מחושבת על בסיס הפרמטרים הנ"ל או באמצעות מודל חיצוני)</t>
  </si>
  <si>
    <t>חובה למילוי לצורך בדיקת הבקשה ותיקופה:</t>
  </si>
  <si>
    <t xml:space="preserve">הערות כלליות לחישובי פליטות אחרי ביצוע הפרויקט: </t>
  </si>
  <si>
    <t>ללא</t>
  </si>
  <si>
    <t>רשימת אסמכתאות קבילות</t>
  </si>
  <si>
    <t>מפרט טכני</t>
  </si>
  <si>
    <t>כתב כמויות/הצעת מחיר/חוזה התקשרות</t>
  </si>
  <si>
    <t>תוצאות מדידה</t>
  </si>
  <si>
    <t>סקר אנרגיה</t>
  </si>
  <si>
    <t>יש להזין את שם האתר וכמות החשמל העתידה להיות מיוצרת לשנה.</t>
  </si>
  <si>
    <t xml:space="preserve"> שימוש במודל ממוחשב אופציונאלי, נא לצרף פלט (עד 10 אתרים)</t>
  </si>
  <si>
    <t>צירוף תוכנית עסקית לפרויקט</t>
  </si>
  <si>
    <t>מאשר</t>
  </si>
  <si>
    <t>לא מאשר</t>
  </si>
  <si>
    <t>היקף ייצור (לדוגמא, במידה ומדובר בקירור תהליכי)</t>
  </si>
  <si>
    <t>הוצאה על אנרגיה (₪)</t>
  </si>
  <si>
    <r>
      <t xml:space="preserve">אסמכתאות מצורפות
</t>
    </r>
    <r>
      <rPr>
        <i/>
        <sz val="11"/>
        <rFont val="Arial"/>
        <family val="2"/>
        <scheme val="minor"/>
      </rPr>
      <t xml:space="preserve">נא לפרט אילו אסמכתאות צורפו </t>
    </r>
  </si>
  <si>
    <r>
      <t>תיאור תוכנית הניטור והמדידה של הפרויקט (י</t>
    </r>
    <r>
      <rPr>
        <b/>
        <sz val="11"/>
        <rFont val="Arial"/>
        <family val="2"/>
        <scheme val="minor"/>
      </rPr>
      <t>ש לפרט תכנית ניטור עבור כל אתר</t>
    </r>
    <r>
      <rPr>
        <sz val="11"/>
        <rFont val="Arial"/>
        <family val="2"/>
        <scheme val="minor"/>
      </rPr>
      <t>):</t>
    </r>
  </si>
  <si>
    <r>
      <t xml:space="preserve">כמות חשמל המיוצרת בשנה
</t>
    </r>
    <r>
      <rPr>
        <sz val="11"/>
        <rFont val="Arial"/>
        <family val="2"/>
        <scheme val="minor"/>
      </rPr>
      <t xml:space="preserve"> (</t>
    </r>
    <r>
      <rPr>
        <i/>
        <sz val="11"/>
        <rFont val="Arial"/>
        <family val="2"/>
        <scheme val="minor"/>
      </rPr>
      <t>kWh)</t>
    </r>
  </si>
  <si>
    <r>
      <t xml:space="preserve">שעות פעילות בשנה
</t>
    </r>
    <r>
      <rPr>
        <sz val="11"/>
        <rFont val="Arial"/>
        <family val="2"/>
        <scheme val="minor"/>
      </rPr>
      <t>(</t>
    </r>
    <r>
      <rPr>
        <i/>
        <sz val="11"/>
        <rFont val="Arial"/>
        <family val="2"/>
        <scheme val="minor"/>
      </rPr>
      <t>h)</t>
    </r>
  </si>
  <si>
    <r>
      <t xml:space="preserve">כמות חשמל מיוצרת 
</t>
    </r>
    <r>
      <rPr>
        <sz val="11"/>
        <rFont val="Arial"/>
        <family val="2"/>
        <scheme val="minor"/>
      </rPr>
      <t xml:space="preserve">לפי נתונים  שהזין היזם בטבלה F27 -H38  </t>
    </r>
    <r>
      <rPr>
        <b/>
        <sz val="11"/>
        <rFont val="Arial"/>
        <family val="2"/>
        <scheme val="minor"/>
      </rPr>
      <t xml:space="preserve">
 (kWh)</t>
    </r>
  </si>
  <si>
    <r>
      <rPr>
        <i/>
        <u/>
        <sz val="11"/>
        <rFont val="Arial"/>
        <family val="2"/>
        <scheme val="minor"/>
      </rPr>
      <t>להלן מוצגת דוגמא בלבד</t>
    </r>
    <r>
      <rPr>
        <i/>
        <sz val="11"/>
        <rFont val="Arial"/>
        <family val="2"/>
        <scheme val="minor"/>
      </rPr>
      <t>:
במהלך חיי הפרויקט ינוטר כמות ייצור חשמל- יותקן מונה חשמל לניטור ייצור החשמל של הפאנלים בלבד (בכל אתר).
מונה החשמל יקרא אחת לחודש על ידי אחראי תחזוקה של החברה ונתוני המדידה ירשמו בקובץ ייעודי לפי אתרים.
להסבר מפורט למילוי תוכנית הניטור יש לפנות למסמך הקווים המנחים.</t>
    </r>
  </si>
  <si>
    <r>
      <t xml:space="preserve">דיווח לתקופות ניטור 1-3
</t>
    </r>
    <r>
      <rPr>
        <i/>
        <sz val="20"/>
        <rFont val="Arial"/>
        <family val="2"/>
        <scheme val="minor"/>
      </rPr>
      <t>לשימוש לאחר הטמעת הפרויקט בלבד</t>
    </r>
    <r>
      <rPr>
        <b/>
        <u/>
        <sz val="20"/>
        <rFont val="Arial"/>
        <family val="2"/>
        <scheme val="minor"/>
      </rPr>
      <t xml:space="preserve">
</t>
    </r>
  </si>
  <si>
    <r>
      <t xml:space="preserve">כמות חשמל מיוצרת בשנה
</t>
    </r>
    <r>
      <rPr>
        <i/>
        <sz val="11"/>
        <rFont val="Arial"/>
        <family val="2"/>
        <scheme val="minor"/>
      </rPr>
      <t>kWh</t>
    </r>
  </si>
  <si>
    <r>
      <rPr>
        <b/>
        <sz val="11"/>
        <rFont val="Arial"/>
        <family val="2"/>
        <scheme val="minor"/>
      </rPr>
      <t>מקור</t>
    </r>
    <r>
      <rPr>
        <sz val="11"/>
        <rFont val="Arial"/>
        <family val="2"/>
        <scheme val="minor"/>
      </rPr>
      <t>: http://www.preciseconversions.com/Energy.aspx</t>
    </r>
  </si>
  <si>
    <r>
      <rPr>
        <b/>
        <sz val="11"/>
        <rFont val="Arial"/>
        <family val="2"/>
        <scheme val="minor"/>
      </rPr>
      <t>מקור</t>
    </r>
    <r>
      <rPr>
        <sz val="11"/>
        <rFont val="Arial"/>
        <family val="2"/>
        <scheme val="minor"/>
      </rPr>
      <t>: http://www.convertunits.com/from/kilowatt-hours/to/TJ</t>
    </r>
  </si>
  <si>
    <r>
      <rPr>
        <b/>
        <sz val="11"/>
        <rFont val="Arial"/>
        <family val="2"/>
        <scheme val="minor"/>
      </rPr>
      <t>מקור</t>
    </r>
    <r>
      <rPr>
        <sz val="11"/>
        <rFont val="Arial"/>
        <family val="2"/>
        <scheme val="minor"/>
      </rPr>
      <t xml:space="preserve">:https://www.unitjuggler.com/convert-energy-from-kcal-to-kWh.html </t>
    </r>
  </si>
  <si>
    <r>
      <t xml:space="preserve">שטח לייצור חשמל
</t>
    </r>
    <r>
      <rPr>
        <sz val="11"/>
        <rFont val="Arial"/>
        <family val="2"/>
        <scheme val="minor"/>
      </rPr>
      <t>(</t>
    </r>
    <r>
      <rPr>
        <i/>
        <sz val="11"/>
        <rFont val="Arial"/>
        <family val="2"/>
        <scheme val="minor"/>
      </rPr>
      <t>m2)
שטח נטו, השטח המכוסה</t>
    </r>
  </si>
  <si>
    <r>
      <t>הספק המערכת למטר מרובע</t>
    </r>
    <r>
      <rPr>
        <sz val="11"/>
        <rFont val="Arial"/>
        <family val="2"/>
        <scheme val="minor"/>
      </rPr>
      <t xml:space="preserve">
(</t>
    </r>
    <r>
      <rPr>
        <i/>
        <sz val="11"/>
        <rFont val="Arial"/>
        <family val="2"/>
        <scheme val="minor"/>
      </rPr>
      <t>kW/m2)</t>
    </r>
  </si>
  <si>
    <t>שימו לב: במידה ולא צורפו אסמכתאות מתאימות, הועדה רשאית להחמיר בבדיקה, או לא לבדוק את הבקשה- דוגמאות לאסמכתאות ניתן למצוא בגיליון "הנחיות".</t>
  </si>
  <si>
    <t>סוג היזם</t>
  </si>
  <si>
    <t>חברת אסקו</t>
  </si>
  <si>
    <t>יזם עצמאי שאינו חברת אסקו (לרבות עסקים, רשויות וכל גוף זכאי אחר).</t>
  </si>
  <si>
    <t>נא לאשר כי היזם רשום במרשם חברות האסקו במשרד האנרגיה.</t>
  </si>
  <si>
    <t>רישום במרשם חברות האסקו במשרד האנרגיה</t>
  </si>
  <si>
    <t>1.7</t>
  </si>
  <si>
    <t>הקמה</t>
  </si>
  <si>
    <t>הרחבה</t>
  </si>
  <si>
    <t>שיפוץ מלונות</t>
  </si>
  <si>
    <t>העתקה</t>
  </si>
  <si>
    <t>קבוע</t>
  </si>
  <si>
    <t>ענף</t>
  </si>
  <si>
    <t>אגודה שיתופית</t>
  </si>
  <si>
    <t>אגודה שיתופית חקלאית בע"מ</t>
  </si>
  <si>
    <t>חברה נוכרית רשומה בישראל</t>
  </si>
  <si>
    <t>עוסק מורשה</t>
  </si>
  <si>
    <t>שותפות חוץ רשומה בישראל</t>
  </si>
  <si>
    <t>שותפות רשומה לא מוגבלת</t>
  </si>
  <si>
    <t>שותפות רשומה מוגבלת</t>
  </si>
  <si>
    <t>תאגיד פיקטיבי</t>
  </si>
  <si>
    <t>תאגיד שהוקם לפי צו ממשלתי</t>
  </si>
  <si>
    <t>גזבר</t>
  </si>
  <si>
    <t>חשב/ת</t>
  </si>
  <si>
    <t>יועץ</t>
  </si>
  <si>
    <t>יו"ר</t>
  </si>
  <si>
    <t>מהנדס/ת</t>
  </si>
  <si>
    <t>מנהל</t>
  </si>
  <si>
    <t>מנהל/ת חשבונות</t>
  </si>
  <si>
    <t>מנהל/ת כספים</t>
  </si>
  <si>
    <t>מנהל/ת פיתוח</t>
  </si>
  <si>
    <t>מנהל/ת שיווק</t>
  </si>
  <si>
    <t>משנה למנכ"ל</t>
  </si>
  <si>
    <t>נשיא</t>
  </si>
  <si>
    <t>סמנכ"ל</t>
  </si>
  <si>
    <t>סמנכ"ל/ית כספים</t>
  </si>
  <si>
    <t>עו"ד</t>
  </si>
  <si>
    <t>פקידה</t>
  </si>
  <si>
    <t>רו"ח</t>
  </si>
  <si>
    <t>תואר</t>
  </si>
  <si>
    <t>גברת</t>
  </si>
  <si>
    <t>מר</t>
  </si>
  <si>
    <t>מגזר</t>
  </si>
  <si>
    <t>מגזר מוניציפאלי</t>
  </si>
  <si>
    <t>מגזר מסחר ושירותים</t>
  </si>
  <si>
    <t>מגזר תחבורה</t>
  </si>
  <si>
    <t>מגזר תעשייתי וחקלאי</t>
  </si>
  <si>
    <t>מתודולוגית חישוב</t>
  </si>
  <si>
    <t>AMS-I.C</t>
  </si>
  <si>
    <t>AMS-II.C</t>
  </si>
  <si>
    <t>AMS-II.D</t>
  </si>
  <si>
    <t>AMS-II.E</t>
  </si>
  <si>
    <t>AMS-II.I.</t>
  </si>
  <si>
    <t>AMS-III.AE</t>
  </si>
  <si>
    <t>AMS-III.A.O</t>
  </si>
  <si>
    <t>AMS-III.C</t>
  </si>
  <si>
    <t>AMS-III.D</t>
  </si>
  <si>
    <t>AMS-III.E</t>
  </si>
  <si>
    <t>AMS-III.G</t>
  </si>
  <si>
    <t>AMS-III.H</t>
  </si>
  <si>
    <t>AMS-III.S</t>
  </si>
  <si>
    <t>AMS-II.K</t>
  </si>
  <si>
    <t>AM0056</t>
  </si>
  <si>
    <t>AM0060</t>
  </si>
  <si>
    <t>תעודת זהות (9 ספרות)</t>
  </si>
  <si>
    <t>גידולים צמחיים</t>
  </si>
  <si>
    <t>ייעור וכריתת עצים</t>
  </si>
  <si>
    <t>דיג וחקלאות מים</t>
  </si>
  <si>
    <t>גידול בעלי חיים, ציד ופעילויות נלוות</t>
  </si>
  <si>
    <t>כריית פחם ופחם חום</t>
  </si>
  <si>
    <t>הפקת נפט גולמי וגז טבעי</t>
  </si>
  <si>
    <t>כריית עפרות מתכת</t>
  </si>
  <si>
    <t>סוגים אחרים של כרייה וחציבה</t>
  </si>
  <si>
    <t>פעילויות עזר לכרייה</t>
  </si>
  <si>
    <t>ייצור מוצרי מזון</t>
  </si>
  <si>
    <t>ייצור משקאות</t>
  </si>
  <si>
    <t>ייצור מוצרי טבק</t>
  </si>
  <si>
    <t>ייצור טקסטיל</t>
  </si>
  <si>
    <t>ייצור מוצרי הלבשה</t>
  </si>
  <si>
    <t>ייצור ועיבוד של מוצרי עור ושל אביזרים נלווים</t>
  </si>
  <si>
    <t>ייצור מוצרי עץ ומוצרי עץ ושעם, פרט לרהיטים; ייצור מוצרי קש ומוצרים מחומרי קליעה</t>
  </si>
  <si>
    <t xml:space="preserve">ייצור נייר ומוצריו </t>
  </si>
  <si>
    <t>הדפסה ושכפול של חומר תקשורתי מוקלט</t>
  </si>
  <si>
    <t>ייצור מוצרי נפט מזוקק</t>
  </si>
  <si>
    <t>ייצור כימיקלים ומוצריהם</t>
  </si>
  <si>
    <t>ייצור תרופות, כולל תרופות הומאופתיות</t>
  </si>
  <si>
    <t xml:space="preserve">ייצור מוצרי גומי ופלסטיק </t>
  </si>
  <si>
    <t>ייצור מוצרים אחרים על בסיס מינרלים אל-מתכתיים</t>
  </si>
  <si>
    <t>תעשיית מתכות בסיסיות</t>
  </si>
  <si>
    <t>ייצור מוצרי מתכת בהרכבה, פרט למכונות ולציוד</t>
  </si>
  <si>
    <t>ייצור מחשבים, מכשור אלקטרוני ואופטי</t>
  </si>
  <si>
    <t>ייצור ציוד חשמלי</t>
  </si>
  <si>
    <t>ייצור מכונות וציוד לנמ"א</t>
  </si>
  <si>
    <t xml:space="preserve">ייצור כלי רכב מנועיים ונגררים </t>
  </si>
  <si>
    <t>ייצור כלי תחבורה והובלה אחרים</t>
  </si>
  <si>
    <t>ייצור רהיטים</t>
  </si>
  <si>
    <t>ענפי ייצור אחרים</t>
  </si>
  <si>
    <t>תיקון, תחזוקה והתקנה של מכונות וציוד</t>
  </si>
  <si>
    <t>עיבוד יהלומים</t>
  </si>
  <si>
    <t>אספקת חשמל, גז, קיטור ומיזוג אוויר (קירור)</t>
  </si>
  <si>
    <t>אגירת מים, טיפול ואספקה</t>
  </si>
  <si>
    <t>שירותי ביוב</t>
  </si>
  <si>
    <t>איסוף, טיפול וסילוק של אשפה ופסולת; מחזור (והשבה) של חומרים</t>
  </si>
  <si>
    <t>שירותי טיהור ושירותים אחרים לטיפול בפסולת</t>
  </si>
  <si>
    <t>בניית מבנים ובניינים</t>
  </si>
  <si>
    <t xml:space="preserve">עבודות הנדסה אזרחית </t>
  </si>
  <si>
    <t xml:space="preserve">עבודות בנייה מיוחדות </t>
  </si>
  <si>
    <t>מסחר סיטוני וקמעוני בכלי רכב מנועיים ובאופנועים ותיקונם</t>
  </si>
  <si>
    <t>מסחר סיטוני, פרט לכלי רכב מנועיים ולאופנועים</t>
  </si>
  <si>
    <t>מכירה קמעונית, פרט לכלי רכב מנועיים ולאופנועים</t>
  </si>
  <si>
    <t>הובלה יבשתית והובלה באמצעות קווי צינורות</t>
  </si>
  <si>
    <t>הובלה ימית</t>
  </si>
  <si>
    <t>הובלה אווירית</t>
  </si>
  <si>
    <t>אחסנה ושירותי עזר לתחבורה</t>
  </si>
  <si>
    <t>שירותי דואר ובלדרות</t>
  </si>
  <si>
    <t>שירותי אירוח</t>
  </si>
  <si>
    <t xml:space="preserve">שירותי מזון ומשקאות </t>
  </si>
  <si>
    <t>הוצאה לאור</t>
  </si>
  <si>
    <t xml:space="preserve">הפקה, פוסט-פרודקשן והפצה של סרטי קולנוע, סרטי וידאו, תכניות טלוויזיה, הקלטה
 והוצאה לאור של קול ומוזיקה </t>
  </si>
  <si>
    <t>שידור תכניות רדיו וטלוויזיה</t>
  </si>
  <si>
    <t>שירותי תקשורת</t>
  </si>
  <si>
    <t>תכנות מחשבים, ייעוץ בתחום המחשבים ושירותים נלווים אחרים</t>
  </si>
  <si>
    <t>שירותי מידע</t>
  </si>
  <si>
    <t>שירותים פיננסיים, פרט לביטוח ולקרנות פנסיה</t>
  </si>
  <si>
    <t>ביטוח, ביטוח משנה וקרנות פנסיה, פרט לביטוח לאומי חובה</t>
  </si>
  <si>
    <t>פעילויות עזר הנלוות לשירותים פיננסיים ולשירותי ביטוח</t>
  </si>
  <si>
    <t>פעילויות בנדל"ן</t>
  </si>
  <si>
    <t>שירותים משפטיים ושירותי חשבונאות</t>
  </si>
  <si>
    <t>שירותי משרדים ראשיים; שירותי ייעוץ ניהולי</t>
  </si>
  <si>
    <t>שירותי אדריכלות והנדסה; בדיקות טכניות וניתוח נתונים טכניים</t>
  </si>
  <si>
    <t>מחקר מדעי ופיתוח</t>
  </si>
  <si>
    <t>פרסום וחקר שווקים</t>
  </si>
  <si>
    <t>סוגים אחרים של שירותים מקצועיים, מדעיים וטכניים</t>
  </si>
  <si>
    <t>שירותים וטרינריים</t>
  </si>
  <si>
    <t>שירותי השכרה והחכרה</t>
  </si>
  <si>
    <t>שירותי תעסוקה</t>
  </si>
  <si>
    <t>פעילויות של סוכנויות נסיעות, מארגני טיולים, הזמנות ושירותים נלווים</t>
  </si>
  <si>
    <t>שירותי שמירה, אבטחה וחקירה</t>
  </si>
  <si>
    <t>תפוקת קירור</t>
  </si>
  <si>
    <t>תפוקת קירור - יחידת מידה</t>
  </si>
  <si>
    <t>תפוקת קירור - יחידות מידה</t>
  </si>
  <si>
    <t>טון קירור</t>
  </si>
  <si>
    <t>סוג המערכת</t>
  </si>
  <si>
    <t>עיבוי אוויר</t>
  </si>
  <si>
    <t>עיבוי מים</t>
  </si>
  <si>
    <t>האם קיימת בדיקת יעילות אנרגטית?</t>
  </si>
  <si>
    <t>מערכת בקרה מבנה מרכזית</t>
  </si>
  <si>
    <t>הפחתה מצריכת האנרגיה</t>
  </si>
  <si>
    <t>חימום וקירור מים</t>
  </si>
  <si>
    <t>להלן מוצגת דוגמא בלבד:</t>
  </si>
  <si>
    <t>מונה חשמל מסוג XXX של חברת YYY</t>
  </si>
  <si>
    <t>רציף</t>
  </si>
  <si>
    <t>ספיקת מים בפועל - דוגמא בלבד:</t>
  </si>
  <si>
    <t>טמפ' המים בכניסה למערכת - דוגמא בלבד:</t>
  </si>
  <si>
    <t>טמפ' המים ביציאה מהמערכת - דוגמא בלבד:</t>
  </si>
  <si>
    <t>מקל"ש</t>
  </si>
  <si>
    <t>מד ספיקה מסוג XXX של חברת YYY</t>
  </si>
  <si>
    <t>מד טמפ'</t>
  </si>
  <si>
    <t>חישובי חימום וקירור מים</t>
  </si>
  <si>
    <t>סה"כ אנרגיה בחימום וקירור מים:</t>
  </si>
  <si>
    <t>טיימר בחדרים</t>
  </si>
  <si>
    <t>גלאי נוכחות בחדרים</t>
  </si>
  <si>
    <t>סה"כ צריכת אנרגיה שנתית (כולל אמצעי חסכון)</t>
  </si>
  <si>
    <t>אחוז חיסכון בצריכת אנרגיה הנובע משימוש באמצעי חסכון</t>
  </si>
  <si>
    <t>אמצעי חסכון בשימוש</t>
  </si>
  <si>
    <t xml:space="preserve">סה"כ צריכת אנרגיה שנתית </t>
  </si>
  <si>
    <t>יעילות מזערית של יחידת קירור מים בעיבוי אוויר:</t>
  </si>
  <si>
    <t>יעילות מזערית של יחידת קירור מים בעיבוי מים:</t>
  </si>
  <si>
    <t>כלי חישובי זה מיועד לפרויקטים העוסקים בהתייעלות אנרגטית בחימום/ קירור מים,</t>
  </si>
  <si>
    <t>צריכת אנרגיה - מדידות ישירות:</t>
  </si>
  <si>
    <t>פקטור צריכת חשמל ליח' תפוקה בהיעדר הפרויקט</t>
  </si>
  <si>
    <t>kWR</t>
  </si>
  <si>
    <t>מקור האנרגיה לאחר הטמעת הפרויקט</t>
  </si>
  <si>
    <t>לא רשום</t>
  </si>
  <si>
    <t>EER אקטואלי:</t>
  </si>
  <si>
    <t>COP/ EER אקטואלי:</t>
  </si>
  <si>
    <t>גיל מערכת הבסיס</t>
  </si>
  <si>
    <t>טווחי גיל המערכת (שנים)</t>
  </si>
  <si>
    <t>&gt;20</t>
  </si>
  <si>
    <t>0-4</t>
  </si>
  <si>
    <t>5-9</t>
  </si>
  <si>
    <t>10-14</t>
  </si>
  <si>
    <t>15-19</t>
  </si>
  <si>
    <t>חישובי הפחתה עבור כל מקור ארנגיה בנפרד</t>
  </si>
  <si>
    <t>סה"כ אנרגיה נצרכת בתרחיש הפרויקט</t>
  </si>
  <si>
    <t>חשמל בלבד  (קוט"ש)</t>
  </si>
  <si>
    <t>גפ"מ בלבד (ק"ג)</t>
  </si>
  <si>
    <t>גז טבעי בלבד  (MMBTU)</t>
  </si>
  <si>
    <t>מזוט בלבד (ליטר)</t>
  </si>
  <si>
    <t>סולר בלבד (ליטר)</t>
  </si>
  <si>
    <t>סיכום חישובי הפחתה עבור כל מקור ארנגיה בנפרד לכל ששת האתרים</t>
  </si>
  <si>
    <t>סיכום הפחתת פליטות ממקורות חשמל בלבד (קוט"ש)</t>
  </si>
  <si>
    <t>סה"כ הפחתת צריכת אנרגיה צפויה בשנה ממקורות חשמל בלבד (KWh)</t>
  </si>
  <si>
    <t>סה"כ הפחתת צריכת אנרגיה צפויה כתוצאה מהפרויקט ממקורות חשמל בלבד (KWh)</t>
  </si>
  <si>
    <t>אישור AHRI/ EUROVENT</t>
  </si>
  <si>
    <t>הערכת מהנדס לרבות תיקוף החישוב</t>
  </si>
  <si>
    <t>לוחית ע"ג היחידה (Name Plate)</t>
  </si>
  <si>
    <t xml:space="preserve"> </t>
  </si>
  <si>
    <t>משאבות</t>
  </si>
  <si>
    <t>מדחסים</t>
  </si>
  <si>
    <t xml:space="preserve">הערות כלליות לחישובי צריכת אנרגיה אחרי ביצוע הפרויקט: </t>
  </si>
  <si>
    <t>9.6.1</t>
  </si>
  <si>
    <t>9.6.2</t>
  </si>
  <si>
    <t>9.6.3</t>
  </si>
  <si>
    <t>9.7.1</t>
  </si>
  <si>
    <t>9.7.2</t>
  </si>
  <si>
    <t>9.7.3</t>
  </si>
  <si>
    <t>9.8.1</t>
  </si>
  <si>
    <t>9.8.2</t>
  </si>
  <si>
    <t>9.8.3</t>
  </si>
  <si>
    <t>הערכת צריכת אנרגיה שנתית צפויה בהיעדר הפרויקט</t>
  </si>
  <si>
    <t>סה"כ הפחתת אנרגיה נצרכת שנתית:</t>
  </si>
  <si>
    <t>סה"כ הפחתת אנרגיה נצרכת כתוצאה מהפרויקט:</t>
  </si>
  <si>
    <t>גז טבעי בלבד  (קוט"ש)</t>
  </si>
  <si>
    <t>גפ"מ בלבד (קוט"ש)</t>
  </si>
  <si>
    <t>מזוט בלבד (קוט"ש)</t>
  </si>
  <si>
    <t>סולר בלבד (קוט"ש)</t>
  </si>
  <si>
    <t>פקטור אנרגיה נצרכת בהיעדר הפרויקט ליח' אנרגיה (צריכת אנרגיה בקוט"ש):</t>
  </si>
  <si>
    <t>חישובי צריכת אנרגיה עבור כל מקור ארנגיה בנפרד - תקופות ניטור 1-3</t>
  </si>
  <si>
    <t>סיכום חישובי צריכת אנרגיה עבור כל מקור ארנגיה בנפרד - תקופות ניטור 1-3</t>
  </si>
  <si>
    <t>סיכום צריכות אנרגיה של כלל האתרים</t>
  </si>
  <si>
    <t>פקטור צריכת דלקים ליח' תפוקה בהיעדר הפרויקט</t>
  </si>
  <si>
    <t>איקלום מבנים</t>
  </si>
  <si>
    <t>כלי חישובי זה מיועד לפרויקטים העוסקים בהתייעלות אנרגטית במערכות איקלום מבנים (צ'ילרים ומזגנים). אין להשתמש בכלי זה עבור פרויקטים להסקת/ חימום מבנים.</t>
  </si>
  <si>
    <t>צריכת אנרגיה שנתית לאיקלום מבנים בהיעדר הפרויקט</t>
  </si>
  <si>
    <t>חישובי איקלום מבנים</t>
  </si>
  <si>
    <r>
      <t xml:space="preserve">יחס ESEER ל COP - </t>
    </r>
    <r>
      <rPr>
        <sz val="11"/>
        <rFont val="Arial"/>
        <family val="2"/>
        <scheme val="minor"/>
      </rPr>
      <t>בהתאם לגיל מערכת הבסיס שהוזנה ע"י היזם</t>
    </r>
  </si>
  <si>
    <r>
      <t xml:space="preserve"> ESEER - </t>
    </r>
    <r>
      <rPr>
        <sz val="11"/>
        <rFont val="Arial"/>
        <family val="2"/>
        <scheme val="minor"/>
      </rPr>
      <t>במידה ולא הוזן ערך מבוצעת הערכה בהתאם לגיל המערכת וה COP של מערכת הבסיס</t>
    </r>
  </si>
  <si>
    <t>הערכת היחס בין  ESEER ל COP נומינלי בהתאם לגיל המערכת</t>
  </si>
  <si>
    <r>
      <t xml:space="preserve">ESEER
</t>
    </r>
    <r>
      <rPr>
        <i/>
        <sz val="11"/>
        <rFont val="Arial"/>
        <family val="2"/>
        <scheme val="minor"/>
      </rPr>
      <t xml:space="preserve">עבור מערכות להן לא קיימים נתוני ESEER יוכפל ה EER בפקטור של 1.35 </t>
    </r>
  </si>
  <si>
    <t>חישובי אמדן כלכלי</t>
  </si>
  <si>
    <t>ב. ניטור של התפוקה בפועל, על פי יחידת התפוקה שנבחרה.</t>
  </si>
  <si>
    <t>פקטור יעילות הפליטה מציג את יעילות צריכת האנרגיה ופליטת גזי החממה בהיעדר הפרויקט.
 פקטור זה יקובע וישמש בחישובי ההפחתה בצריכת אנרגיה ופליטת גזי חממה לאורך חיי הפרויקט.</t>
  </si>
  <si>
    <t>רשימת אסמכתאות ליח' התפוקה</t>
  </si>
  <si>
    <t>המרת יחידות</t>
  </si>
  <si>
    <t>חריגה מערכי סף</t>
  </si>
  <si>
    <t>IJ: Solar water heating systems</t>
  </si>
  <si>
    <t>IC: Thermal energy production with or without electricity</t>
  </si>
  <si>
    <t>חלק זה ישמש ככלי לדיווח תוצאות הניטור במהלך תקופות הניטור של 12 חודשים רצופים בתוך תקופה של 24 חודשים מתום תקופת הפרויקט (מספר תקופות הניטור נקבע בהתאם להוראת המנכ"ל ). החישובים מסתמכים על הערכת אנרגיה צפויה כפי שהוגדרה מעלה ועל שינויים שהתבצעו במהלך הפרויקט.</t>
  </si>
  <si>
    <t>סה"כ הפחתת פליטות צפויה בשנה  (tCO2e)</t>
  </si>
  <si>
    <t>* כל המקדמים מעודכנים על פי טבלת  מקדמי פליטה של טופס דווח המנגנון הוולונטרי גרסה 11.0 (2019)</t>
  </si>
  <si>
    <t xml:space="preserve">טבלא 2: המרה ל CO2* (סעיף4.1.1) </t>
  </si>
  <si>
    <t>סה"כ הפחתת פליטות צפויה כתוצאה מהפרויקט  (tCO2e)</t>
  </si>
  <si>
    <t xml:space="preserve">טבלה זו מסכמת את החיסכון הצפוי וכדאיות הכלכלית של הפרוייקט במונחים של שנות החזר השקעה </t>
  </si>
  <si>
    <t>(מחיר  בשער בז"ן + מחיר הבלו) * הרווח של המפיץ*ליטר לטון</t>
  </si>
  <si>
    <t>(מחיר  בשער בז"ן + מחיר הבלו) *צפיפות*ליטר לטון</t>
  </si>
  <si>
    <t>https://www.gov.il/BlobFolder/rfp/shimua_natural_gas/he/ShimuaConJan15.pdf
https://www.gov.il/he/Departments/general/fuel_tax
https://www.gov.il/he/Departments/general/theory_rate_fuel_price</t>
  </si>
  <si>
    <t xml:space="preserve">
https://www.gov.il/he/Departments/general/fuel_tax
https://www.gov.il/he/Departments/general/theory_rate_fuel_price</t>
  </si>
  <si>
    <t>נתוני משרד האנרגיה –  שנת 2019</t>
  </si>
  <si>
    <t>נתוני משרד האנרגיה –  שנת 2020</t>
  </si>
  <si>
    <t>נתונים מתוך סקר אנרגיה עדכניים 2019- לקוח בינוני</t>
  </si>
  <si>
    <t xml:space="preserve">  בסעיף זה ניתן להזין את צריכת האנרגיה הכוללת של מערכת איקלום המבנים.</t>
  </si>
  <si>
    <t xml:space="preserve">  ולבצע הערכה בסעיף 2.1.2 עבור אותם רכיבים בהם לא בוצעה מדידה ישירה של צריכת האנרגיה.</t>
  </si>
  <si>
    <t>• יש לעשות שימוש בחלק זה באם אין בנמצא מדידה ישירה של צריכת האנרגיה של מערכת המיזוג- הנחיות הזנה לפי סוג מערכת ניתן למצוא במדריך למילוי בקשה.</t>
  </si>
  <si>
    <t>• יש לשים לב כי בהתאם לתקני Eurovent ו AHRI ניתן להשתמש במונח  (Energy Efficiency Ratio) EERבמקום COP כאשר מתייחסים ליעילות צ'ילרים בקירור. נתונים אלה זמינים ליזם במסגרת המפרט הטכני שמספק היצרן. (טווחי COP הנומינליים לפי סוגי יחידות הקירור מפורטים במדריך למילוי הבקשה)</t>
  </si>
  <si>
    <t>• הערך ESEER מייצג את יעילות היחידה בתנאי עומס וסביבה משתנים לאורך השנה. במידה ולא יוזן  ESEER יחושב הערך באופן אוטומטי. (דוגמת החישוב מפורטת בבקשות לדוגמא)</t>
  </si>
  <si>
    <t>• עבור פרויקטים הכוללים מערכות מסוג צ'ילר Heat Pump, יש להזין את רכיב חימום המים בגיליון "חימום וקירור מים".</t>
  </si>
  <si>
    <t>• החישוב מבוסס על נתוני ESEER, יש ל הזין נתונים מבלי להתחשב במקדם העמסה.</t>
  </si>
  <si>
    <t>• חשוב לציין כי ע"פ תקנות משרד האנרגיה יש לבצע בדיקה תקופתית ליעילות מזערית עבור יחידות קירור בתפוקה העולה על 100 ט"ק</t>
  </si>
  <si>
    <t xml:space="preserve">• הערך ESEER מייצג את יעילות היחידה בתנאי עומס וסביבה משתנים לאורך השנה. נתון זה זמין ליזם במסגרת המפרט הטכני שמספק היצרן.     </t>
  </si>
  <si>
    <t>• ניתן להזין עד שלושה מקורות אנרגיה עבור כל אתר. יש לבחור את מקור האנרגיה מתוך הרשימה בעמודה D (ערך הנתון).</t>
  </si>
  <si>
    <t>• אין להשתמש בגיליון זה עבור מערכות בהן טמפרטורת המים גבוהה מ- 100  או נמוכה מ- 0 מעלות צלסיוס (יצירת קיטור או הקפאה).</t>
  </si>
  <si>
    <t>חישוב שנות החזר ההשקעה של הפרויקט מתבסס על חסכון באנרגיה בלבד, ואינו כולל גידול בהכנסות</t>
  </si>
  <si>
    <t>חישוב המשרד להגנת הסביבה, המקדם כולל ייצור חשמל ע"י יחידות חח"י ויח"פים</t>
  </si>
  <si>
    <t>גיליון זה מכיל הנחיות כלליות למילוי טופס הבקשה לתמיכה בפרויקט להתייעלות באנרגיה והפחתת פליטות</t>
  </si>
  <si>
    <r>
      <rPr>
        <b/>
        <sz val="12"/>
        <rFont val="Segoe UI Semibold"/>
        <family val="2"/>
      </rPr>
      <t>שימו לב:</t>
    </r>
    <r>
      <rPr>
        <sz val="12"/>
        <rFont val="Segoe UI Semibold"/>
        <family val="2"/>
      </rPr>
      <t xml:space="preserve"> במידה ולא צורפו אסמכתאות מתאימות, המשרד יהיה רשאי להחמיר בבדיקה, או לא לבדוק את הבקשה.</t>
    </r>
  </si>
  <si>
    <r>
      <t xml:space="preserve">גיליון 'אמדן כלכלי': </t>
    </r>
    <r>
      <rPr>
        <sz val="12"/>
        <rFont val="Segoe UI Semibold"/>
        <family val="2"/>
      </rPr>
      <t>בגיליון זה מוצגים תוצאות ומדדים כלכליים של הפרויקט. יש למלא את מחירי האנרגיה הרלוונטיים לפרויקט.</t>
    </r>
  </si>
  <si>
    <r>
      <rPr>
        <i/>
        <sz val="12"/>
        <rFont val="Segoe UI Semibold"/>
        <family val="2"/>
      </rPr>
      <t xml:space="preserve">גיליון 'קבועים': </t>
    </r>
    <r>
      <rPr>
        <sz val="12"/>
        <rFont val="Segoe UI Semibold"/>
        <family val="2"/>
      </rPr>
      <t>גיליון זה כולל חישובי ביניים לצורך ביצוע החישובים הסופיים. אין צורך למלא נתונים בגיליון זה.</t>
    </r>
  </si>
  <si>
    <t>שימו לב: במידה ולא צורפו אסמכתאות מתאימות, המשרד יהיה רשאי להחמיר בבדיקה, או לא לבדוק את הבקשה- דוגמאות לאסמכתאות ניתן למצוא בגיליון "הנחיות".</t>
  </si>
  <si>
    <t>ענף התכנית</t>
  </si>
  <si>
    <t>שמות אנשי קשר - נציגים מוסמכים מטעם היזם</t>
  </si>
  <si>
    <t>1.3</t>
  </si>
  <si>
    <t>תאריך סיום ביצוע ההשקעה בפרויקט ותחילת ההפחתות בצריכת האנרגיה בפועל</t>
  </si>
  <si>
    <t>1.4</t>
  </si>
  <si>
    <t>רכיב ציוד</t>
  </si>
  <si>
    <t>עלות עבור ציוד + התקנה (בש"ח כולל מע"מ)</t>
  </si>
  <si>
    <t>סה"כ השקעה כולל מע"מ (ש"ח)</t>
  </si>
  <si>
    <t>1.5</t>
  </si>
  <si>
    <t>1.6</t>
  </si>
  <si>
    <t>סה"כ תמיכה מבוקשת כולל מע"מ (ש"ח)</t>
  </si>
  <si>
    <t xml:space="preserve">קוט"ש נחסך מצטבר להיקף סיוע מבוקש
₪ / KWh </t>
  </si>
  <si>
    <t>הערות כלליות לחלק זה</t>
  </si>
  <si>
    <t>לא יחושב סה"כ השקעה ומענק ללא מילוי אנשי קשר בסעיף 0.8</t>
  </si>
  <si>
    <t>שימו לב: במידה ולא צורפו אסמכתאות מתאימות, המשרד רשאי להחמיר בבדיקה, או לא לבדוק את הבקשה- דוגמאות לאסמכתאות ניתן למצוא בגיליון "הנחיות".</t>
  </si>
  <si>
    <r>
      <t xml:space="preserve">• </t>
    </r>
    <r>
      <rPr>
        <b/>
        <sz val="11"/>
        <rFont val="Segoe UI Semibold"/>
        <family val="2"/>
      </rPr>
      <t xml:space="preserve">באם נמדדה צריכת האנרגיה הישירה </t>
    </r>
    <r>
      <rPr>
        <sz val="11"/>
        <rFont val="Segoe UI Semibold"/>
        <family val="2"/>
      </rPr>
      <t>של מערכת מיזוג האוויר (חימום ו/או קירור) בשנה טרם הטמעת הפרויקט יש להשתמש בסעיף 2.1.1.</t>
    </r>
  </si>
  <si>
    <r>
      <t xml:space="preserve">• </t>
    </r>
    <r>
      <rPr>
        <b/>
        <sz val="11"/>
        <rFont val="Segoe UI Semibold"/>
        <family val="2"/>
      </rPr>
      <t xml:space="preserve">באם לא בוצעה מדידה </t>
    </r>
    <r>
      <rPr>
        <sz val="11"/>
        <rFont val="Segoe UI Semibold"/>
        <family val="2"/>
      </rPr>
      <t>יש להשתמש בסעיף 2.1.2 בו מוערכת צריכת האנרגיה של כל רכיב במערכת מיזוג האוויר בנפרד.</t>
    </r>
  </si>
  <si>
    <r>
      <t xml:space="preserve">• במידה והתקיימה </t>
    </r>
    <r>
      <rPr>
        <b/>
        <sz val="11"/>
        <rFont val="Segoe UI Semibold"/>
        <family val="2"/>
      </rPr>
      <t>מדידה רק עבור חלק מהרכיבים</t>
    </r>
    <r>
      <rPr>
        <sz val="11"/>
        <rFont val="Segoe UI Semibold"/>
        <family val="2"/>
      </rPr>
      <t>, ניתן למלא את צריכת האנרגיה של הרכיבים בהם בוצעה מדידה בסעיף 2.1.1 (תוך ציון ברור של הרכיב),</t>
    </r>
  </si>
  <si>
    <r>
      <t xml:space="preserve">אסמכתאות מצורפות
</t>
    </r>
    <r>
      <rPr>
        <i/>
        <sz val="11"/>
        <rFont val="Segoe UI Semibold"/>
        <family val="2"/>
      </rPr>
      <t xml:space="preserve">נא לבחור את סוג האסמכתא המצורפת </t>
    </r>
  </si>
  <si>
    <r>
      <t xml:space="preserve">הרכיב הרלוונטי
</t>
    </r>
    <r>
      <rPr>
        <i/>
        <sz val="11"/>
        <rFont val="Segoe UI Semibold"/>
        <family val="2"/>
      </rPr>
      <t>רכיב מערכת המיזוג בו נצרך מקור האנרגיה</t>
    </r>
  </si>
  <si>
    <r>
      <t xml:space="preserve">COP/ EER נומינלי  
</t>
    </r>
    <r>
      <rPr>
        <i/>
        <sz val="11"/>
        <rFont val="Segoe UI Semibold"/>
        <family val="2"/>
      </rPr>
      <t>יש להזין נתוני יצרן רשמיים</t>
    </r>
  </si>
  <si>
    <r>
      <rPr>
        <b/>
        <sz val="11"/>
        <rFont val="Segoe UI Semibold"/>
        <family val="2"/>
      </rPr>
      <t>אסמכתאות מצורפות</t>
    </r>
    <r>
      <rPr>
        <sz val="11"/>
        <rFont val="Segoe UI Semibold"/>
        <family val="2"/>
      </rPr>
      <t xml:space="preserve">
</t>
    </r>
    <r>
      <rPr>
        <i/>
        <sz val="11"/>
        <rFont val="Segoe UI Semibold"/>
        <family val="2"/>
      </rPr>
      <t xml:space="preserve">נא לבחור את סוג האסמכתא המצורפת </t>
    </r>
  </si>
  <si>
    <r>
      <t xml:space="preserve">תיאור הרכיב
</t>
    </r>
    <r>
      <rPr>
        <i/>
        <sz val="11"/>
        <rFont val="Segoe UI Semibold"/>
        <family val="2"/>
      </rPr>
      <t>לדוגמה: צ'ילר 100 טון קירור למערכת מיזוג אוויר</t>
    </r>
  </si>
  <si>
    <r>
      <t xml:space="preserve">מס' יחידות
</t>
    </r>
    <r>
      <rPr>
        <i/>
        <sz val="11"/>
        <rFont val="Segoe UI Semibold"/>
        <family val="2"/>
      </rPr>
      <t>[מס']</t>
    </r>
  </si>
  <si>
    <r>
      <t xml:space="preserve">האם המערכת פועלת ע"י עיבוי אוויר/ מים?
</t>
    </r>
    <r>
      <rPr>
        <sz val="11"/>
        <rFont val="Segoe UI Semibold"/>
        <family val="2"/>
      </rPr>
      <t>עבור מזגנים מפוצלים, מיני מרכזי ומערכות VRF יש להזין "עיבוי אוויר"</t>
    </r>
  </si>
  <si>
    <r>
      <t xml:space="preserve">תפוקת קירור
</t>
    </r>
    <r>
      <rPr>
        <i/>
        <sz val="11"/>
        <rFont val="Segoe UI Semibold"/>
        <family val="2"/>
      </rPr>
      <t>[kWR]</t>
    </r>
  </si>
  <si>
    <r>
      <t xml:space="preserve">האם המערכת פועלת ע"י עיבוי אוויר/ מים?
</t>
    </r>
    <r>
      <rPr>
        <i/>
        <sz val="11"/>
        <rFont val="Segoe UI Semibold"/>
        <family val="2"/>
      </rPr>
      <t>עבור מזגנים מפוצלים, מיני מרכזי ומערכות VRF יש להזין "עיבוי אוויר"</t>
    </r>
  </si>
  <si>
    <r>
      <t xml:space="preserve">תפוקת קירור
</t>
    </r>
    <r>
      <rPr>
        <i/>
        <sz val="11"/>
        <rFont val="Segoe UI Semibold"/>
        <family val="2"/>
      </rPr>
      <t>[</t>
    </r>
    <r>
      <rPr>
        <sz val="11"/>
        <rFont val="Segoe UI Semibold"/>
        <family val="2"/>
      </rPr>
      <t>k</t>
    </r>
    <r>
      <rPr>
        <i/>
        <sz val="11"/>
        <rFont val="Segoe UI Semibold"/>
        <family val="2"/>
      </rPr>
      <t>WR]</t>
    </r>
  </si>
  <si>
    <r>
      <t xml:space="preserve">אמצעי החסכון
</t>
    </r>
    <r>
      <rPr>
        <i/>
        <sz val="11"/>
        <rFont val="Segoe UI Semibold"/>
        <family val="2"/>
      </rPr>
      <t>יש לציין את אמצעי החסכון המותקן (אם מותקן).</t>
    </r>
  </si>
  <si>
    <r>
      <t xml:space="preserve">חיסכון הנובע משימוש באמצעי חסכון </t>
    </r>
    <r>
      <rPr>
        <sz val="11"/>
        <rFont val="Segoe UI Semibold"/>
        <family val="2"/>
      </rPr>
      <t xml:space="preserve">
</t>
    </r>
    <r>
      <rPr>
        <i/>
        <sz val="11"/>
        <rFont val="Segoe UI Semibold"/>
        <family val="2"/>
      </rPr>
      <t>אחוז החיסכון בצריכת חשמל בהתאם לאמצעי החסכון המותקן בפרויקט- ערך ברירת מחדל</t>
    </r>
  </si>
  <si>
    <r>
      <t xml:space="preserve">אסמכתאות מצורפות
</t>
    </r>
    <r>
      <rPr>
        <i/>
        <sz val="11"/>
        <rFont val="Segoe UI Semibold"/>
        <family val="2"/>
      </rPr>
      <t>נא לבחור את סוג האסמכתא המצורפת</t>
    </r>
  </si>
  <si>
    <r>
      <rPr>
        <b/>
        <u/>
        <sz val="11"/>
        <rFont val="Segoe UI Semibold"/>
        <family val="2"/>
      </rPr>
      <t>יש לשים לב</t>
    </r>
    <r>
      <rPr>
        <sz val="11"/>
        <rFont val="Segoe UI Semibold"/>
        <family val="2"/>
      </rPr>
      <t xml:space="preserve"> - מתן המענק תלוי בהצגת דוחות  שנתיים  על ביצוע הפרוייקט והחיסכן שהושג ולכן יש צורך בתכנית ניטור ברורה ומפורטת</t>
    </r>
  </si>
  <si>
    <r>
      <t xml:space="preserve">תיאור תוכנית הניטור והמדידה של הפרויקט </t>
    </r>
    <r>
      <rPr>
        <b/>
        <sz val="11"/>
        <rFont val="Segoe UI Semibold"/>
        <family val="2"/>
      </rPr>
      <t>(יש לפרט תכנית ניטור עבור כל אתר)</t>
    </r>
    <r>
      <rPr>
        <sz val="11"/>
        <rFont val="Segoe UI Semibold"/>
        <family val="2"/>
      </rPr>
      <t>:</t>
    </r>
  </si>
  <si>
    <r>
      <rPr>
        <i/>
        <u/>
        <sz val="11"/>
        <rFont val="Segoe UI Semibold"/>
        <family val="2"/>
      </rPr>
      <t>להלן מוצגת דוגמא בלבד</t>
    </r>
    <r>
      <rPr>
        <i/>
        <sz val="11"/>
        <rFont val="Segoe UI Semibold"/>
        <family val="2"/>
      </rPr>
      <t>:
במהלך חיי הפרויקט ינוטרו הפרמטרים הבאים:
א. צריכת האנרגיה של מערכת המיזוג תנוטר באתר X על ידי מונה חשמל שימדוד את צריכת החשמל של הצ'ילרים בלבד. המונה יחובר למערכת בקרה ממוחשבת שתאגור את הנתונים. באתר Y, יקרא המונה פעם בשבוע באופן ידני ע"י מנהל האחזקה שינהל רישום של הקריאות.
ב.שעות העבודה בבניין- בשני האתרים, שעות הפעילות בבניין יתועדו באופן חודשי ע"י המנהל האדמיניסטרטיבי. בפרט, יתועדו שינויים במדיניות הכוללת לשעות הפתיחה בבניין או באופי פעילות הדיירים.
להסבר מפורט למילוי תוכנית הניטור יש לפנות למסמך הקווים המנחים.</t>
    </r>
  </si>
  <si>
    <r>
      <t xml:space="preserve">דיווח לתקופות ניטור 1-3 למערכות איקלום מבנים
</t>
    </r>
    <r>
      <rPr>
        <i/>
        <sz val="20"/>
        <rFont val="Segoe UI Semibold"/>
        <family val="2"/>
      </rPr>
      <t>לשימוש לאחר הטמעת הפרויקט בלבד</t>
    </r>
    <r>
      <rPr>
        <b/>
        <u/>
        <sz val="20"/>
        <rFont val="Segoe UI Semibold"/>
        <family val="2"/>
      </rPr>
      <t xml:space="preserve">
</t>
    </r>
  </si>
  <si>
    <r>
      <rPr>
        <b/>
        <sz val="11"/>
        <rFont val="Segoe UI Semibold"/>
        <family val="2"/>
      </rPr>
      <t>סה"כ צריכת חשמל שנתית</t>
    </r>
    <r>
      <rPr>
        <sz val="11"/>
        <rFont val="Segoe UI Semibold"/>
        <family val="2"/>
      </rPr>
      <t xml:space="preserve">
</t>
    </r>
    <r>
      <rPr>
        <i/>
        <sz val="11"/>
        <rFont val="Segoe UI Semibold"/>
        <family val="2"/>
      </rPr>
      <t>סה"כ צריכת החשמל השנתית של הרכיב בקוט"ש</t>
    </r>
  </si>
  <si>
    <r>
      <rPr>
        <b/>
        <sz val="11"/>
        <rFont val="Segoe UI Semibold"/>
        <family val="2"/>
      </rPr>
      <t>מקור הנתונים</t>
    </r>
    <r>
      <rPr>
        <sz val="11"/>
        <rFont val="Segoe UI Semibold"/>
        <family val="2"/>
      </rPr>
      <t xml:space="preserve">
</t>
    </r>
    <r>
      <rPr>
        <i/>
        <sz val="11"/>
        <color theme="1"/>
        <rFont val="Segoe UI Semibold"/>
        <family val="2"/>
      </rPr>
      <t>לדוגמה: חשבוניות, מונה וכו'</t>
    </r>
  </si>
  <si>
    <t>• יחידת תפוקה</t>
  </si>
  <si>
    <t>• באם נמדדה צריכת האנרגיה הישירה של מערכת מיזוג האוויר (חימום ו/או קירור) יש להשתמש בסעיף 2.1.1, באם לא בוצעה מדידה יש להשתמש בסעיף 2.1.2</t>
  </si>
  <si>
    <r>
      <t xml:space="preserve">יש להשתמש בסעיף זה רק אם בוצעה מדידה של צריכת האנרגיה של מערכת המיזוג </t>
    </r>
    <r>
      <rPr>
        <b/>
        <i/>
        <sz val="11"/>
        <rFont val="Segoe UI Semibold"/>
        <family val="2"/>
      </rPr>
      <t>בלבד</t>
    </r>
    <r>
      <rPr>
        <i/>
        <sz val="11"/>
        <rFont val="Segoe UI Semibold"/>
        <family val="2"/>
      </rPr>
      <t>, אין לכלול בסעיף זה מדידה המשלבת מערכות אחרות.</t>
    </r>
  </si>
  <si>
    <t>להלן דוגמא להזנת שורת רכיב</t>
  </si>
  <si>
    <r>
      <t xml:space="preserve">אתר
</t>
    </r>
    <r>
      <rPr>
        <i/>
        <sz val="11"/>
        <rFont val="Segoe UI Semibold"/>
        <family val="2"/>
      </rPr>
      <t>יש להזין את שמות האתרים שהוזנו בגיליון 'פרטים כלליים, עלויות ותוצאות' סעיף 1.4</t>
    </r>
  </si>
  <si>
    <r>
      <rPr>
        <b/>
        <sz val="11"/>
        <rFont val="Segoe UI Semibold"/>
        <family val="2"/>
      </rPr>
      <t>סה"כ צריכת חשמל שנתית</t>
    </r>
    <r>
      <rPr>
        <sz val="11"/>
        <rFont val="Segoe UI Semibold"/>
        <family val="2"/>
      </rPr>
      <t xml:space="preserve">
1. </t>
    </r>
    <r>
      <rPr>
        <i/>
        <sz val="11"/>
        <rFont val="Segoe UI Semibold"/>
        <family val="2"/>
      </rPr>
      <t>סה"כ צריכת החשמל השנתית של הרכיב בקוט"ש
2. במידה וקיימת מדידה ישירה עבור מספר רכיבים באותו אתר,ניתן לפרט את כלל הרכיבים ולהזין את הצריכה הכוללת באתר</t>
    </r>
  </si>
  <si>
    <t>צריכת אנרגיה של מערכת האיקלום - חישוב בהיעדר מדידות ישירות</t>
  </si>
  <si>
    <r>
      <rPr>
        <b/>
        <sz val="11"/>
        <rFont val="Segoe UI Semibold"/>
        <family val="2"/>
      </rPr>
      <t>פירוט הנתונים באסמכתאות הרלוונטיות</t>
    </r>
    <r>
      <rPr>
        <b/>
        <i/>
        <sz val="11"/>
        <rFont val="Segoe UI Semibold"/>
        <family val="2"/>
      </rPr>
      <t xml:space="preserve">
נא ציין מפורט ככל הניתן את מיקום המידע המתקף לרכיב הרלוונטי, לרבות מספר העמוד באסמכתא, מספר הסעיף, מספר הטבלה וכדומה. </t>
    </r>
  </si>
  <si>
    <r>
      <rPr>
        <b/>
        <sz val="11"/>
        <rFont val="Segoe UI Semibold"/>
        <family val="2"/>
      </rPr>
      <t xml:space="preserve">האם קיימת בדיקת יעילות אנרגטית?
</t>
    </r>
    <r>
      <rPr>
        <i/>
        <sz val="11"/>
        <rFont val="Segoe UI Semibold"/>
        <family val="2"/>
      </rPr>
      <t xml:space="preserve">1. במידה וכן,יש לצרף את טופס הבדיקה החתום ע"י בודק מוסמך מטעם משרד האנרגיה. 
ה COP/ EER האקטואלי יוזן כפי שמופיע בבדיקה. 
במידה ואין, יתבצע חישוב ירידה בביצועים לפי עקומת משרד אנרגיה ל COP  מינימלי כמצוין בתקנות יעילות מזערית ליח' קירור מים </t>
    </r>
    <r>
      <rPr>
        <i/>
        <sz val="8"/>
        <rFont val="Segoe UI Semibold"/>
        <family val="2"/>
      </rPr>
      <t>(https://www.nevo.co.il/law_html/Law01/500_863.htm)</t>
    </r>
    <r>
      <rPr>
        <i/>
        <sz val="11"/>
        <rFont val="Segoe UI Semibold"/>
        <family val="2"/>
      </rPr>
      <t xml:space="preserve">.
2. עבור מזגנים מפוצלים ומערכות VRF יש להזין "לא".
</t>
    </r>
  </si>
  <si>
    <r>
      <t xml:space="preserve">COP/ EER
</t>
    </r>
    <r>
      <rPr>
        <i/>
        <sz val="11"/>
        <rFont val="Segoe UI Semibold"/>
        <family val="2"/>
      </rPr>
      <t xml:space="preserve">1. במידה וקיימת בדיקת יעילות אנרגטית למערכת, ניתן לצרף אותה ולהשתמש ב COP/ EER </t>
    </r>
    <r>
      <rPr>
        <b/>
        <i/>
        <sz val="11"/>
        <rFont val="Segoe UI Semibold"/>
        <family val="2"/>
      </rPr>
      <t>האקטואלי</t>
    </r>
    <r>
      <rPr>
        <i/>
        <sz val="11"/>
        <rFont val="Segoe UI Semibold"/>
        <family val="2"/>
      </rPr>
      <t xml:space="preserve"> המצוין בה.
2. במידה ולא קיימת בדיקת יעילות אנרגטית למערכת, יש להזין נתוני יצרן רשמיים (</t>
    </r>
    <r>
      <rPr>
        <b/>
        <i/>
        <sz val="11"/>
        <rFont val="Segoe UI Semibold"/>
        <family val="2"/>
      </rPr>
      <t>נומינליים</t>
    </r>
    <r>
      <rPr>
        <i/>
        <sz val="11"/>
        <rFont val="Segoe UI Semibold"/>
        <family val="2"/>
      </rPr>
      <t xml:space="preserve">), ובהיעדרם ילקח COP לפי יעילות מזערית ליחידות קירור מים על פי התקנות. חישוב ירידה בביצועים יתבצע לפי עקומת משרד אנרגיה ל COP/ EER  מינימלי כמצוין בתקנות יעילות מזערית ליח' קירור מים </t>
    </r>
    <r>
      <rPr>
        <i/>
        <sz val="8"/>
        <rFont val="Segoe UI Semibold"/>
        <family val="2"/>
      </rPr>
      <t>(https://www.nevo.co.il/law_html/Law01/500_863.htm)</t>
    </r>
    <r>
      <rPr>
        <i/>
        <sz val="11"/>
        <rFont val="Segoe UI Semibold"/>
        <family val="2"/>
      </rPr>
      <t>.
3. עבור מזגנים מפוצלים, מיני מרכזי ומערכות VRF יש לבחור COP/EER בקירור.</t>
    </r>
  </si>
  <si>
    <r>
      <t xml:space="preserve"> ESEER
</t>
    </r>
    <r>
      <rPr>
        <i/>
        <sz val="11"/>
        <rFont val="Segoe UI Semibold"/>
        <family val="2"/>
      </rPr>
      <t>1. עבור מזגנים מפוצלים ומיני מרכזי יש להשאיר תאים אלה ריקים.
2. יש להזין נתוני יצרן רשמיים. אין להזין נתון IPLV, במידת הצורך ניתן לבקש מהיצרן נתון ESEER.
3. במידה ולא קיימים נתונים (עבור מערכות ישנות בלבד)  יוערך ה- ESEER בהתאם לגיל המערכת וה- COP/ EER של מערכת הבסיס.
4. במידה וקיימת מדידה בתנאים שאינם סטנדרטיים באמצעות מערכת בקרה, ניתן להזין את הערך בתוספת אסמכתא.
5. עבור מערכות קירור הפועלות באופן קבוע לאורך השנה (לדוגמה חדרי שרתים, קירור תעשייתי) יש להזין נתון  מותאם למערכת הפועלת בתנאים שאינם סטנדרטיים ו/או בהיקף שעות שונה מהמקובל למערכות מיזוג (ולא ESEER).</t>
    </r>
  </si>
  <si>
    <r>
      <t xml:space="preserve">סה"כ שעות העבודה השנתיות ליח'
</t>
    </r>
    <r>
      <rPr>
        <i/>
        <sz val="11"/>
        <rFont val="Segoe UI Semibold"/>
        <family val="2"/>
      </rPr>
      <t>[שעות]
1. בחישוב שעות הפעילות יש להתחשב באמצעי חיסכון ובקרה המותקנים על המערכת (לדוגמא גלאי נוכחות, טיימר).
2. יש להזין שעות פעילות ללא התחשבות במקדם העמסה או כל מקדם אחר.</t>
    </r>
  </si>
  <si>
    <t>הערות כלליות לחישובי פליטות בהיעדר הפרויקט</t>
  </si>
  <si>
    <t>הערות כלליות לחישובי צריכת אנרגיה בהיעדר הפרויקט</t>
  </si>
  <si>
    <t>• יש לשים לב כי בהתאם לתקני Eurovent ו AHRI ניתן להשתמש במונח  (Energy Efficiency Ratio) EER במקום COP כאשר מתייחסים ליעילות צ'ילרים בקירור. נתונים אלה זמינים ליזם במסגרת המפרט הטכני שמספק היצרן.</t>
  </si>
  <si>
    <r>
      <t xml:space="preserve">מס' יחידות
</t>
    </r>
    <r>
      <rPr>
        <i/>
        <sz val="11"/>
        <rFont val="Segoe UI Semibold"/>
        <family val="2"/>
      </rPr>
      <t>(מס')</t>
    </r>
  </si>
  <si>
    <r>
      <t xml:space="preserve">EER נומינלי
</t>
    </r>
    <r>
      <rPr>
        <i/>
        <sz val="11"/>
        <rFont val="Segoe UI Semibold"/>
        <family val="2"/>
      </rPr>
      <t xml:space="preserve">1. יש להזין נתוני יצרן רשמיים, במידה ולא יוזן נתון רשמי ילקח EER לפי יעילות מזערית ליחידות קירור מים על פי תקנות יעילות מזערית ליח' קירור מים </t>
    </r>
    <r>
      <rPr>
        <i/>
        <sz val="9"/>
        <rFont val="Segoe UI Semibold"/>
        <family val="2"/>
      </rPr>
      <t xml:space="preserve">(https://www.nevo.co.il/law_html/Law01/500_863.htm).
</t>
    </r>
    <r>
      <rPr>
        <i/>
        <sz val="11"/>
        <rFont val="Segoe UI Semibold"/>
        <family val="2"/>
      </rPr>
      <t>2. עבור מזגנים מפוצלים, מיני מרכזי ומערכות VRF יש לבחור EER בקירור.</t>
    </r>
  </si>
  <si>
    <r>
      <t xml:space="preserve">ESEER
</t>
    </r>
    <r>
      <rPr>
        <i/>
        <sz val="11"/>
        <rFont val="Segoe UI Semibold"/>
        <family val="2"/>
      </rPr>
      <t>1. עבור מזגנים מפוצלים ומיני מרכזי יש להשאיר תאים אלה ריקים.
2. יש להזין נתוני יצרן רשמיים. אין להזין נתון IPLV, במידת הצורך ניתן לבקש מהיצרן נתון ESEER.</t>
    </r>
  </si>
  <si>
    <r>
      <t xml:space="preserve">חיסכון הנובע משימוש באמצעי חסכון - ערך ספציפי לפרויקט
</t>
    </r>
    <r>
      <rPr>
        <i/>
        <sz val="11"/>
        <rFont val="Segoe UI Semibold"/>
        <family val="2"/>
      </rPr>
      <t>בעמודה זו</t>
    </r>
    <r>
      <rPr>
        <b/>
        <i/>
        <sz val="11"/>
        <rFont val="Segoe UI Semibold"/>
        <family val="2"/>
      </rPr>
      <t xml:space="preserve"> </t>
    </r>
    <r>
      <rPr>
        <i/>
        <sz val="11"/>
        <rFont val="Segoe UI Semibold"/>
        <family val="2"/>
      </rPr>
      <t>ניתן להזין ערך השונה מערך ברירת המחדל. ערך זה ישמש לחישוב במידה וסופקו האסמכתאות המתאימות</t>
    </r>
  </si>
  <si>
    <t>סוג גז הקירור בו יעשה שימוש לאחר הטמעת הפרוייקט</t>
  </si>
  <si>
    <t>יש למלא את גיליון "פרטים כלליים, עלויות ותוצאות" ואת גיליונות "אקלום מבנים" ו"חימום וקירור מים" בהתאם לפרויקט (הסבר ברשימת פרקים, למטה).</t>
  </si>
  <si>
    <r>
      <rPr>
        <b/>
        <sz val="11"/>
        <rFont val="Segoe UI Semibold"/>
        <family val="2"/>
      </rPr>
      <t>•</t>
    </r>
    <r>
      <rPr>
        <b/>
        <sz val="9.35"/>
        <rFont val="Segoe UI Semibold"/>
        <family val="2"/>
      </rPr>
      <t xml:space="preserve"> </t>
    </r>
    <r>
      <rPr>
        <b/>
        <sz val="11"/>
        <rFont val="Segoe UI Semibold"/>
        <family val="2"/>
      </rPr>
      <t>עבור מערכת חימום מים,</t>
    </r>
    <r>
      <rPr>
        <sz val="11"/>
        <rFont val="Segoe UI Semibold"/>
        <family val="2"/>
      </rPr>
      <t xml:space="preserve"> יש להזין את צריכת האנרגיה בשנה שטרם הטמעת הפרויקט ואת צריכת האנרגיה הצפויה בשנה במהלך חיי הפרויקט.</t>
    </r>
  </si>
  <si>
    <r>
      <t xml:space="preserve">ציוד חימום/ קירור מים
</t>
    </r>
    <r>
      <rPr>
        <i/>
        <sz val="11"/>
        <rFont val="Segoe UI Semibold"/>
        <family val="2"/>
      </rPr>
      <t>הציוד בו משמש מקור האנרגיה</t>
    </r>
  </si>
  <si>
    <r>
      <t xml:space="preserve">צריכה שנתית
</t>
    </r>
    <r>
      <rPr>
        <i/>
        <sz val="11"/>
        <rFont val="Segoe UI Semibold"/>
        <family val="2"/>
      </rPr>
      <t>סה"כ הצריכה השנתית של מקור האנרגיה</t>
    </r>
  </si>
  <si>
    <r>
      <t xml:space="preserve">ספיקת מים שנתית 
</t>
    </r>
    <r>
      <rPr>
        <i/>
        <sz val="11"/>
        <rFont val="Segoe UI Semibold"/>
        <family val="2"/>
      </rPr>
      <t>מטר קוב
כמות המים השנתית המחוממת במערכת</t>
    </r>
  </si>
  <si>
    <r>
      <t>טמפ' הבסיס של המים במעלות צלסיוס</t>
    </r>
    <r>
      <rPr>
        <i/>
        <sz val="11"/>
        <rFont val="Segoe UI Semibold"/>
        <family val="2"/>
      </rPr>
      <t xml:space="preserve">
טמפרטורת המים טרם כניסתם למערכת החימום</t>
    </r>
  </si>
  <si>
    <r>
      <t xml:space="preserve">הטמפ' הסופית של המים במעלות צלסיוס
</t>
    </r>
    <r>
      <rPr>
        <i/>
        <sz val="11"/>
        <rFont val="Segoe UI Semibold"/>
        <family val="2"/>
      </rPr>
      <t>הטמפרטורה אליה מחוממים המים במערכת</t>
    </r>
  </si>
  <si>
    <r>
      <t xml:space="preserve">צריכה שנתית
</t>
    </r>
    <r>
      <rPr>
        <i/>
        <sz val="11"/>
        <rFont val="Segoe UI Semibold"/>
        <family val="2"/>
      </rPr>
      <t>סה"כ הצריכה השנתית של מקור האנרגיה למערכת</t>
    </r>
  </si>
  <si>
    <r>
      <t xml:space="preserve">ספיקת מים שנתית צפויה
</t>
    </r>
    <r>
      <rPr>
        <i/>
        <sz val="11"/>
        <rFont val="Segoe UI Semibold"/>
        <family val="2"/>
      </rPr>
      <t>מטר קוב
כמות המים השנתית הצפויה להיות מחוממת במערכת</t>
    </r>
  </si>
  <si>
    <r>
      <t xml:space="preserve">הטמפ' הסופית הצפויה של המים במעלות צלסיוס
</t>
    </r>
    <r>
      <rPr>
        <i/>
        <sz val="11"/>
        <rFont val="Segoe UI Semibold"/>
        <family val="2"/>
      </rPr>
      <t>הטמפרטורה אליה מחוממים המים במערכת</t>
    </r>
  </si>
  <si>
    <r>
      <t>תיאור תוכנית הניטור והמדידה של הפרויקט (</t>
    </r>
    <r>
      <rPr>
        <b/>
        <sz val="11"/>
        <rFont val="Segoe UI Semibold"/>
        <family val="2"/>
      </rPr>
      <t>יש לפרט תכנית ניטור עבור כל אתר</t>
    </r>
    <r>
      <rPr>
        <sz val="11"/>
        <rFont val="Segoe UI Semibold"/>
        <family val="2"/>
      </rPr>
      <t>):</t>
    </r>
  </si>
  <si>
    <r>
      <rPr>
        <i/>
        <u/>
        <sz val="11"/>
        <rFont val="Segoe UI Semibold"/>
        <family val="2"/>
      </rPr>
      <t>להלן מוצגת דוגמא בלבד</t>
    </r>
    <r>
      <rPr>
        <i/>
        <sz val="11"/>
        <rFont val="Segoe UI Semibold"/>
        <family val="2"/>
      </rPr>
      <t>:
במהלך חיי הפרויקט ינוטרו הפרמטרים הבאים:
א. ספיקת מים בפועל- על ידי מונה מים.
ב.צריכת אנרגיה- על ידי מונה חשמל ותיעוד של חשבוניות גז/דלק.
ג. הפרש טמפ' בפועל- על ידי בקר אלקטרוני. 
קריאות המונים הרלבנטיים יעשו על ידי איש התחזוקה של הבריכה שיתעד אותן בקובץ ייעודי. כמויות הגז/דלק שנרכשו יתועדו גם הן באותו הקובץ כפי שהן מופיעות בחשבוניות.
להסבר מפורט למילוי תוכנית הניטור יש לפנות למסמך הקווים המנחים.</t>
    </r>
  </si>
  <si>
    <r>
      <t xml:space="preserve">צריכת מקור אנרגיה ב': דלק1
</t>
    </r>
    <r>
      <rPr>
        <i/>
        <sz val="11"/>
        <rFont val="Segoe UI Semibold"/>
        <family val="2"/>
      </rPr>
      <t xml:space="preserve"> יש לציין גם את סוג הדלק</t>
    </r>
  </si>
  <si>
    <r>
      <t xml:space="preserve">צריכת מקור אנרגיה ג': דלק2
</t>
    </r>
    <r>
      <rPr>
        <i/>
        <sz val="11"/>
        <rFont val="Segoe UI Semibold"/>
        <family val="2"/>
      </rPr>
      <t>יש לציין גם את סוג הדלק</t>
    </r>
  </si>
  <si>
    <r>
      <t xml:space="preserve"> הערכת פליטות צפויות בשנה בהעדר הפרויקט 
</t>
    </r>
    <r>
      <rPr>
        <i/>
        <sz val="11"/>
        <rFont val="Segoe UI Semibold"/>
        <family val="2"/>
      </rPr>
      <t>tCO2e/year</t>
    </r>
  </si>
  <si>
    <r>
      <t xml:space="preserve"> פליטות שנתיות צפויות לאחר ביצוע הפרויקט
</t>
    </r>
    <r>
      <rPr>
        <i/>
        <sz val="11"/>
        <rFont val="Segoe UI Semibold"/>
        <family val="2"/>
      </rPr>
      <t>tCO2e/year</t>
    </r>
  </si>
  <si>
    <r>
      <t xml:space="preserve">ההפחתה השנתית הצפויה (פליטות בסיס-פליטות פרויקט) </t>
    </r>
    <r>
      <rPr>
        <i/>
        <sz val="11"/>
        <rFont val="Segoe UI Semibold"/>
        <family val="2"/>
      </rPr>
      <t>tCO2e/year</t>
    </r>
  </si>
  <si>
    <r>
      <t xml:space="preserve">סה"כ הפחתת פליטות צפויה כתוצאה מהפרויקט </t>
    </r>
    <r>
      <rPr>
        <i/>
        <sz val="11"/>
        <rFont val="Segoe UI Semibold"/>
        <family val="2"/>
      </rPr>
      <t>tCO2e</t>
    </r>
  </si>
  <si>
    <r>
      <t xml:space="preserve">הערכת צריכת אנרגיה צפויה בשנה בהעדר הפרויקט </t>
    </r>
    <r>
      <rPr>
        <i/>
        <sz val="11"/>
        <rFont val="Segoe UI Semibold"/>
        <family val="2"/>
      </rPr>
      <t>KWh/year</t>
    </r>
  </si>
  <si>
    <r>
      <t xml:space="preserve">סה"ב צריכת אנרגיה צפויה לאחר ביצוע הפרויקט 
</t>
    </r>
    <r>
      <rPr>
        <i/>
        <sz val="11"/>
        <rFont val="Segoe UI Semibold"/>
        <family val="2"/>
      </rPr>
      <t>KWh/year</t>
    </r>
  </si>
  <si>
    <r>
      <t xml:space="preserve">ההפחתה השנתית הצפויה (אנרגיה בסיס-אנרגיה פרויקט) </t>
    </r>
    <r>
      <rPr>
        <i/>
        <sz val="11"/>
        <rFont val="Segoe UI Semibold"/>
        <family val="2"/>
      </rPr>
      <t>KWh/year</t>
    </r>
  </si>
  <si>
    <r>
      <t xml:space="preserve">סה"כ הפחתת אנרגיה נצרכת כתוצאה מהפרויקט </t>
    </r>
    <r>
      <rPr>
        <i/>
        <sz val="11"/>
        <rFont val="Segoe UI Semibold"/>
        <family val="2"/>
      </rPr>
      <t>KWh</t>
    </r>
  </si>
  <si>
    <r>
      <t xml:space="preserve">דיווח לתקופות ניטור 1-3 למערכות חימום וקירור מים
</t>
    </r>
    <r>
      <rPr>
        <i/>
        <sz val="20"/>
        <rFont val="Segoe UI Semibold"/>
        <family val="2"/>
      </rPr>
      <t>לשימוש לאחר הטמעת הפרויקט בלבד</t>
    </r>
    <r>
      <rPr>
        <b/>
        <u/>
        <sz val="20"/>
        <rFont val="Segoe UI Semibold"/>
        <family val="2"/>
      </rPr>
      <t xml:space="preserve">
</t>
    </r>
  </si>
  <si>
    <r>
      <t xml:space="preserve">ספיקת מים שנתית בפועל
</t>
    </r>
    <r>
      <rPr>
        <i/>
        <sz val="11"/>
        <rFont val="Segoe UI Semibold"/>
        <family val="2"/>
      </rPr>
      <t>מטר קוב
כמות המים השנתית בפועל מחוממת במערכת</t>
    </r>
  </si>
  <si>
    <r>
      <t xml:space="preserve">פליטות בהיעדר הפרויקט </t>
    </r>
    <r>
      <rPr>
        <sz val="11"/>
        <rFont val="Segoe UI Semibold"/>
        <family val="2"/>
      </rPr>
      <t>(tCO2e)</t>
    </r>
  </si>
  <si>
    <r>
      <t xml:space="preserve">פליטות בפרויקט </t>
    </r>
    <r>
      <rPr>
        <sz val="11"/>
        <rFont val="Segoe UI Semibold"/>
        <family val="2"/>
      </rPr>
      <t>(tCO2e)</t>
    </r>
  </si>
  <si>
    <r>
      <t xml:space="preserve">הפחתת פליטות </t>
    </r>
    <r>
      <rPr>
        <sz val="11"/>
        <rFont val="Segoe UI Semibold"/>
        <family val="2"/>
      </rPr>
      <t>(tCO2e)</t>
    </r>
  </si>
  <si>
    <r>
      <t xml:space="preserve">פליטות בפרויקט 
</t>
    </r>
    <r>
      <rPr>
        <sz val="11"/>
        <rFont val="Segoe UI Semibold"/>
        <family val="2"/>
      </rPr>
      <t>(tCO2e)</t>
    </r>
  </si>
  <si>
    <r>
      <t xml:space="preserve">אנרגיה נצרכת בהיעדר הפרויקט
</t>
    </r>
    <r>
      <rPr>
        <sz val="11"/>
        <rFont val="Segoe UI Semibold"/>
        <family val="2"/>
      </rPr>
      <t>(KWh)</t>
    </r>
  </si>
  <si>
    <r>
      <t>אנרגיה נצרכת בפרויקט</t>
    </r>
    <r>
      <rPr>
        <sz val="11"/>
        <rFont val="Segoe UI Semibold"/>
        <family val="2"/>
      </rPr>
      <t xml:space="preserve"> 
(KWh)</t>
    </r>
  </si>
  <si>
    <r>
      <t xml:space="preserve">הפחתת אנרגיה נצרכת
</t>
    </r>
    <r>
      <rPr>
        <sz val="11"/>
        <rFont val="Segoe UI Semibold"/>
        <family val="2"/>
      </rPr>
      <t>(KWh)</t>
    </r>
  </si>
  <si>
    <r>
      <t xml:space="preserve">אנרגיה נצרכת בפרויקט  </t>
    </r>
    <r>
      <rPr>
        <sz val="11"/>
        <rFont val="Segoe UI Semibold"/>
        <family val="2"/>
      </rPr>
      <t>(KWh)</t>
    </r>
  </si>
  <si>
    <r>
      <t xml:space="preserve">הפחתת אנרגיה נצרכת 
</t>
    </r>
    <r>
      <rPr>
        <sz val="11"/>
        <rFont val="Segoe UI Semibold"/>
        <family val="2"/>
      </rPr>
      <t>(KWh)</t>
    </r>
  </si>
  <si>
    <r>
      <t xml:space="preserve">אנרגיה נצרכת בהיעדר הפרויקט 
</t>
    </r>
    <r>
      <rPr>
        <sz val="11"/>
        <rFont val="Segoe UI Semibold"/>
        <family val="2"/>
      </rPr>
      <t>(KWh)</t>
    </r>
  </si>
  <si>
    <r>
      <t xml:space="preserve">ציוד חימום וקירור מים
</t>
    </r>
    <r>
      <rPr>
        <i/>
        <sz val="11"/>
        <rFont val="Segoe UI Semibold"/>
        <family val="2"/>
      </rPr>
      <t>הציוד בו משמש מקור האנרגיה</t>
    </r>
  </si>
  <si>
    <r>
      <t xml:space="preserve">• את הצריכה השנתית של כל מקור אנרגיה יש למלא </t>
    </r>
    <r>
      <rPr>
        <b/>
        <sz val="11"/>
        <rFont val="Segoe UI Semibold"/>
        <family val="2"/>
      </rPr>
      <t xml:space="preserve">על בסיס יחידת המידה המופיעה בעמודה E </t>
    </r>
    <r>
      <rPr>
        <sz val="11"/>
        <rFont val="Segoe UI Semibold"/>
        <family val="2"/>
      </rPr>
      <t>(יחידת המדידה). יחידה זו תבחר אוטומטית עם בחירת מקור האנרגיה ולא ניתן לשנותה.</t>
    </r>
  </si>
  <si>
    <t>שדות אתרי הפרויקט יפתחו אך ורק לאחר הזנת מספר האתרים  בתא C23</t>
  </si>
  <si>
    <t>הערות כלליות</t>
  </si>
  <si>
    <t>הערכת צריכת אנרגיה נוכחית (טרם הטמעת הפרויקט) - צריכת אנרגיה של מערכת חימום המים</t>
  </si>
  <si>
    <t>צריכת אנרגיה צפויה לאחר ביצוע הפרויקט - צריכת אנרגיה של מערכת חימום המים</t>
  </si>
  <si>
    <r>
      <t xml:space="preserve">גז טבעי </t>
    </r>
    <r>
      <rPr>
        <sz val="11"/>
        <rFont val="Segoe UI Semibold"/>
        <family val="2"/>
      </rPr>
      <t>(MMBTU)</t>
    </r>
  </si>
  <si>
    <r>
      <t xml:space="preserve">גפ"מ </t>
    </r>
    <r>
      <rPr>
        <sz val="11"/>
        <rFont val="Segoe UI Semibold"/>
        <family val="2"/>
      </rPr>
      <t>(ק"ג)</t>
    </r>
  </si>
  <si>
    <r>
      <t xml:space="preserve">חשמל </t>
    </r>
    <r>
      <rPr>
        <sz val="11"/>
        <rFont val="Segoe UI Semibold"/>
        <family val="2"/>
      </rPr>
      <t>(קוט"ש)</t>
    </r>
  </si>
  <si>
    <r>
      <t xml:space="preserve">מזוט </t>
    </r>
    <r>
      <rPr>
        <sz val="11"/>
        <rFont val="Segoe UI Semibold"/>
        <family val="2"/>
      </rPr>
      <t>(ליטר)</t>
    </r>
  </si>
  <si>
    <r>
      <t xml:space="preserve">סולר </t>
    </r>
    <r>
      <rPr>
        <sz val="11"/>
        <rFont val="Segoe UI Semibold"/>
        <family val="2"/>
      </rPr>
      <t>(ליטר)</t>
    </r>
  </si>
  <si>
    <r>
      <rPr>
        <b/>
        <i/>
        <sz val="11"/>
        <rFont val="Segoe UI Semibold"/>
        <family val="2"/>
      </rPr>
      <t>יש להזין מחיר ממוצע עבור כל מקור אנרגיה</t>
    </r>
    <r>
      <rPr>
        <i/>
        <sz val="11"/>
        <rFont val="Segoe UI Semibold"/>
        <family val="2"/>
      </rPr>
      <t>. אם לא ידוע מחיר מדויק, יעשה שימוש אוטומטי בערך ברירת מחדל.</t>
    </r>
  </si>
  <si>
    <r>
      <t xml:space="preserve">סה"כ הוצאה </t>
    </r>
    <r>
      <rPr>
        <sz val="11"/>
        <rFont val="Segoe UI Semibold"/>
        <family val="2"/>
      </rPr>
      <t>(₪)</t>
    </r>
  </si>
  <si>
    <r>
      <t xml:space="preserve">חיסכון צפוי </t>
    </r>
    <r>
      <rPr>
        <sz val="11"/>
        <rFont val="Segoe UI Semibold"/>
        <family val="2"/>
      </rPr>
      <t>(₪)</t>
    </r>
  </si>
  <si>
    <r>
      <t xml:space="preserve">החזר השקעה </t>
    </r>
    <r>
      <rPr>
        <sz val="11"/>
        <rFont val="Segoe UI Semibold"/>
        <family val="2"/>
      </rPr>
      <t>(אחוזים/שנה)</t>
    </r>
  </si>
  <si>
    <r>
      <t xml:space="preserve">דיווח לתקופות ניטור 1-3
</t>
    </r>
    <r>
      <rPr>
        <i/>
        <sz val="20"/>
        <rFont val="Segoe UI Semibold"/>
        <family val="2"/>
      </rPr>
      <t>לשימוש לאחר הטמעת הפרויקט בלבד</t>
    </r>
    <r>
      <rPr>
        <b/>
        <u/>
        <sz val="20"/>
        <rFont val="Segoe UI Semibold"/>
        <family val="2"/>
      </rPr>
      <t xml:space="preserve">
</t>
    </r>
  </si>
  <si>
    <t>צריכת אנרגיה של מערכת האיקלום - שימוש במדידות ישירות</t>
  </si>
  <si>
    <t>הערות כלליות לחישובי אנרגיה נצרכת בהיעדר הפרויקט</t>
  </si>
  <si>
    <r>
      <rPr>
        <sz val="11"/>
        <rFont val="Segoe UI Semibold"/>
        <family val="2"/>
      </rPr>
      <t xml:space="preserve">תיאור הפרויקט
</t>
    </r>
    <r>
      <rPr>
        <i/>
        <u/>
        <sz val="11"/>
        <rFont val="Segoe UI Semibold"/>
        <family val="2"/>
      </rPr>
      <t xml:space="preserve">להלן מוצגת דוגמא בלבד:
</t>
    </r>
    <r>
      <rPr>
        <i/>
        <sz val="11"/>
        <rFont val="Segoe UI Semibold"/>
        <family val="2"/>
      </rPr>
      <t>הפרויקט המוצע עתיד להיות מוטמע בבניין משרדים בנהריה בגודל של כ- 12,000 מ"ר, הפועל 12 שעות ביום ו- 5 ימים בשבוע. בבניין זה מותקנים כיום 2 צ'ילרים בהספק של 730 KW ו- COP 2 כל אחד. בפרויקט יותקנו במקומם שני צ'ילרים בהספק של 500 KW ו- COP 3 כל אחד.</t>
    </r>
    <r>
      <rPr>
        <i/>
        <u/>
        <sz val="11"/>
        <rFont val="Segoe UI Semibold"/>
        <family val="2"/>
      </rPr>
      <t xml:space="preserve">
</t>
    </r>
  </si>
  <si>
    <t>צ'ילר בהספק 500 KW של חברת Hidros Italy</t>
  </si>
  <si>
    <t>אקלום מבנים</t>
  </si>
  <si>
    <t>175000</t>
  </si>
  <si>
    <t>משרדי חברת אפריל בע"מ</t>
  </si>
  <si>
    <t>הגורן 6, נהריה</t>
  </si>
  <si>
    <t>לשם מילוי טופס זה מומלץ להיעזר במדריך למילוי בקשה המצוי באתר משרד האנרגיה</t>
  </si>
  <si>
    <t>משרדי חברת אפריל בע"מ בנהריה</t>
  </si>
  <si>
    <t>צ'ילר  730 KW</t>
  </si>
  <si>
    <t>סקר אנרגיה שבוצע בתאריך 01.03.2020, עמוד 4, סעיף 4.2</t>
  </si>
  <si>
    <t>צ'ילר Hidros Italy 500 KW</t>
  </si>
  <si>
    <t>סעיף 5 בכתב כמויות</t>
  </si>
  <si>
    <t>סה"כ חשמל נצרך</t>
  </si>
  <si>
    <r>
      <t xml:space="preserve">גיליון 'אקלום מבנים' </t>
    </r>
    <r>
      <rPr>
        <sz val="12"/>
        <rFont val="Segoe UI Semibold"/>
        <family val="2"/>
      </rPr>
      <t>משמש למילוי עבור פרויקטים העוסקים בהתייעלות באנרגיה במערכות לאיקלום מבנים, לרבות החלפת או התקנת צ'ילרים, מזגנים, מערכות בקרה, מערכות מיזוג VRF וכו'.</t>
    </r>
  </si>
  <si>
    <r>
      <rPr>
        <i/>
        <sz val="12"/>
        <rFont val="Segoe UI Semibold"/>
        <family val="2"/>
      </rPr>
      <t>גיליון 'פרטים כלליים, עלויות ותוצאות':</t>
    </r>
    <r>
      <rPr>
        <sz val="12"/>
        <rFont val="Segoe UI Semibold"/>
        <family val="2"/>
      </rPr>
      <t xml:space="preserve"> מכיל נתונים כלליים של היזם והפרויקט, לרבות תיאור הפרויקט, עלויותיו ותוצאותיו.</t>
    </r>
  </si>
  <si>
    <t>לנוחיותכם, מוצגות להלן דוגמאות לאסמכתאות קבילות:</t>
  </si>
  <si>
    <r>
      <t xml:space="preserve">בפרויקטים הכוללים מערכות מסוג צ'ילר Heat Pump/ צ'ילר Heat Recovery, יש להזין את רכיב האקלום בגיליון </t>
    </r>
    <r>
      <rPr>
        <i/>
        <sz val="12"/>
        <rFont val="Segoe UI Semibold"/>
        <family val="2"/>
      </rPr>
      <t xml:space="preserve">'אקלום מבנים' </t>
    </r>
    <r>
      <rPr>
        <sz val="12"/>
        <rFont val="Segoe UI Semibold"/>
        <family val="2"/>
      </rPr>
      <t xml:space="preserve">ואת רכיב חימום המים בגיליון </t>
    </r>
    <r>
      <rPr>
        <i/>
        <sz val="12"/>
        <rFont val="Segoe UI Semibold"/>
        <family val="2"/>
      </rPr>
      <t>'חימום וקירור מים'.</t>
    </r>
  </si>
  <si>
    <r>
      <t>גיליון 'חימום וקירור מים'</t>
    </r>
    <r>
      <rPr>
        <sz val="12"/>
        <rFont val="Segoe UI Semibold"/>
        <family val="2"/>
      </rPr>
      <t xml:space="preserve"> משמש למילוי עבור פרויקטים העוסקים בהתייעלות באנרגיה בחימום וקירור מים כגון החלפת ציוד לחימום מים לשימוש במקלחות ובריכות שחייה.</t>
    </r>
  </si>
  <si>
    <t xml:space="preserve">נא לציין את סוג היזם:
</t>
  </si>
  <si>
    <t>1.8</t>
  </si>
  <si>
    <t>סה"כ הפחתת צריכת אנרגיה צפויה באנרגיה (KWh)</t>
  </si>
  <si>
    <t>סה"כ הפחתת צריכת אנרגיה צפויה כתוצאה מהפרויקט (KWh)</t>
  </si>
  <si>
    <t>תשתית החישובים בקובץ זה מבוססת על מתודולוגית החישובים של מנגנון התמיכות אשר פותחה על ידי המשרד להגנת הסביבה במסגרת הוראת מנכ"ל 4.41 - "מסלול סיוע להשקעות בפרויקטים להפחתת פליטות גזי חממה והתייעלות אנרגטית".</t>
  </si>
  <si>
    <r>
      <rPr>
        <b/>
        <sz val="22"/>
        <color theme="6" tint="-0.499984740745262"/>
        <rFont val="Segoe UI Semibold"/>
        <family val="2"/>
      </rPr>
      <t>מנגנון תמיכות בפרויקטים להתייעלות באנרגיה והפחתת פליטות</t>
    </r>
    <r>
      <rPr>
        <b/>
        <sz val="18"/>
        <color theme="6" tint="-0.499984740745262"/>
        <rFont val="Segoe UI Semibold"/>
        <family val="2"/>
      </rPr>
      <t xml:space="preserve">
</t>
    </r>
    <r>
      <rPr>
        <b/>
        <sz val="16"/>
        <color theme="6" tint="-0.499984740745262"/>
        <rFont val="Segoe UI Semibold"/>
        <family val="2"/>
      </rPr>
      <t xml:space="preserve">בקשת תמיכה בפרויקטי אקלום מבנים וחימום וקירור מים
</t>
    </r>
    <r>
      <rPr>
        <b/>
        <sz val="12"/>
        <color theme="6" tint="-0.499984740745262"/>
        <rFont val="Segoe UI Semibold"/>
        <family val="2"/>
      </rPr>
      <t xml:space="preserve">גרסה 1 יולי 2021
</t>
    </r>
    <r>
      <rPr>
        <b/>
        <sz val="11"/>
        <color theme="6" tint="-0.499984740745262"/>
        <rFont val="Segoe UI Semibold"/>
        <family val="2"/>
      </rPr>
      <t xml:space="preserve">
</t>
    </r>
  </si>
  <si>
    <r>
      <t xml:space="preserve">קוט"ש נחסך להיקף סיוע מבוקש בשנה אחת ש"ח / KWh
</t>
    </r>
    <r>
      <rPr>
        <i/>
        <u/>
        <sz val="11"/>
        <rFont val="Segoe UI Semibold"/>
        <family val="2"/>
      </rPr>
      <t>להלן: "הניקוד הגולמי" כמופיע בסעיף בתנאים למכרז זה</t>
    </r>
  </si>
  <si>
    <r>
      <t xml:space="preserve">על פי תנאיי המכרז תקופת ההחזר של הפרויקט (לפני שקלול המענק) </t>
    </r>
    <r>
      <rPr>
        <i/>
        <u/>
        <sz val="11"/>
        <rFont val="Segoe UI Semibold"/>
        <family val="2"/>
      </rPr>
      <t>לא תפחת מ-24 חודשים ולא תעלה על 12 שנים</t>
    </r>
  </si>
  <si>
    <r>
      <t>גיל הרכיב</t>
    </r>
    <r>
      <rPr>
        <sz val="11"/>
        <rFont val="Segoe UI Semibold"/>
        <family val="2"/>
      </rPr>
      <t xml:space="preserve">
</t>
    </r>
    <r>
      <rPr>
        <i/>
        <sz val="11"/>
        <rFont val="Segoe UI Semibold"/>
        <family val="2"/>
      </rPr>
      <t>1. יש להזין את גיל הרכיב בשנים</t>
    </r>
    <r>
      <rPr>
        <b/>
        <sz val="11"/>
        <rFont val="Segoe UI Semibold"/>
        <family val="2"/>
      </rPr>
      <t xml:space="preserve">
</t>
    </r>
    <r>
      <rPr>
        <b/>
        <i/>
        <sz val="11"/>
        <rFont val="Segoe UI Semibold"/>
        <family val="2"/>
      </rPr>
      <t>2. בהתאם לתנאיי המכרז,שנת הייצור של יחידת הקירור המוחלפת תהיה 2010 או מוקדמת יותר</t>
    </r>
  </si>
  <si>
    <r>
      <t xml:space="preserve">גיל הרכיב
</t>
    </r>
    <r>
      <rPr>
        <i/>
        <sz val="11"/>
        <rFont val="Segoe UI Semibold"/>
        <family val="2"/>
      </rPr>
      <t>[שנים]</t>
    </r>
    <r>
      <rPr>
        <sz val="11"/>
        <rFont val="Segoe UI Semibold"/>
        <family val="2"/>
      </rPr>
      <t xml:space="preserve">
</t>
    </r>
    <r>
      <rPr>
        <i/>
        <sz val="11"/>
        <rFont val="Segoe UI Semibold"/>
        <family val="2"/>
      </rPr>
      <t>1. יש להזין את גיל הרכיב בשנים</t>
    </r>
    <r>
      <rPr>
        <b/>
        <sz val="11"/>
        <rFont val="Segoe UI Semibold"/>
        <family val="2"/>
      </rPr>
      <t xml:space="preserve">
</t>
    </r>
    <r>
      <rPr>
        <b/>
        <i/>
        <sz val="11"/>
        <rFont val="Segoe UI Semibold"/>
        <family val="2"/>
      </rPr>
      <t>2. בהתאם לתנאיי המכרז, שנת הייצור של יחידת הקירור המוחלפת תהיה 2010 או מוקדמת יותר</t>
    </r>
  </si>
  <si>
    <r>
      <t xml:space="preserve">סה"כ שעות העבודה השנתיות ליח'
</t>
    </r>
    <r>
      <rPr>
        <i/>
        <sz val="11"/>
        <rFont val="Segoe UI Semibold"/>
        <family val="2"/>
      </rPr>
      <t>[שעות]</t>
    </r>
  </si>
  <si>
    <r>
      <rPr>
        <i/>
        <sz val="11"/>
        <rFont val="Segoe UI Semibold"/>
        <family val="2"/>
      </rPr>
      <t>יש לציין 2 אנשי קשר ופרטי התקשורת מלאים.</t>
    </r>
    <r>
      <rPr>
        <b/>
        <i/>
        <sz val="11"/>
        <rFont val="Segoe UI Semibold"/>
        <family val="2"/>
      </rPr>
      <t xml:space="preserve"> 
1. אנשי הקשר יהיו מוסמכים לחייב את היזם, לפנות למשרד בשם היזם, ולקבל הודעות/ הנחיות עבורו. היזם יהיה רשאי להחליף את הנציג המוסמך באמצעות הודעה בכתב למשרד. 
</t>
    </r>
    <r>
      <rPr>
        <i/>
        <sz val="11"/>
        <color rgb="FFFF0000"/>
        <rFont val="Segoe UI Semibold"/>
        <family val="2"/>
      </rPr>
      <t>2. יש להזין לכל הפחות איש קשר אחד מההנהלה הבכירה בארגון ולכל הפחות איש קשר אחד לו היכרות מקצועית/ הנדסית עם הפרויקט.
3. שים לב: שדות תיאור הפרויקט יפתחו  אך ורק לאחר הזנת פרטים מלאים של אנשי הקשר.</t>
    </r>
  </si>
  <si>
    <t>סיכום תוצאות הפרויקט</t>
  </si>
  <si>
    <t xml:space="preserve">החישובים מבוססים על מתולוגיה מאושרת ממנגנון ה CDM באו"ם: </t>
  </si>
  <si>
    <t>IIE: Energy efficiency and fuel switching measures for buildings</t>
  </si>
  <si>
    <t xml:space="preserve">סיכום הערכת התייעלות באנרגיה והפחתת פליטות </t>
  </si>
  <si>
    <t>היקף ההתייעלות של הפרויקט</t>
  </si>
  <si>
    <t>היקף התייעלות באנרגיה והפחתת פליטות גזי חממה</t>
  </si>
  <si>
    <r>
      <t xml:space="preserve">שים לב, </t>
    </r>
    <r>
      <rPr>
        <b/>
        <u/>
        <sz val="12"/>
        <rFont val="Segoe UI Semibold"/>
        <family val="2"/>
      </rPr>
      <t>קובץ זה משמש להזנת פרויקט אחד בלבד</t>
    </r>
    <r>
      <rPr>
        <b/>
        <sz val="12"/>
        <rFont val="Segoe UI Semibold"/>
        <family val="2"/>
      </rPr>
      <t xml:space="preserve"> (אקלום מבנים/ חימום מים/ מערכת הכוללת אספקת מים חמים מצידה האחד ואספקת מים קרים מצידה השני). באם ברצונך להזין שני פרויקטים נפרדים (האחד אקלום מבנים והשני חימום וקירור מים), יש להשתמש בשני טפסי הגשה.</t>
    </r>
  </si>
  <si>
    <r>
      <rPr>
        <sz val="11"/>
        <rFont val="Segoe UI Semibold"/>
        <family val="2"/>
      </rPr>
      <t>עלויות הפרויקט</t>
    </r>
    <r>
      <rPr>
        <u/>
        <sz val="11"/>
        <rFont val="Segoe UI Semibold"/>
        <family val="2"/>
      </rPr>
      <t xml:space="preserve">
</t>
    </r>
    <r>
      <rPr>
        <i/>
        <u/>
        <sz val="11"/>
        <rFont val="Segoe UI Semibold"/>
        <family val="2"/>
      </rPr>
      <t>הנחיות למילוי:</t>
    </r>
    <r>
      <rPr>
        <u/>
        <sz val="11"/>
        <rFont val="Segoe UI Semibold"/>
        <family val="2"/>
      </rPr>
      <t xml:space="preserve">
</t>
    </r>
    <r>
      <rPr>
        <sz val="11"/>
        <rFont val="Segoe UI Semibold"/>
        <family val="2"/>
      </rPr>
      <t xml:space="preserve">1. </t>
    </r>
    <r>
      <rPr>
        <i/>
        <sz val="11"/>
        <rFont val="Segoe UI Semibold"/>
        <family val="2"/>
      </rPr>
      <t>ראה להלן דוגמא להזנת שורת עלות בשורה הראשונה בטבלה משמאל.
2. בטבלה הבאה יש לתאר את רכיבי הציוד המותקנים בפרויקט - יש להוסיף שורה לכל פריט ציוד או רכיב.
3. גובה המענק מחושב מתוך סכום ההשקעה הכולל אשר הוזן. יש לכלול בסעיף זה גם מע"מ.</t>
    </r>
    <r>
      <rPr>
        <u/>
        <sz val="11"/>
        <rFont val="Segoe UI Semibold"/>
        <family val="2"/>
      </rPr>
      <t xml:space="preserve">
</t>
    </r>
    <r>
      <rPr>
        <i/>
        <sz val="11"/>
        <rFont val="Segoe UI Semibold"/>
        <family val="2"/>
      </rPr>
      <t xml:space="preserve">4. בהתאם להוראות המכרז, </t>
    </r>
    <r>
      <rPr>
        <b/>
        <i/>
        <sz val="11"/>
        <rFont val="Segoe UI Semibold"/>
        <family val="2"/>
      </rPr>
      <t xml:space="preserve">במסגרת </t>
    </r>
    <r>
      <rPr>
        <i/>
        <sz val="11"/>
        <rFont val="Segoe UI Semibold"/>
        <family val="2"/>
      </rPr>
      <t xml:space="preserve">עלות הפרויקט </t>
    </r>
    <r>
      <rPr>
        <i/>
        <u/>
        <sz val="11"/>
        <rFont val="Segoe UI Semibold"/>
        <family val="2"/>
      </rPr>
      <t>אין לכלול</t>
    </r>
    <r>
      <rPr>
        <i/>
        <sz val="11"/>
        <rFont val="Segoe UI Semibold"/>
        <family val="2"/>
      </rPr>
      <t>: 
- הוצאות מימון לחברות אסקו או לחברות המבצעות את הפרויקט מטעם המציע;
- הוצאות לתכנון הפרויקט והגשת ההצעה (אלו יוכרו במסגרת תקציב תכנון והגשת פרויקטים נפרד כמתואר במכרז).</t>
    </r>
  </si>
  <si>
    <t xml:space="preserve">הנתונים המוזנים בגיליונות משמשים לחישוב ההתייעלות באנרגיה וההפחתה הצפויה בפליטות גזי חממה. </t>
  </si>
  <si>
    <t>• עבור מערכות קירור הפועלות לאורך כל השנה (לדוגמה חדרי שרתים, קירור תהליכי) יש להזין נתון NPLV (ולא ESEER), או לחלופין להזין את הבקשה במסגרת טופס ההגשה "כללי".</t>
  </si>
  <si>
    <r>
      <t xml:space="preserve">אחוז המענק המבוקש מסך ההשקעה 
</t>
    </r>
    <r>
      <rPr>
        <i/>
        <sz val="11"/>
        <rFont val="Segoe UI Semibold"/>
        <family val="2"/>
      </rPr>
      <t>(בין 1% ל- 35% באחוזים שלמים)</t>
    </r>
    <r>
      <rPr>
        <sz val="11"/>
        <rFont val="Segoe UI Semibold"/>
        <family val="2"/>
      </rPr>
      <t xml:space="preserve">
</t>
    </r>
    <r>
      <rPr>
        <i/>
        <sz val="11"/>
        <color rgb="FFFF0000"/>
        <rFont val="Segoe UI Semibold"/>
        <family val="2"/>
      </rPr>
      <t>סכום המענק בפועל יחושב בהתבסס על הנמוך מבין הבאים: עלות הפרויקט על פי ההצעה, או עלות הפרויקט בפועל על פי אישור בגין הוצאות הפרויקט בפועל בהתאם לנספח הרלוונטי במכרז, או מיליון שקלים חדשים (800,000 ש"ח).</t>
    </r>
  </si>
  <si>
    <t xml:space="preserve">במסגרת מכרז זה, לא יותר שינוי בתפוקת האתר (בהתאם ליחידת התפוקה המשקפת את רמת הפעילות באתר) בין תרחיש הבסיס ותרחיש הפרויקט. לפיכך, תפוקת האתר שהוזנה לחישובי תרחיש הבסיס תמשך אוטומטית עבור חישובי תרחיש הפרויקט ולא יתאפשר בה שינוי.  בהמשך לכך, לעניין צרכני האנרגיה עצמם, תותר רק החלפת מערכות שתפוקתן השתנתה  ביותר מ-20% ביחס למערכת הקיימת (כדוגמה, תפוקת הקירור של הצ'ילר החדש לא תגדל או תפחת ביותר מ-20% מתפוקת הקירור של הצ'ילר המוחלף). </t>
  </si>
  <si>
    <t xml:space="preserve">במסגרת מכרז זה, לא יותר שינוי בתפוקת האתר (בהתאם ליחידת התפוקה המשקפת את רמת הפעילות באתר) בין תרחיש הבסיס ותרחיש הפרויקט. לפיכך, בקובץ ההגשה, תפוקת האתר שהוזנה לחישובי תרחיש הבסיס תמשך אוטומטית עבור חישובי תרחיש הפרויקט ולא יתאפשר בה שינוי.  בהמשך לכך, לעניין צרכני האנרגיה עצמם, תותר רק החלפת מערכות שתפוקתן השתנתה ביותר מ-20% ביחס למערכת הקיימת (כדוגמה, תפוקת מערכת חימום המים החדשה לא תגדל או תפחת ביותר מ-20% מתפוקת המערכת המוחלפת). </t>
  </si>
  <si>
    <t>ש"ח</t>
  </si>
  <si>
    <r>
      <t xml:space="preserve">הוצאה על אנרגיה </t>
    </r>
    <r>
      <rPr>
        <sz val="11"/>
        <rFont val="Segoe UI Semibold"/>
        <family val="2"/>
      </rPr>
      <t>(ש"ח)</t>
    </r>
  </si>
</sst>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 #,##0.00_ ;_ * \-#,##0.00_ ;_ * &quot;-&quot;??_ ;_ @_ "/>
    <numFmt numFmtId="164" formatCode="0.0"/>
    <numFmt numFmtId="165" formatCode="[$-1010000]d/m/yy;@"/>
    <numFmt numFmtId="166" formatCode="0.0%"/>
    <numFmt numFmtId="167" formatCode="_ * #,##0_ ;_ * \-#,##0_ ;_ * &quot;-&quot;??_ ;_ @_ "/>
    <numFmt numFmtId="168" formatCode="#,##0.0"/>
    <numFmt numFmtId="169" formatCode="&quot;₪&quot;\ #,##0.00"/>
    <numFmt numFmtId="170" formatCode="&quot;₪&quot;\ #,##0"/>
    <numFmt numFmtId="171" formatCode="0.00000000000000"/>
  </numFmts>
  <fonts count="73">
    <font>
      <sz val="11"/>
      <color theme="1"/>
      <name val="Arial"/>
      <family val="2"/>
      <charset val="177"/>
      <scheme val="minor"/>
    </font>
    <font>
      <sz val="11"/>
      <name val="Arial"/>
      <family val="2"/>
      <scheme val="minor"/>
    </font>
    <font>
      <u/>
      <sz val="8.8000000000000007"/>
      <color theme="10"/>
      <name val="Arial"/>
      <family val="2"/>
      <charset val="177"/>
    </font>
    <font>
      <sz val="11"/>
      <color theme="1"/>
      <name val="Arial"/>
      <family val="2"/>
      <charset val="177"/>
      <scheme val="minor"/>
    </font>
    <font>
      <i/>
      <sz val="11"/>
      <name val="Arial"/>
      <family val="2"/>
      <scheme val="minor"/>
    </font>
    <font>
      <b/>
      <sz val="11"/>
      <name val="Arial"/>
      <family val="2"/>
      <scheme val="minor"/>
    </font>
    <font>
      <sz val="12"/>
      <name val="宋体"/>
      <charset val="134"/>
    </font>
    <font>
      <u/>
      <sz val="8.8000000000000007"/>
      <color indexed="12"/>
      <name val="Arial"/>
      <family val="2"/>
      <charset val="177"/>
    </font>
    <font>
      <b/>
      <u/>
      <sz val="20"/>
      <name val="Arial"/>
      <family val="2"/>
      <scheme val="minor"/>
    </font>
    <font>
      <b/>
      <sz val="12"/>
      <name val="Arial"/>
      <family val="2"/>
      <scheme val="minor"/>
    </font>
    <font>
      <sz val="12"/>
      <name val="Arial"/>
      <family val="2"/>
      <scheme val="minor"/>
    </font>
    <font>
      <b/>
      <u/>
      <sz val="11"/>
      <name val="Arial"/>
      <family val="2"/>
      <scheme val="minor"/>
    </font>
    <font>
      <sz val="14"/>
      <name val="Arial"/>
      <family val="2"/>
      <scheme val="minor"/>
    </font>
    <font>
      <b/>
      <u/>
      <sz val="14"/>
      <name val="Arial"/>
      <family val="2"/>
      <scheme val="minor"/>
    </font>
    <font>
      <i/>
      <u/>
      <sz val="11"/>
      <name val="Arial"/>
      <family val="2"/>
      <scheme val="minor"/>
    </font>
    <font>
      <i/>
      <u/>
      <sz val="11"/>
      <name val="Arial"/>
      <family val="2"/>
    </font>
    <font>
      <b/>
      <sz val="14"/>
      <name val="Arial"/>
      <family val="2"/>
      <scheme val="minor"/>
    </font>
    <font>
      <i/>
      <sz val="20"/>
      <name val="Arial"/>
      <family val="2"/>
      <scheme val="minor"/>
    </font>
    <font>
      <b/>
      <u/>
      <sz val="22"/>
      <name val="Arial"/>
      <family val="2"/>
      <scheme val="minor"/>
    </font>
    <font>
      <u/>
      <sz val="11"/>
      <name val="Arial"/>
      <family val="2"/>
      <scheme val="minor"/>
    </font>
    <font>
      <sz val="10"/>
      <name val="Arial"/>
      <family val="2"/>
      <scheme val="minor"/>
    </font>
    <font>
      <b/>
      <sz val="22"/>
      <name val="Arial"/>
      <family val="2"/>
      <scheme val="minor"/>
    </font>
    <font>
      <sz val="10"/>
      <name val="Arial"/>
      <family val="2"/>
    </font>
    <font>
      <b/>
      <sz val="11"/>
      <color rgb="FFFF0000"/>
      <name val="Arial"/>
      <family val="2"/>
      <scheme val="minor"/>
    </font>
    <font>
      <sz val="11"/>
      <color rgb="FFFF0000"/>
      <name val="Arial"/>
      <family val="2"/>
      <scheme val="minor"/>
    </font>
    <font>
      <b/>
      <sz val="11"/>
      <color theme="1"/>
      <name val="Arial"/>
      <family val="2"/>
      <scheme val="minor"/>
    </font>
    <font>
      <sz val="8"/>
      <name val="Arial"/>
      <family val="2"/>
      <scheme val="minor"/>
    </font>
    <font>
      <sz val="10"/>
      <color rgb="FFFF0000"/>
      <name val="Arial"/>
      <family val="2"/>
    </font>
    <font>
      <sz val="8"/>
      <name val="Arial"/>
      <family val="2"/>
      <charset val="177"/>
      <scheme val="minor"/>
    </font>
    <font>
      <b/>
      <sz val="11"/>
      <color theme="6" tint="-0.499984740745262"/>
      <name val="Segoe UI Semibold"/>
      <family val="2"/>
    </font>
    <font>
      <b/>
      <sz val="22"/>
      <color theme="6" tint="-0.499984740745262"/>
      <name val="Segoe UI Semibold"/>
      <family val="2"/>
    </font>
    <font>
      <b/>
      <sz val="18"/>
      <color theme="6" tint="-0.499984740745262"/>
      <name val="Segoe UI Semibold"/>
      <family val="2"/>
    </font>
    <font>
      <b/>
      <sz val="16"/>
      <color theme="6" tint="-0.499984740745262"/>
      <name val="Segoe UI Semibold"/>
      <family val="2"/>
    </font>
    <font>
      <b/>
      <sz val="12"/>
      <color theme="6" tint="-0.499984740745262"/>
      <name val="Segoe UI Semibold"/>
      <family val="2"/>
    </font>
    <font>
      <sz val="11"/>
      <name val="Segoe UI Semibold"/>
      <family val="2"/>
    </font>
    <font>
      <i/>
      <u/>
      <sz val="11"/>
      <name val="Segoe UI Semibold"/>
      <family val="2"/>
    </font>
    <font>
      <i/>
      <u/>
      <sz val="12"/>
      <name val="Segoe UI Semibold"/>
      <family val="2"/>
    </font>
    <font>
      <sz val="12"/>
      <name val="Segoe UI Semibold"/>
      <family val="2"/>
    </font>
    <font>
      <b/>
      <u/>
      <sz val="12"/>
      <name val="Segoe UI Semibold"/>
      <family val="2"/>
    </font>
    <font>
      <b/>
      <sz val="12"/>
      <name val="Segoe UI Semibold"/>
      <family val="2"/>
    </font>
    <font>
      <b/>
      <i/>
      <u/>
      <sz val="12"/>
      <name val="Segoe UI Semibold"/>
      <family val="2"/>
    </font>
    <font>
      <i/>
      <sz val="11"/>
      <name val="Segoe UI Semibold"/>
      <family val="2"/>
    </font>
    <font>
      <sz val="14"/>
      <name val="Segoe UI Semibold"/>
      <family val="2"/>
    </font>
    <font>
      <b/>
      <u/>
      <sz val="16"/>
      <color theme="6" tint="-0.499984740745262"/>
      <name val="Segoe UI Semibold"/>
      <family val="2"/>
    </font>
    <font>
      <sz val="11"/>
      <color rgb="FFFFFF00"/>
      <name val="Segoe UI Semibold"/>
      <family val="2"/>
    </font>
    <font>
      <i/>
      <sz val="12"/>
      <name val="Segoe UI Semibold"/>
      <family val="2"/>
    </font>
    <font>
      <b/>
      <sz val="11"/>
      <name val="Segoe UI Semibold"/>
      <family val="2"/>
    </font>
    <font>
      <b/>
      <sz val="14"/>
      <name val="Segoe UI Semibold"/>
      <family val="2"/>
    </font>
    <font>
      <b/>
      <u/>
      <sz val="11"/>
      <name val="Segoe UI Semibold"/>
      <family val="2"/>
    </font>
    <font>
      <b/>
      <i/>
      <sz val="11"/>
      <name val="Segoe UI Semibold"/>
      <family val="2"/>
    </font>
    <font>
      <i/>
      <sz val="11"/>
      <color rgb="FFFF0000"/>
      <name val="Segoe UI Semibold"/>
      <family val="2"/>
    </font>
    <font>
      <i/>
      <sz val="10"/>
      <name val="Segoe UI Semibold"/>
      <family val="2"/>
    </font>
    <font>
      <u/>
      <sz val="11"/>
      <name val="Segoe UI Semibold"/>
      <family val="2"/>
    </font>
    <font>
      <b/>
      <sz val="11"/>
      <color rgb="FFFF0000"/>
      <name val="Segoe UI Semibold"/>
      <family val="2"/>
    </font>
    <font>
      <u/>
      <sz val="16"/>
      <color theme="6" tint="-0.499984740745262"/>
      <name val="Segoe UI Semibold"/>
      <family val="2"/>
    </font>
    <font>
      <b/>
      <u/>
      <sz val="14"/>
      <name val="Segoe UI Semibold"/>
      <family val="2"/>
    </font>
    <font>
      <sz val="11"/>
      <color rgb="FFFF0000"/>
      <name val="Segoe UI Semibold"/>
      <family val="2"/>
    </font>
    <font>
      <i/>
      <sz val="8"/>
      <name val="Segoe UI Semibold"/>
      <family val="2"/>
    </font>
    <font>
      <i/>
      <sz val="9"/>
      <name val="Segoe UI Semibold"/>
      <family val="2"/>
    </font>
    <font>
      <sz val="11"/>
      <color theme="1"/>
      <name val="Segoe UI Semibold"/>
      <family val="2"/>
    </font>
    <font>
      <b/>
      <u/>
      <sz val="20"/>
      <name val="Segoe UI Semibold"/>
      <family val="2"/>
    </font>
    <font>
      <i/>
      <sz val="20"/>
      <name val="Segoe UI Semibold"/>
      <family val="2"/>
    </font>
    <font>
      <i/>
      <sz val="14"/>
      <name val="Segoe UI Semibold"/>
      <family val="2"/>
    </font>
    <font>
      <b/>
      <u/>
      <sz val="22"/>
      <name val="Segoe UI Semibold"/>
      <family val="2"/>
    </font>
    <font>
      <u/>
      <sz val="18"/>
      <name val="Segoe UI Semibold"/>
      <family val="2"/>
    </font>
    <font>
      <b/>
      <u/>
      <sz val="18"/>
      <name val="Segoe UI Semibold"/>
      <family val="2"/>
    </font>
    <font>
      <i/>
      <sz val="11"/>
      <color theme="1"/>
      <name val="Segoe UI Semibold"/>
      <family val="2"/>
    </font>
    <font>
      <b/>
      <sz val="9.35"/>
      <name val="Segoe UI Semibold"/>
      <family val="2"/>
    </font>
    <font>
      <i/>
      <sz val="11"/>
      <color rgb="FF222222"/>
      <name val="Segoe UI Semibold"/>
      <family val="2"/>
    </font>
    <font>
      <sz val="10"/>
      <name val="Segoe UI Semibold"/>
      <family val="2"/>
    </font>
    <font>
      <u/>
      <sz val="10"/>
      <color theme="10"/>
      <name val="Arial"/>
      <family val="2"/>
      <charset val="177"/>
    </font>
    <font>
      <u/>
      <sz val="11"/>
      <color theme="10"/>
      <name val="Arial"/>
      <family val="2"/>
      <charset val="177"/>
    </font>
    <font>
      <u/>
      <sz val="12"/>
      <color theme="10"/>
      <name val="Arial"/>
      <family val="2"/>
      <charset val="177"/>
    </font>
  </fonts>
  <fills count="19">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249977111117893"/>
        <bgColor indexed="64"/>
      </patternFill>
    </fill>
    <fill>
      <patternFill patternType="solid">
        <fgColor rgb="FFFF0000"/>
        <bgColor indexed="64"/>
      </patternFill>
    </fill>
    <fill>
      <patternFill patternType="solid">
        <fgColor theme="3" tint="0.79998168889431442"/>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3" tint="0.59996337778862885"/>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6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style="thin">
        <color indexed="64"/>
      </left>
      <right style="thin">
        <color auto="1"/>
      </right>
      <top style="thin">
        <color indexed="64"/>
      </top>
      <bottom/>
      <diagonal/>
    </border>
    <border>
      <left/>
      <right/>
      <top style="medium">
        <color indexed="64"/>
      </top>
      <bottom style="medium">
        <color indexed="64"/>
      </bottom>
      <diagonal/>
    </border>
    <border>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style="medium">
        <color indexed="64"/>
      </top>
      <bottom style="thin">
        <color auto="1"/>
      </bottom>
      <diagonal/>
    </border>
    <border>
      <left style="thin">
        <color auto="1"/>
      </left>
      <right/>
      <top style="thin">
        <color auto="1"/>
      </top>
      <bottom style="medium">
        <color indexed="64"/>
      </bottom>
      <diagonal/>
    </border>
    <border>
      <left style="thin">
        <color auto="1"/>
      </left>
      <right style="thin">
        <color auto="1"/>
      </right>
      <top/>
      <bottom style="medium">
        <color indexed="64"/>
      </bottom>
      <diagonal/>
    </border>
    <border>
      <left style="thin">
        <color indexed="64"/>
      </left>
      <right/>
      <top/>
      <bottom/>
      <diagonal/>
    </border>
    <border>
      <left/>
      <right style="medium">
        <color indexed="64"/>
      </right>
      <top/>
      <bottom style="thin">
        <color indexed="64"/>
      </bottom>
      <diagonal/>
    </border>
    <border>
      <left/>
      <right style="medium">
        <color indexed="64"/>
      </right>
      <top/>
      <bottom style="medium">
        <color indexed="64"/>
      </bottom>
      <diagonal/>
    </border>
    <border>
      <left style="thin">
        <color auto="1"/>
      </left>
      <right/>
      <top/>
      <bottom style="thin">
        <color auto="1"/>
      </bottom>
      <diagonal/>
    </border>
    <border>
      <left style="thin">
        <color indexed="64"/>
      </left>
      <right/>
      <top style="thin">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style="thin">
        <color auto="1"/>
      </right>
      <top style="medium">
        <color indexed="64"/>
      </top>
      <bottom style="thin">
        <color auto="1"/>
      </bottom>
      <diagonal/>
    </border>
    <border>
      <left style="thin">
        <color auto="1"/>
      </left>
      <right style="medium">
        <color indexed="64"/>
      </right>
      <top/>
      <bottom style="thin">
        <color auto="1"/>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theme="6" tint="-0.499984740745262"/>
      </left>
      <right/>
      <top style="medium">
        <color theme="6" tint="-0.499984740745262"/>
      </top>
      <bottom/>
      <diagonal/>
    </border>
    <border>
      <left/>
      <right/>
      <top style="medium">
        <color theme="6" tint="-0.499984740745262"/>
      </top>
      <bottom/>
      <diagonal/>
    </border>
    <border>
      <left/>
      <right style="medium">
        <color theme="6" tint="-0.499984740745262"/>
      </right>
      <top style="medium">
        <color theme="6" tint="-0.499984740745262"/>
      </top>
      <bottom/>
      <diagonal/>
    </border>
    <border>
      <left style="medium">
        <color theme="6" tint="-0.499984740745262"/>
      </left>
      <right/>
      <top/>
      <bottom/>
      <diagonal/>
    </border>
    <border>
      <left/>
      <right style="medium">
        <color theme="6" tint="-0.499984740745262"/>
      </right>
      <top/>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medium">
        <color theme="6" tint="-0.499984740745262"/>
      </left>
      <right/>
      <top/>
      <bottom style="medium">
        <color theme="6" tint="-0.499984740745262"/>
      </bottom>
      <diagonal/>
    </border>
    <border>
      <left/>
      <right/>
      <top/>
      <bottom style="medium">
        <color theme="6" tint="-0.499984740745262"/>
      </bottom>
      <diagonal/>
    </border>
    <border>
      <left/>
      <right style="medium">
        <color theme="6" tint="-0.499984740745262"/>
      </right>
      <top/>
      <bottom style="medium">
        <color theme="6" tint="-0.499984740745262"/>
      </bottom>
      <diagonal/>
    </border>
    <border>
      <left style="thin">
        <color theme="1" tint="0.249977111117893"/>
      </left>
      <right style="thin">
        <color theme="1" tint="0.249977111117893"/>
      </right>
      <top style="thin">
        <color theme="1" tint="0.249977111117893"/>
      </top>
      <bottom style="thin">
        <color theme="1" tint="0.249977111117893"/>
      </bottom>
      <diagonal/>
    </border>
    <border>
      <left style="thin">
        <color theme="1" tint="0.249977111117893"/>
      </left>
      <right style="thin">
        <color theme="1" tint="0.249977111117893"/>
      </right>
      <top style="thin">
        <color theme="1" tint="0.249977111117893"/>
      </top>
      <bottom/>
      <diagonal/>
    </border>
    <border>
      <left style="thin">
        <color theme="1" tint="0.249977111117893"/>
      </left>
      <right/>
      <top style="thin">
        <color theme="1" tint="0.249977111117893"/>
      </top>
      <bottom style="thin">
        <color theme="1" tint="0.249977111117893"/>
      </bottom>
      <diagonal/>
    </border>
    <border>
      <left style="thin">
        <color theme="1" tint="0.249977111117893"/>
      </left>
      <right style="thin">
        <color theme="1" tint="0.249977111117893"/>
      </right>
      <top/>
      <bottom style="thin">
        <color theme="1" tint="0.249977111117893"/>
      </bottom>
      <diagonal/>
    </border>
    <border>
      <left/>
      <right style="thin">
        <color theme="1" tint="0.249977111117893"/>
      </right>
      <top style="thin">
        <color theme="1" tint="0.249977111117893"/>
      </top>
      <bottom style="thin">
        <color theme="1" tint="0.249977111117893"/>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style="thin">
        <color theme="1" tint="0.14999847407452621"/>
      </top>
      <bottom/>
      <diagonal/>
    </border>
    <border>
      <left style="thin">
        <color theme="1" tint="0.14999847407452621"/>
      </left>
      <right/>
      <top style="thin">
        <color theme="1" tint="0.14999847407452621"/>
      </top>
      <bottom style="thin">
        <color theme="1" tint="0.14999847407452621"/>
      </bottom>
      <diagonal/>
    </border>
    <border>
      <left/>
      <right style="thin">
        <color theme="1" tint="0.14999847407452621"/>
      </right>
      <top style="thin">
        <color theme="1" tint="0.14999847407452621"/>
      </top>
      <bottom style="thin">
        <color theme="1" tint="0.14999847407452621"/>
      </bottom>
      <diagonal/>
    </border>
    <border>
      <left style="thin">
        <color theme="1" tint="0.14999847407452621"/>
      </left>
      <right style="thin">
        <color theme="1" tint="0.14999847407452621"/>
      </right>
      <top/>
      <bottom/>
      <diagonal/>
    </border>
    <border>
      <left style="thin">
        <color theme="1" tint="0.14999847407452621"/>
      </left>
      <right style="thin">
        <color theme="1" tint="0.14999847407452621"/>
      </right>
      <top/>
      <bottom style="thin">
        <color theme="1" tint="0.14999847407452621"/>
      </bottom>
      <diagonal/>
    </border>
    <border>
      <left style="medium">
        <color theme="1" tint="0.14999847407452621"/>
      </left>
      <right/>
      <top/>
      <bottom/>
      <diagonal/>
    </border>
    <border>
      <left/>
      <right style="medium">
        <color theme="1" tint="0.14999847407452621"/>
      </right>
      <top/>
      <bottom/>
      <diagonal/>
    </border>
    <border>
      <left style="thin">
        <color theme="6" tint="-0.499984740745262"/>
      </left>
      <right/>
      <top style="thin">
        <color theme="6" tint="-0.499984740745262"/>
      </top>
      <bottom/>
      <diagonal/>
    </border>
    <border>
      <left/>
      <right/>
      <top style="thin">
        <color theme="6" tint="-0.499984740745262"/>
      </top>
      <bottom/>
      <diagonal/>
    </border>
    <border>
      <left/>
      <right style="thin">
        <color theme="6" tint="-0.499984740745262"/>
      </right>
      <top style="thin">
        <color theme="6" tint="-0.499984740745262"/>
      </top>
      <bottom/>
      <diagonal/>
    </border>
    <border>
      <left style="thin">
        <color theme="6" tint="-0.499984740745262"/>
      </left>
      <right/>
      <top/>
      <bottom style="thin">
        <color theme="6" tint="-0.499984740745262"/>
      </bottom>
      <diagonal/>
    </border>
    <border>
      <left/>
      <right/>
      <top/>
      <bottom style="thin">
        <color theme="6" tint="-0.499984740745262"/>
      </bottom>
      <diagonal/>
    </border>
    <border>
      <left/>
      <right style="thin">
        <color theme="6" tint="-0.499984740745262"/>
      </right>
      <top/>
      <bottom style="thin">
        <color theme="6" tint="-0.499984740745262"/>
      </bottom>
      <diagonal/>
    </border>
  </borders>
  <cellStyleXfs count="34">
    <xf numFmtId="0" fontId="0" fillId="0" borderId="0"/>
    <xf numFmtId="0" fontId="2" fillId="0" borderId="0" applyNumberFormat="0" applyFill="0" applyBorder="0" applyAlignment="0" applyProtection="0">
      <alignment vertical="top"/>
      <protection locked="0"/>
    </xf>
    <xf numFmtId="43" fontId="3" fillId="0" borderId="0" applyFont="0" applyFill="0" applyBorder="0" applyAlignment="0" applyProtection="0"/>
    <xf numFmtId="165" fontId="3" fillId="0" borderId="0"/>
    <xf numFmtId="165" fontId="2" fillId="0" borderId="0" applyNumberFormat="0" applyFill="0" applyBorder="0" applyAlignment="0" applyProtection="0">
      <alignment vertical="top"/>
      <protection locked="0"/>
    </xf>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0" fontId="6" fillId="0" borderId="0"/>
    <xf numFmtId="0" fontId="7" fillId="0" borderId="0" applyNumberFormat="0" applyFill="0" applyBorder="0" applyAlignment="0" applyProtection="0">
      <alignment vertical="top"/>
      <protection locked="0"/>
    </xf>
    <xf numFmtId="9" fontId="3" fillId="0" borderId="0" applyFont="0" applyFill="0" applyBorder="0" applyAlignment="0" applyProtection="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xf numFmtId="165" fontId="3" fillId="0" borderId="0"/>
  </cellStyleXfs>
  <cellXfs count="1054">
    <xf numFmtId="0" fontId="0" fillId="0" borderId="0" xfId="0"/>
    <xf numFmtId="0" fontId="1" fillId="4" borderId="1" xfId="0" applyFont="1" applyFill="1" applyBorder="1" applyAlignment="1" applyProtection="1">
      <alignment vertical="top" wrapText="1"/>
      <protection locked="0"/>
    </xf>
    <xf numFmtId="0" fontId="1" fillId="3" borderId="0" xfId="8" applyNumberFormat="1" applyFont="1" applyFill="1" applyBorder="1" applyAlignment="1" applyProtection="1">
      <alignment vertical="top"/>
    </xf>
    <xf numFmtId="0" fontId="5" fillId="3" borderId="0" xfId="8" applyNumberFormat="1" applyFont="1" applyFill="1" applyBorder="1" applyAlignment="1" applyProtection="1">
      <alignment vertical="top"/>
    </xf>
    <xf numFmtId="0" fontId="4" fillId="3" borderId="0" xfId="8" applyNumberFormat="1" applyFont="1" applyFill="1" applyBorder="1" applyAlignment="1" applyProtection="1">
      <alignment vertical="top" wrapText="1"/>
    </xf>
    <xf numFmtId="0" fontId="1" fillId="3" borderId="0" xfId="8" applyNumberFormat="1" applyFont="1" applyFill="1" applyBorder="1" applyAlignment="1" applyProtection="1">
      <alignment vertical="top" wrapText="1"/>
    </xf>
    <xf numFmtId="0" fontId="5" fillId="3" borderId="0" xfId="8" applyNumberFormat="1" applyFont="1" applyFill="1" applyAlignment="1" applyProtection="1">
      <alignment horizontal="right" vertical="top" wrapText="1"/>
    </xf>
    <xf numFmtId="0" fontId="5" fillId="3" borderId="0" xfId="8" applyNumberFormat="1" applyFont="1" applyFill="1" applyBorder="1" applyAlignment="1" applyProtection="1">
      <alignment horizontal="right" vertical="top" wrapText="1"/>
    </xf>
    <xf numFmtId="0" fontId="1" fillId="2" borderId="0" xfId="0" applyFont="1" applyFill="1" applyAlignment="1" applyProtection="1">
      <alignment vertical="top"/>
    </xf>
    <xf numFmtId="0" fontId="8" fillId="2" borderId="0" xfId="0" applyFont="1" applyFill="1" applyAlignment="1" applyProtection="1">
      <alignment vertical="top" wrapText="1"/>
    </xf>
    <xf numFmtId="0" fontId="10" fillId="2" borderId="0" xfId="0" applyFont="1" applyFill="1" applyAlignment="1" applyProtection="1">
      <alignment wrapText="1"/>
    </xf>
    <xf numFmtId="0" fontId="16" fillId="3" borderId="0" xfId="0" applyNumberFormat="1" applyFont="1" applyFill="1" applyAlignment="1" applyProtection="1">
      <alignment vertical="center"/>
    </xf>
    <xf numFmtId="0" fontId="5" fillId="0" borderId="4" xfId="0" applyFont="1" applyFill="1" applyBorder="1" applyProtection="1"/>
    <xf numFmtId="0" fontId="12" fillId="2" borderId="0" xfId="0" applyFont="1" applyFill="1" applyBorder="1" applyAlignment="1" applyProtection="1">
      <alignment vertical="top"/>
    </xf>
    <xf numFmtId="0" fontId="12" fillId="2" borderId="0" xfId="0" applyFont="1" applyFill="1" applyBorder="1" applyAlignment="1" applyProtection="1">
      <alignment horizontal="right" vertical="top"/>
    </xf>
    <xf numFmtId="0" fontId="1" fillId="3" borderId="0" xfId="0" applyFont="1" applyFill="1" applyAlignment="1" applyProtection="1">
      <alignment vertical="top"/>
    </xf>
    <xf numFmtId="0" fontId="12" fillId="3" borderId="0" xfId="0" applyFont="1" applyFill="1" applyBorder="1" applyAlignment="1" applyProtection="1">
      <alignment vertical="top"/>
    </xf>
    <xf numFmtId="0" fontId="1" fillId="3" borderId="0" xfId="0" applyFont="1" applyFill="1" applyBorder="1" applyAlignment="1" applyProtection="1">
      <alignment vertical="top"/>
    </xf>
    <xf numFmtId="0" fontId="5" fillId="3" borderId="0" xfId="0" applyFont="1" applyFill="1" applyAlignment="1" applyProtection="1">
      <alignment vertical="top"/>
    </xf>
    <xf numFmtId="0" fontId="1" fillId="3" borderId="0" xfId="0" applyFont="1" applyFill="1" applyBorder="1" applyAlignment="1" applyProtection="1">
      <alignment horizontal="right" vertical="top"/>
    </xf>
    <xf numFmtId="0" fontId="1" fillId="0" borderId="0" xfId="0" applyFont="1" applyAlignment="1" applyProtection="1">
      <alignment vertical="top"/>
    </xf>
    <xf numFmtId="0" fontId="1" fillId="2" borderId="0" xfId="0" applyFont="1" applyFill="1" applyAlignment="1" applyProtection="1">
      <alignment horizontal="right" vertical="top"/>
    </xf>
    <xf numFmtId="0" fontId="11" fillId="3" borderId="0" xfId="0" applyFont="1" applyFill="1" applyAlignment="1" applyProtection="1">
      <alignment vertical="top"/>
    </xf>
    <xf numFmtId="0" fontId="1" fillId="3" borderId="0" xfId="0" applyFont="1" applyFill="1" applyAlignment="1" applyProtection="1">
      <alignment horizontal="right" vertical="top"/>
    </xf>
    <xf numFmtId="0" fontId="1" fillId="3" borderId="1" xfId="0" applyFont="1" applyFill="1" applyBorder="1" applyAlignment="1" applyProtection="1">
      <alignment horizontal="center" vertical="top"/>
    </xf>
    <xf numFmtId="0" fontId="1" fillId="4" borderId="1" xfId="0" applyFont="1" applyFill="1" applyBorder="1" applyAlignment="1" applyProtection="1">
      <alignment vertical="top"/>
    </xf>
    <xf numFmtId="0" fontId="1" fillId="5" borderId="2" xfId="0" applyFont="1" applyFill="1" applyBorder="1" applyAlignment="1" applyProtection="1">
      <alignment vertical="top"/>
    </xf>
    <xf numFmtId="0" fontId="13" fillId="2" borderId="0" xfId="0" applyFont="1" applyFill="1" applyBorder="1" applyAlignment="1" applyProtection="1">
      <alignment vertical="top"/>
    </xf>
    <xf numFmtId="0" fontId="15" fillId="3" borderId="0" xfId="0" applyFont="1" applyFill="1" applyAlignment="1" applyProtection="1">
      <alignment horizontal="right" readingOrder="2"/>
    </xf>
    <xf numFmtId="0" fontId="1" fillId="0" borderId="0" xfId="0" applyFont="1" applyFill="1" applyBorder="1" applyAlignment="1" applyProtection="1">
      <alignment vertical="top"/>
    </xf>
    <xf numFmtId="0" fontId="5" fillId="3" borderId="0" xfId="0" applyFont="1" applyFill="1" applyBorder="1" applyAlignment="1" applyProtection="1">
      <alignment vertical="top"/>
    </xf>
    <xf numFmtId="0" fontId="5" fillId="3" borderId="0" xfId="0" applyFont="1" applyFill="1" applyProtection="1"/>
    <xf numFmtId="0" fontId="1" fillId="3" borderId="1" xfId="0" applyFont="1" applyFill="1" applyBorder="1" applyAlignment="1" applyProtection="1">
      <alignment vertical="top" wrapText="1"/>
    </xf>
    <xf numFmtId="0" fontId="1" fillId="3" borderId="1" xfId="0" applyFont="1" applyFill="1" applyBorder="1" applyAlignment="1" applyProtection="1">
      <alignment vertical="top"/>
    </xf>
    <xf numFmtId="0" fontId="5" fillId="0" borderId="0" xfId="0" applyFont="1" applyFill="1" applyProtection="1"/>
    <xf numFmtId="0" fontId="4" fillId="3" borderId="0" xfId="0" applyFont="1" applyFill="1" applyBorder="1" applyAlignment="1" applyProtection="1">
      <alignment horizontal="right" vertical="top"/>
    </xf>
    <xf numFmtId="0" fontId="5" fillId="0" borderId="4" xfId="0" applyFont="1" applyFill="1" applyBorder="1" applyAlignment="1" applyProtection="1">
      <alignment horizontal="center" vertical="top"/>
    </xf>
    <xf numFmtId="0" fontId="5" fillId="0" borderId="4" xfId="0" applyFont="1" applyFill="1" applyBorder="1" applyAlignment="1" applyProtection="1">
      <alignment horizontal="center" vertical="top" wrapText="1"/>
    </xf>
    <xf numFmtId="0" fontId="5" fillId="3" borderId="10" xfId="0" applyFont="1" applyFill="1" applyBorder="1" applyAlignment="1" applyProtection="1">
      <alignment horizontal="center" vertical="top"/>
    </xf>
    <xf numFmtId="0" fontId="1" fillId="2" borderId="4" xfId="0" applyFont="1" applyFill="1" applyBorder="1" applyProtection="1"/>
    <xf numFmtId="0" fontId="5" fillId="3" borderId="0" xfId="0" applyFont="1" applyFill="1" applyBorder="1" applyAlignment="1" applyProtection="1">
      <alignment horizontal="right" vertical="top"/>
    </xf>
    <xf numFmtId="0" fontId="1" fillId="3" borderId="0" xfId="0" applyFont="1" applyFill="1" applyAlignment="1" applyProtection="1">
      <alignment vertical="top" wrapText="1"/>
    </xf>
    <xf numFmtId="0" fontId="1" fillId="4" borderId="2" xfId="0" applyFont="1" applyFill="1" applyBorder="1" applyAlignment="1" applyProtection="1">
      <alignment vertical="top" wrapText="1"/>
      <protection locked="0"/>
    </xf>
    <xf numFmtId="0" fontId="1" fillId="4" borderId="4" xfId="0" applyFont="1" applyFill="1" applyBorder="1" applyAlignment="1" applyProtection="1">
      <alignment vertical="top" wrapText="1"/>
      <protection locked="0"/>
    </xf>
    <xf numFmtId="168" fontId="1" fillId="5" borderId="8" xfId="0" applyNumberFormat="1" applyFont="1" applyFill="1" applyBorder="1" applyAlignment="1" applyProtection="1">
      <alignment horizontal="center" vertical="center" wrapText="1"/>
    </xf>
    <xf numFmtId="0" fontId="5" fillId="3" borderId="0" xfId="0" applyFont="1" applyFill="1" applyBorder="1" applyAlignment="1" applyProtection="1">
      <alignment horizontal="right" vertical="top" wrapText="1"/>
    </xf>
    <xf numFmtId="0" fontId="4" fillId="3" borderId="0" xfId="0" applyFont="1" applyFill="1" applyAlignment="1" applyProtection="1">
      <alignment vertical="top"/>
    </xf>
    <xf numFmtId="0" fontId="1" fillId="4" borderId="2" xfId="0" applyFont="1" applyFill="1" applyBorder="1" applyAlignment="1" applyProtection="1">
      <alignment vertical="top"/>
      <protection locked="0"/>
    </xf>
    <xf numFmtId="1" fontId="5" fillId="3" borderId="7" xfId="0" applyNumberFormat="1" applyFont="1" applyFill="1" applyBorder="1" applyAlignment="1" applyProtection="1">
      <alignment horizontal="right" vertical="top" wrapText="1"/>
    </xf>
    <xf numFmtId="1" fontId="11" fillId="3" borderId="0" xfId="0" applyNumberFormat="1" applyFont="1" applyFill="1" applyBorder="1" applyAlignment="1" applyProtection="1">
      <alignment horizontal="right" vertical="top" wrapText="1"/>
    </xf>
    <xf numFmtId="0" fontId="1" fillId="3" borderId="0" xfId="0" applyFont="1" applyFill="1" applyBorder="1" applyAlignment="1" applyProtection="1">
      <alignment vertical="top" wrapText="1"/>
    </xf>
    <xf numFmtId="0" fontId="5" fillId="3" borderId="0" xfId="0" applyFont="1" applyFill="1" applyAlignment="1" applyProtection="1">
      <alignment vertical="center"/>
    </xf>
    <xf numFmtId="0" fontId="1" fillId="3" borderId="2" xfId="0" applyFont="1" applyFill="1" applyBorder="1" applyAlignment="1" applyProtection="1">
      <alignment vertical="top" wrapText="1"/>
    </xf>
    <xf numFmtId="0" fontId="1" fillId="3" borderId="0" xfId="0" applyFont="1" applyFill="1" applyProtection="1"/>
    <xf numFmtId="0" fontId="1" fillId="3" borderId="12" xfId="0" applyFont="1" applyFill="1" applyBorder="1" applyAlignment="1" applyProtection="1">
      <alignment vertical="top"/>
    </xf>
    <xf numFmtId="0" fontId="1" fillId="3" borderId="12" xfId="0" applyFont="1" applyFill="1" applyBorder="1" applyAlignment="1" applyProtection="1">
      <alignment horizontal="right" vertical="top"/>
    </xf>
    <xf numFmtId="0" fontId="1" fillId="4" borderId="1" xfId="8" applyNumberFormat="1" applyFont="1" applyFill="1" applyBorder="1" applyAlignment="1" applyProtection="1">
      <alignment vertical="top"/>
      <protection locked="0"/>
    </xf>
    <xf numFmtId="0" fontId="12" fillId="2" borderId="0" xfId="11" applyNumberFormat="1" applyFont="1" applyFill="1" applyBorder="1" applyAlignment="1" applyProtection="1">
      <alignment vertical="top"/>
    </xf>
    <xf numFmtId="0" fontId="13" fillId="2" borderId="0" xfId="11" applyNumberFormat="1" applyFont="1" applyFill="1" applyBorder="1" applyAlignment="1" applyProtection="1">
      <alignment vertical="top"/>
    </xf>
    <xf numFmtId="0" fontId="1" fillId="3" borderId="0" xfId="8" applyNumberFormat="1" applyFont="1" applyFill="1" applyAlignment="1" applyProtection="1">
      <alignment vertical="top"/>
    </xf>
    <xf numFmtId="0" fontId="5" fillId="3" borderId="1" xfId="8" applyNumberFormat="1" applyFont="1" applyFill="1" applyBorder="1" applyAlignment="1" applyProtection="1">
      <alignment vertical="top"/>
    </xf>
    <xf numFmtId="0" fontId="4" fillId="3" borderId="0" xfId="8" applyNumberFormat="1" applyFont="1" applyFill="1" applyAlignment="1" applyProtection="1">
      <alignment vertical="top"/>
    </xf>
    <xf numFmtId="0" fontId="4" fillId="3" borderId="0" xfId="8" applyNumberFormat="1" applyFont="1" applyFill="1" applyBorder="1" applyAlignment="1" applyProtection="1">
      <alignment vertical="top"/>
    </xf>
    <xf numFmtId="0" fontId="1" fillId="3" borderId="1" xfId="8" applyNumberFormat="1" applyFont="1" applyFill="1" applyBorder="1" applyAlignment="1" applyProtection="1">
      <alignment vertical="top" wrapText="1"/>
    </xf>
    <xf numFmtId="0" fontId="1" fillId="3" borderId="1" xfId="8" applyNumberFormat="1" applyFont="1" applyFill="1" applyBorder="1" applyAlignment="1" applyProtection="1">
      <alignment vertical="top"/>
    </xf>
    <xf numFmtId="0" fontId="1" fillId="3" borderId="0" xfId="8" applyNumberFormat="1" applyFont="1" applyFill="1" applyBorder="1" applyAlignment="1" applyProtection="1">
      <alignment horizontal="right" vertical="top"/>
    </xf>
    <xf numFmtId="0" fontId="1" fillId="0" borderId="1" xfId="8" applyNumberFormat="1" applyFont="1" applyFill="1" applyBorder="1" applyAlignment="1" applyProtection="1">
      <alignment horizontal="right" vertical="top"/>
    </xf>
    <xf numFmtId="0" fontId="1" fillId="4" borderId="1" xfId="8" applyNumberFormat="1" applyFont="1" applyFill="1" applyBorder="1" applyAlignment="1" applyProtection="1">
      <alignment vertical="top" wrapText="1"/>
      <protection locked="0"/>
    </xf>
    <xf numFmtId="0" fontId="1" fillId="3" borderId="0" xfId="8" applyNumberFormat="1" applyFont="1" applyFill="1" applyAlignment="1" applyProtection="1">
      <alignment horizontal="right" vertical="top"/>
    </xf>
    <xf numFmtId="165" fontId="1" fillId="3" borderId="0" xfId="8" applyFont="1" applyFill="1" applyBorder="1" applyProtection="1"/>
    <xf numFmtId="0" fontId="1" fillId="3" borderId="3" xfId="8" applyNumberFormat="1" applyFont="1" applyFill="1" applyBorder="1" applyAlignment="1" applyProtection="1">
      <alignment vertical="top"/>
    </xf>
    <xf numFmtId="0" fontId="1" fillId="3" borderId="1" xfId="8" applyNumberFormat="1" applyFont="1" applyFill="1" applyBorder="1" applyAlignment="1" applyProtection="1">
      <alignment horizontal="right" vertical="top"/>
    </xf>
    <xf numFmtId="0" fontId="5" fillId="3" borderId="1"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left" vertical="top" wrapText="1"/>
    </xf>
    <xf numFmtId="0" fontId="12" fillId="2" borderId="0" xfId="8" applyNumberFormat="1" applyFont="1" applyFill="1" applyBorder="1" applyAlignment="1" applyProtection="1">
      <alignment vertical="top"/>
    </xf>
    <xf numFmtId="0" fontId="13" fillId="2" borderId="0" xfId="8" applyNumberFormat="1" applyFont="1" applyFill="1" applyBorder="1" applyAlignment="1" applyProtection="1">
      <alignment vertical="top"/>
    </xf>
    <xf numFmtId="165" fontId="18" fillId="14" borderId="0" xfId="8" applyFont="1" applyFill="1" applyProtection="1"/>
    <xf numFmtId="0" fontId="5" fillId="3" borderId="1" xfId="8" applyNumberFormat="1" applyFont="1" applyFill="1" applyBorder="1" applyAlignment="1" applyProtection="1">
      <alignment horizontal="right" vertical="top" wrapText="1"/>
    </xf>
    <xf numFmtId="0" fontId="1" fillId="3" borderId="0" xfId="8" applyNumberFormat="1" applyFont="1" applyFill="1" applyBorder="1" applyAlignment="1" applyProtection="1">
      <alignment horizontal="right"/>
    </xf>
    <xf numFmtId="165" fontId="1" fillId="3" borderId="0" xfId="8" applyFont="1" applyFill="1" applyProtection="1"/>
    <xf numFmtId="0" fontId="4" fillId="3" borderId="0" xfId="8" applyNumberFormat="1" applyFont="1" applyFill="1" applyAlignment="1" applyProtection="1">
      <alignment horizontal="right" vertical="top" wrapText="1"/>
    </xf>
    <xf numFmtId="0" fontId="1" fillId="3" borderId="1" xfId="8" applyNumberFormat="1" applyFont="1" applyFill="1" applyBorder="1" applyAlignment="1" applyProtection="1">
      <alignment horizontal="right" vertical="top" wrapText="1"/>
    </xf>
    <xf numFmtId="0" fontId="5" fillId="3" borderId="1" xfId="8" applyNumberFormat="1" applyFont="1" applyFill="1" applyBorder="1" applyAlignment="1" applyProtection="1">
      <alignment horizontal="right" vertical="top"/>
    </xf>
    <xf numFmtId="0" fontId="1" fillId="3" borderId="0" xfId="8" applyNumberFormat="1" applyFont="1" applyFill="1" applyBorder="1" applyAlignment="1" applyProtection="1"/>
    <xf numFmtId="0" fontId="1" fillId="3" borderId="0" xfId="8" applyNumberFormat="1" applyFont="1" applyFill="1" applyAlignment="1" applyProtection="1"/>
    <xf numFmtId="0" fontId="1" fillId="3" borderId="0" xfId="8" applyNumberFormat="1" applyFont="1" applyFill="1" applyAlignment="1" applyProtection="1">
      <alignment wrapText="1"/>
    </xf>
    <xf numFmtId="0" fontId="4" fillId="3" borderId="2" xfId="8" applyNumberFormat="1" applyFont="1" applyFill="1" applyBorder="1" applyAlignment="1" applyProtection="1">
      <alignment vertical="top" wrapText="1"/>
    </xf>
    <xf numFmtId="0" fontId="4" fillId="3" borderId="3" xfId="8" applyNumberFormat="1" applyFont="1" applyFill="1" applyBorder="1" applyAlignment="1" applyProtection="1">
      <alignment vertical="top" wrapText="1"/>
    </xf>
    <xf numFmtId="0" fontId="5" fillId="3" borderId="22" xfId="8" applyNumberFormat="1" applyFont="1" applyFill="1" applyBorder="1" applyAlignment="1" applyProtection="1">
      <alignment vertical="top" wrapText="1"/>
    </xf>
    <xf numFmtId="0" fontId="1" fillId="3" borderId="0" xfId="8" applyNumberFormat="1" applyFont="1" applyFill="1" applyBorder="1" applyAlignment="1" applyProtection="1">
      <alignment horizontal="center" vertical="center" wrapText="1"/>
    </xf>
    <xf numFmtId="9" fontId="1" fillId="3" borderId="0" xfId="8" applyNumberFormat="1" applyFont="1" applyFill="1" applyBorder="1" applyAlignment="1" applyProtection="1">
      <alignment horizontal="center" vertical="center" wrapText="1"/>
    </xf>
    <xf numFmtId="0" fontId="1" fillId="14" borderId="0" xfId="8" applyNumberFormat="1" applyFont="1" applyFill="1" applyAlignment="1" applyProtection="1">
      <alignment vertical="top"/>
    </xf>
    <xf numFmtId="0" fontId="11" fillId="14" borderId="0" xfId="8" applyNumberFormat="1" applyFont="1" applyFill="1" applyAlignment="1" applyProtection="1">
      <alignment vertical="top"/>
    </xf>
    <xf numFmtId="0" fontId="1" fillId="14" borderId="0" xfId="8" applyNumberFormat="1" applyFont="1" applyFill="1" applyBorder="1" applyAlignment="1" applyProtection="1">
      <alignment vertical="top"/>
    </xf>
    <xf numFmtId="165" fontId="1" fillId="14" borderId="0" xfId="8" applyFont="1" applyFill="1" applyProtection="1"/>
    <xf numFmtId="0" fontId="1" fillId="14" borderId="0" xfId="0" applyFont="1" applyFill="1" applyAlignment="1" applyProtection="1">
      <alignment vertical="top"/>
    </xf>
    <xf numFmtId="165" fontId="5" fillId="3" borderId="0" xfId="8" applyFont="1" applyFill="1" applyAlignment="1" applyProtection="1">
      <alignment horizontal="right" wrapText="1"/>
    </xf>
    <xf numFmtId="0" fontId="11" fillId="3" borderId="0" xfId="8" applyNumberFormat="1" applyFont="1" applyFill="1" applyAlignment="1" applyProtection="1">
      <alignment vertical="top"/>
    </xf>
    <xf numFmtId="165" fontId="1" fillId="3" borderId="0" xfId="8" applyFont="1" applyFill="1" applyAlignment="1" applyProtection="1">
      <alignment horizontal="right" wrapText="1"/>
    </xf>
    <xf numFmtId="0" fontId="1" fillId="0" borderId="0" xfId="0" applyFont="1" applyProtection="1"/>
    <xf numFmtId="0" fontId="5" fillId="3" borderId="10" xfId="0" applyFont="1" applyFill="1" applyBorder="1" applyAlignment="1" applyProtection="1">
      <alignment vertical="top" wrapText="1"/>
    </xf>
    <xf numFmtId="0" fontId="5" fillId="3" borderId="10" xfId="0" applyFont="1" applyFill="1" applyBorder="1" applyAlignment="1" applyProtection="1">
      <alignment horizontal="center" vertical="top" wrapText="1"/>
    </xf>
    <xf numFmtId="0" fontId="5" fillId="3" borderId="0" xfId="0" applyFont="1" applyFill="1" applyAlignment="1" applyProtection="1">
      <alignment wrapText="1"/>
    </xf>
    <xf numFmtId="0" fontId="1" fillId="0" borderId="10" xfId="0" applyFont="1" applyFill="1" applyBorder="1" applyAlignment="1" applyProtection="1">
      <alignment vertical="top"/>
    </xf>
    <xf numFmtId="0" fontId="1" fillId="12" borderId="4" xfId="0" applyFont="1" applyFill="1" applyBorder="1" applyAlignment="1" applyProtection="1">
      <alignment vertical="top"/>
      <protection locked="0"/>
    </xf>
    <xf numFmtId="0" fontId="1" fillId="0" borderId="9" xfId="0" applyFont="1" applyFill="1" applyBorder="1" applyAlignment="1" applyProtection="1">
      <alignment vertical="top"/>
    </xf>
    <xf numFmtId="0" fontId="1" fillId="0" borderId="5" xfId="0" applyFont="1" applyFill="1" applyBorder="1" applyAlignment="1" applyProtection="1">
      <alignment vertical="top"/>
    </xf>
    <xf numFmtId="168" fontId="1" fillId="5" borderId="14" xfId="2" applyNumberFormat="1" applyFont="1" applyFill="1" applyBorder="1" applyAlignment="1" applyProtection="1">
      <alignment horizontal="center" vertical="center" wrapText="1"/>
    </xf>
    <xf numFmtId="1" fontId="11" fillId="3" borderId="0" xfId="0" applyNumberFormat="1" applyFont="1" applyFill="1" applyBorder="1" applyAlignment="1" applyProtection="1">
      <alignment horizontal="right" vertical="center" wrapText="1"/>
    </xf>
    <xf numFmtId="165" fontId="18" fillId="3" borderId="0" xfId="8" applyFont="1" applyFill="1" applyProtection="1"/>
    <xf numFmtId="0" fontId="1" fillId="3" borderId="1" xfId="18" applyNumberFormat="1" applyFont="1" applyFill="1" applyBorder="1" applyAlignment="1" applyProtection="1">
      <alignment vertical="top"/>
    </xf>
    <xf numFmtId="0" fontId="1" fillId="3" borderId="0" xfId="18" applyNumberFormat="1" applyFont="1" applyFill="1" applyBorder="1" applyAlignment="1" applyProtection="1">
      <alignment vertical="top"/>
    </xf>
    <xf numFmtId="0" fontId="12" fillId="3" borderId="0" xfId="18" applyNumberFormat="1" applyFont="1" applyFill="1" applyBorder="1" applyAlignment="1" applyProtection="1">
      <alignment vertical="top"/>
    </xf>
    <xf numFmtId="165" fontId="1" fillId="3" borderId="0" xfId="18" applyFont="1" applyFill="1" applyBorder="1" applyProtection="1"/>
    <xf numFmtId="0" fontId="5" fillId="3" borderId="17" xfId="18" applyNumberFormat="1" applyFont="1" applyFill="1" applyBorder="1" applyAlignment="1" applyProtection="1">
      <alignment vertical="top" wrapText="1"/>
    </xf>
    <xf numFmtId="0" fontId="1" fillId="3" borderId="18" xfId="18" applyNumberFormat="1" applyFont="1" applyFill="1" applyBorder="1" applyAlignment="1" applyProtection="1"/>
    <xf numFmtId="0" fontId="1" fillId="3" borderId="24" xfId="18" applyNumberFormat="1" applyFont="1" applyFill="1" applyBorder="1" applyAlignment="1" applyProtection="1">
      <alignment vertical="top" wrapText="1"/>
    </xf>
    <xf numFmtId="0" fontId="1" fillId="3" borderId="18" xfId="18" applyNumberFormat="1" applyFont="1" applyFill="1" applyBorder="1" applyAlignment="1" applyProtection="1">
      <alignment vertical="top"/>
    </xf>
    <xf numFmtId="0" fontId="1" fillId="3" borderId="19" xfId="18" applyNumberFormat="1" applyFont="1" applyFill="1" applyBorder="1" applyAlignment="1" applyProtection="1">
      <alignment vertical="top"/>
    </xf>
    <xf numFmtId="168" fontId="1" fillId="5" borderId="13" xfId="18" applyNumberFormat="1" applyFont="1" applyFill="1" applyBorder="1" applyAlignment="1" applyProtection="1">
      <alignment horizontal="center" vertical="center" wrapText="1"/>
    </xf>
    <xf numFmtId="0" fontId="1" fillId="10" borderId="23" xfId="18" applyNumberFormat="1" applyFont="1" applyFill="1" applyBorder="1" applyAlignment="1" applyProtection="1">
      <alignment vertical="top"/>
      <protection locked="0"/>
    </xf>
    <xf numFmtId="0" fontId="1" fillId="0" borderId="17" xfId="8" applyNumberFormat="1" applyFont="1" applyFill="1" applyBorder="1" applyAlignment="1" applyProtection="1">
      <alignment vertical="top"/>
    </xf>
    <xf numFmtId="0" fontId="1" fillId="0" borderId="18" xfId="8" applyNumberFormat="1" applyFont="1" applyFill="1" applyBorder="1" applyAlignment="1" applyProtection="1">
      <alignment vertical="top"/>
    </xf>
    <xf numFmtId="0" fontId="1" fillId="0" borderId="18" xfId="8" applyNumberFormat="1" applyFont="1" applyFill="1" applyBorder="1" applyAlignment="1" applyProtection="1">
      <alignment vertical="top" wrapText="1"/>
    </xf>
    <xf numFmtId="0" fontId="1" fillId="0" borderId="19" xfId="8" applyNumberFormat="1" applyFont="1" applyFill="1" applyBorder="1" applyAlignment="1" applyProtection="1">
      <alignment vertical="top"/>
    </xf>
    <xf numFmtId="0" fontId="1" fillId="3" borderId="0" xfId="0" applyFont="1" applyFill="1" applyAlignment="1" applyProtection="1">
      <alignment horizontal="right"/>
    </xf>
    <xf numFmtId="20" fontId="1" fillId="3" borderId="0" xfId="0" applyNumberFormat="1" applyFont="1" applyFill="1" applyBorder="1" applyAlignment="1" applyProtection="1">
      <alignment horizontal="right" vertical="top"/>
    </xf>
    <xf numFmtId="0" fontId="1" fillId="4" borderId="5" xfId="0" applyFont="1" applyFill="1" applyBorder="1" applyAlignment="1" applyProtection="1">
      <alignment vertical="top" wrapText="1"/>
      <protection locked="0"/>
    </xf>
    <xf numFmtId="168" fontId="1" fillId="5" borderId="6" xfId="8" applyNumberFormat="1" applyFont="1" applyFill="1" applyBorder="1" applyAlignment="1" applyProtection="1">
      <alignment horizontal="center" vertical="top" wrapText="1"/>
    </xf>
    <xf numFmtId="0" fontId="12" fillId="2" borderId="0" xfId="11" applyNumberFormat="1" applyFont="1" applyFill="1" applyBorder="1" applyAlignment="1" applyProtection="1">
      <alignment horizontal="right" vertical="top"/>
    </xf>
    <xf numFmtId="0" fontId="12" fillId="2" borderId="0" xfId="8" applyNumberFormat="1" applyFont="1" applyFill="1" applyBorder="1" applyAlignment="1" applyProtection="1">
      <alignment horizontal="right" vertical="top"/>
    </xf>
    <xf numFmtId="0" fontId="1" fillId="14" borderId="0" xfId="8" applyNumberFormat="1" applyFont="1" applyFill="1" applyAlignment="1" applyProtection="1">
      <alignment horizontal="right"/>
    </xf>
    <xf numFmtId="0" fontId="5" fillId="3" borderId="22" xfId="18" applyNumberFormat="1" applyFont="1" applyFill="1" applyBorder="1" applyAlignment="1" applyProtection="1">
      <alignment vertical="top"/>
    </xf>
    <xf numFmtId="0" fontId="5" fillId="0" borderId="0" xfId="0" applyFont="1" applyFill="1" applyAlignment="1" applyProtection="1">
      <alignment wrapText="1"/>
    </xf>
    <xf numFmtId="0" fontId="1" fillId="3" borderId="0" xfId="0" applyFont="1" applyFill="1" applyAlignment="1" applyProtection="1">
      <alignment horizontal="center" vertical="center"/>
    </xf>
    <xf numFmtId="0" fontId="1" fillId="3" borderId="0" xfId="0" applyFont="1" applyFill="1" applyAlignment="1" applyProtection="1">
      <alignment vertical="center"/>
    </xf>
    <xf numFmtId="0" fontId="1" fillId="3" borderId="0" xfId="0" applyFont="1" applyFill="1" applyBorder="1" applyAlignment="1" applyProtection="1">
      <alignment horizontal="center" vertical="center"/>
    </xf>
    <xf numFmtId="0" fontId="1"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1" fontId="5" fillId="3" borderId="11" xfId="0" applyNumberFormat="1" applyFont="1" applyFill="1" applyBorder="1" applyAlignment="1" applyProtection="1">
      <alignment horizontal="right" vertical="top" wrapText="1"/>
    </xf>
    <xf numFmtId="14" fontId="1" fillId="5" borderId="6" xfId="8" applyNumberFormat="1" applyFont="1" applyFill="1" applyBorder="1" applyAlignment="1" applyProtection="1">
      <alignment horizontal="center" vertical="top" wrapText="1"/>
    </xf>
    <xf numFmtId="0" fontId="1" fillId="3" borderId="2" xfId="18" applyNumberFormat="1" applyFont="1" applyFill="1" applyBorder="1" applyAlignment="1" applyProtection="1">
      <alignment horizontal="right" vertical="top" wrapText="1"/>
    </xf>
    <xf numFmtId="0" fontId="4" fillId="3" borderId="0" xfId="18" applyNumberFormat="1" applyFont="1" applyFill="1" applyBorder="1" applyAlignment="1" applyProtection="1">
      <alignment vertical="top" wrapText="1"/>
    </xf>
    <xf numFmtId="165" fontId="21" fillId="14" borderId="0" xfId="8" applyFont="1" applyFill="1" applyAlignment="1" applyProtection="1">
      <alignment horizontal="right" wrapText="1"/>
    </xf>
    <xf numFmtId="3" fontId="1" fillId="3" borderId="0" xfId="26" applyNumberFormat="1" applyFont="1" applyFill="1" applyBorder="1" applyAlignment="1" applyProtection="1">
      <alignment horizontal="right" vertical="top"/>
    </xf>
    <xf numFmtId="3" fontId="1" fillId="3" borderId="0" xfId="26" applyNumberFormat="1" applyFont="1" applyFill="1" applyBorder="1" applyAlignment="1" applyProtection="1">
      <alignment vertical="top"/>
    </xf>
    <xf numFmtId="0" fontId="4" fillId="3" borderId="0" xfId="0" applyFont="1" applyFill="1" applyProtection="1"/>
    <xf numFmtId="3" fontId="5" fillId="3" borderId="4" xfId="0" applyNumberFormat="1" applyFont="1" applyFill="1" applyBorder="1" applyAlignment="1" applyProtection="1">
      <alignment horizontal="right" vertical="top" wrapText="1"/>
    </xf>
    <xf numFmtId="0" fontId="1" fillId="0" borderId="1" xfId="0" applyFont="1" applyBorder="1" applyAlignment="1" applyProtection="1">
      <alignment vertical="top" wrapText="1"/>
    </xf>
    <xf numFmtId="0" fontId="1" fillId="0" borderId="1" xfId="0" applyFont="1" applyBorder="1" applyAlignment="1" applyProtection="1">
      <alignment vertical="top"/>
    </xf>
    <xf numFmtId="0" fontId="4" fillId="3" borderId="0" xfId="0" applyFont="1" applyFill="1" applyBorder="1" applyAlignment="1" applyProtection="1">
      <alignment horizontal="right" vertical="top" wrapText="1"/>
    </xf>
    <xf numFmtId="0" fontId="4" fillId="3" borderId="0" xfId="0" applyFont="1" applyFill="1" applyAlignment="1" applyProtection="1">
      <alignment horizontal="right" readingOrder="2"/>
    </xf>
    <xf numFmtId="0" fontId="1" fillId="3" borderId="0" xfId="0" applyFont="1" applyFill="1" applyBorder="1" applyAlignment="1" applyProtection="1">
      <alignment horizontal="center"/>
    </xf>
    <xf numFmtId="0" fontId="5" fillId="3" borderId="3" xfId="0" applyFont="1" applyFill="1" applyBorder="1" applyAlignment="1" applyProtection="1">
      <alignment horizontal="center" vertical="top"/>
    </xf>
    <xf numFmtId="167" fontId="1" fillId="2" borderId="4" xfId="2" applyNumberFormat="1" applyFont="1" applyFill="1" applyBorder="1" applyProtection="1"/>
    <xf numFmtId="43" fontId="1" fillId="5" borderId="4" xfId="2" applyFont="1" applyFill="1" applyBorder="1" applyAlignment="1" applyProtection="1">
      <alignment vertical="top"/>
    </xf>
    <xf numFmtId="43" fontId="1" fillId="5" borderId="2" xfId="0" applyNumberFormat="1" applyFont="1" applyFill="1" applyBorder="1" applyAlignment="1" applyProtection="1">
      <alignment vertical="top"/>
    </xf>
    <xf numFmtId="169" fontId="1" fillId="12" borderId="4" xfId="0" applyNumberFormat="1" applyFont="1" applyFill="1" applyBorder="1" applyAlignment="1" applyProtection="1">
      <alignment vertical="top"/>
      <protection locked="0"/>
    </xf>
    <xf numFmtId="0" fontId="5" fillId="3" borderId="1" xfId="0" applyFont="1" applyFill="1" applyBorder="1" applyAlignment="1" applyProtection="1">
      <alignment vertical="top"/>
    </xf>
    <xf numFmtId="0" fontId="5" fillId="3" borderId="1" xfId="0" applyFont="1" applyFill="1" applyBorder="1" applyProtection="1"/>
    <xf numFmtId="0" fontId="5" fillId="3" borderId="1" xfId="0" applyFont="1" applyFill="1" applyBorder="1" applyAlignment="1" applyProtection="1">
      <alignment horizontal="center" wrapText="1" readingOrder="2"/>
    </xf>
    <xf numFmtId="0" fontId="5" fillId="3" borderId="1" xfId="0" applyFont="1" applyFill="1" applyBorder="1" applyAlignment="1" applyProtection="1">
      <alignment horizontal="center" readingOrder="2"/>
    </xf>
    <xf numFmtId="171" fontId="1" fillId="3" borderId="0" xfId="0" applyNumberFormat="1" applyFont="1" applyFill="1" applyProtection="1"/>
    <xf numFmtId="10" fontId="1" fillId="5" borderId="37" xfId="17" applyNumberFormat="1" applyFont="1" applyFill="1" applyBorder="1" applyAlignment="1" applyProtection="1">
      <alignment horizontal="center" vertical="center" wrapText="1"/>
    </xf>
    <xf numFmtId="166" fontId="1" fillId="5" borderId="8" xfId="17" applyNumberFormat="1" applyFont="1" applyFill="1" applyBorder="1" applyAlignment="1" applyProtection="1">
      <alignment horizontal="center" vertical="center" wrapText="1"/>
    </xf>
    <xf numFmtId="169" fontId="1" fillId="5" borderId="8" xfId="0" applyNumberFormat="1" applyFont="1" applyFill="1" applyBorder="1" applyAlignment="1" applyProtection="1">
      <alignment horizontal="center" vertical="center" wrapText="1"/>
    </xf>
    <xf numFmtId="0" fontId="20" fillId="14" borderId="0" xfId="8" applyNumberFormat="1" applyFont="1" applyFill="1" applyAlignment="1" applyProtection="1">
      <alignment horizontal="right"/>
    </xf>
    <xf numFmtId="0" fontId="20" fillId="3" borderId="0" xfId="8" applyNumberFormat="1" applyFont="1" applyFill="1" applyAlignment="1" applyProtection="1">
      <alignment horizontal="right" vertical="top"/>
    </xf>
    <xf numFmtId="168" fontId="1" fillId="5" borderId="25" xfId="18" applyNumberFormat="1" applyFont="1" applyFill="1" applyBorder="1" applyAlignment="1" applyProtection="1">
      <alignment horizontal="center" vertical="center" wrapText="1"/>
    </xf>
    <xf numFmtId="10" fontId="1" fillId="5" borderId="13" xfId="18" applyNumberFormat="1" applyFont="1" applyFill="1" applyBorder="1" applyAlignment="1" applyProtection="1">
      <alignment horizontal="center" vertical="center"/>
    </xf>
    <xf numFmtId="0" fontId="4" fillId="0" borderId="0" xfId="8" applyNumberFormat="1" applyFont="1" applyFill="1" applyBorder="1" applyAlignment="1" applyProtection="1">
      <alignment vertical="top" wrapText="1"/>
    </xf>
    <xf numFmtId="3" fontId="1" fillId="3" borderId="5" xfId="0" applyNumberFormat="1" applyFont="1" applyFill="1" applyBorder="1" applyAlignment="1" applyProtection="1">
      <alignment horizontal="right" vertical="top" wrapText="1"/>
    </xf>
    <xf numFmtId="0" fontId="1" fillId="0" borderId="0" xfId="0" applyFont="1" applyFill="1" applyProtection="1"/>
    <xf numFmtId="0" fontId="1" fillId="0" borderId="0" xfId="0" applyFont="1" applyFill="1" applyAlignment="1" applyProtection="1">
      <alignment horizontal="right" readingOrder="2"/>
    </xf>
    <xf numFmtId="0" fontId="1" fillId="0" borderId="0" xfId="0" applyFont="1" applyFill="1" applyAlignment="1" applyProtection="1">
      <alignment readingOrder="2"/>
    </xf>
    <xf numFmtId="0" fontId="5" fillId="0" borderId="0" xfId="0" applyFont="1" applyFill="1" applyBorder="1" applyAlignment="1" applyProtection="1"/>
    <xf numFmtId="0" fontId="1" fillId="0" borderId="0" xfId="0" applyFont="1" applyFill="1" applyBorder="1" applyAlignment="1" applyProtection="1"/>
    <xf numFmtId="0" fontId="11" fillId="0" borderId="0" xfId="0" applyFont="1" applyFill="1" applyBorder="1" applyAlignment="1" applyProtection="1">
      <alignment vertical="top"/>
    </xf>
    <xf numFmtId="0" fontId="1" fillId="0" borderId="0" xfId="0" applyFont="1" applyFill="1" applyBorder="1" applyAlignment="1" applyProtection="1">
      <alignment vertical="top" wrapText="1"/>
    </xf>
    <xf numFmtId="0" fontId="5" fillId="0" borderId="0" xfId="3" applyNumberFormat="1" applyFont="1" applyFill="1" applyProtection="1"/>
    <xf numFmtId="0" fontId="5" fillId="0" borderId="0" xfId="6" applyNumberFormat="1" applyFont="1" applyFill="1" applyProtection="1"/>
    <xf numFmtId="0" fontId="5" fillId="0" borderId="0" xfId="7" applyNumberFormat="1" applyFont="1" applyFill="1" applyProtection="1"/>
    <xf numFmtId="0" fontId="1" fillId="0" borderId="0" xfId="0" applyFont="1" applyFill="1" applyAlignment="1" applyProtection="1">
      <alignment horizontal="right"/>
    </xf>
    <xf numFmtId="0" fontId="1" fillId="0" borderId="0" xfId="3" applyNumberFormat="1" applyFont="1" applyFill="1" applyProtection="1"/>
    <xf numFmtId="0" fontId="1" fillId="0" borderId="0" xfId="6" applyNumberFormat="1" applyFont="1" applyFill="1" applyBorder="1" applyAlignment="1" applyProtection="1">
      <alignment vertical="top"/>
    </xf>
    <xf numFmtId="0" fontId="1" fillId="0" borderId="0" xfId="6" applyNumberFormat="1" applyFont="1" applyFill="1" applyProtection="1"/>
    <xf numFmtId="0" fontId="1" fillId="0" borderId="0" xfId="7" applyNumberFormat="1" applyFont="1" applyFill="1" applyProtection="1"/>
    <xf numFmtId="0" fontId="5" fillId="0" borderId="0" xfId="0" applyFont="1" applyFill="1" applyBorder="1" applyAlignment="1" applyProtection="1">
      <alignment vertical="top"/>
    </xf>
    <xf numFmtId="0" fontId="5" fillId="0" borderId="0" xfId="0" applyFont="1" applyFill="1" applyBorder="1" applyAlignment="1" applyProtection="1">
      <alignment vertical="top" wrapText="1"/>
    </xf>
    <xf numFmtId="0" fontId="1" fillId="0" borderId="0" xfId="0" applyNumberFormat="1" applyFont="1" applyFill="1" applyProtection="1"/>
    <xf numFmtId="0" fontId="11" fillId="0" borderId="0" xfId="0" applyFont="1" applyFill="1" applyBorder="1" applyAlignment="1" applyProtection="1"/>
    <xf numFmtId="0" fontId="1" fillId="0" borderId="0" xfId="0" applyFont="1" applyFill="1" applyAlignment="1" applyProtection="1">
      <alignment wrapText="1"/>
    </xf>
    <xf numFmtId="0" fontId="1" fillId="11" borderId="12" xfId="0" applyFont="1" applyFill="1" applyBorder="1" applyProtection="1"/>
    <xf numFmtId="0" fontId="1" fillId="11" borderId="12" xfId="0" applyNumberFormat="1" applyFont="1" applyFill="1" applyBorder="1" applyProtection="1"/>
    <xf numFmtId="0" fontId="5" fillId="11" borderId="12" xfId="0" applyFont="1" applyFill="1" applyBorder="1" applyProtection="1"/>
    <xf numFmtId="0" fontId="5" fillId="6" borderId="0" xfId="0" applyFont="1" applyFill="1" applyBorder="1" applyAlignment="1" applyProtection="1"/>
    <xf numFmtId="1" fontId="1" fillId="0" borderId="0" xfId="0" applyNumberFormat="1" applyFont="1" applyFill="1" applyProtection="1"/>
    <xf numFmtId="0" fontId="4" fillId="0" borderId="0" xfId="0" applyFont="1" applyFill="1" applyBorder="1" applyAlignment="1" applyProtection="1">
      <alignment vertical="top"/>
    </xf>
    <xf numFmtId="0" fontId="5" fillId="7" borderId="0" xfId="0" applyFont="1" applyFill="1" applyBorder="1" applyAlignment="1" applyProtection="1"/>
    <xf numFmtId="3" fontId="1" fillId="0" borderId="0" xfId="0" applyNumberFormat="1" applyFont="1" applyFill="1" applyProtection="1"/>
    <xf numFmtId="0" fontId="5" fillId="9" borderId="0" xfId="0" applyFont="1" applyFill="1" applyBorder="1" applyAlignment="1" applyProtection="1"/>
    <xf numFmtId="0" fontId="5" fillId="3" borderId="0" xfId="13" applyNumberFormat="1" applyFont="1" applyFill="1" applyAlignment="1" applyProtection="1">
      <alignment wrapText="1"/>
    </xf>
    <xf numFmtId="1" fontId="1" fillId="3" borderId="0" xfId="0" applyNumberFormat="1" applyFont="1" applyFill="1" applyProtection="1"/>
    <xf numFmtId="0" fontId="1" fillId="3" borderId="0" xfId="3" applyNumberFormat="1" applyFont="1" applyFill="1" applyProtection="1"/>
    <xf numFmtId="9" fontId="1" fillId="3" borderId="0" xfId="0" applyNumberFormat="1" applyFont="1" applyFill="1" applyProtection="1"/>
    <xf numFmtId="0" fontId="1" fillId="0" borderId="0" xfId="0" applyFont="1" applyFill="1" applyBorder="1" applyAlignment="1" applyProtection="1">
      <alignment horizontal="left" vertical="top" wrapText="1"/>
    </xf>
    <xf numFmtId="0" fontId="1" fillId="0" borderId="0" xfId="0" applyFont="1" applyFill="1" applyBorder="1" applyProtection="1"/>
    <xf numFmtId="0" fontId="1" fillId="0" borderId="4" xfId="0" applyFont="1" applyFill="1" applyBorder="1" applyProtection="1"/>
    <xf numFmtId="9" fontId="1" fillId="0" borderId="4" xfId="17" applyFont="1" applyFill="1" applyBorder="1" applyProtection="1"/>
    <xf numFmtId="167" fontId="1" fillId="0" borderId="0" xfId="2" applyNumberFormat="1" applyFont="1" applyFill="1" applyProtection="1"/>
    <xf numFmtId="9" fontId="1" fillId="0" borderId="0" xfId="0" applyNumberFormat="1" applyFont="1" applyFill="1" applyProtection="1"/>
    <xf numFmtId="0" fontId="16" fillId="13" borderId="0" xfId="0" applyFont="1" applyFill="1" applyBorder="1" applyAlignment="1" applyProtection="1"/>
    <xf numFmtId="0" fontId="5" fillId="0" borderId="0" xfId="28" applyNumberFormat="1" applyFont="1" applyFill="1" applyProtection="1"/>
    <xf numFmtId="0" fontId="1" fillId="0" borderId="0" xfId="28" applyNumberFormat="1" applyFont="1" applyFill="1" applyProtection="1"/>
    <xf numFmtId="0" fontId="5" fillId="0" borderId="0" xfId="28" applyNumberFormat="1" applyFont="1" applyFill="1" applyAlignment="1" applyProtection="1">
      <alignment wrapText="1"/>
    </xf>
    <xf numFmtId="0" fontId="1" fillId="0" borderId="0" xfId="28" applyNumberFormat="1" applyFont="1" applyFill="1" applyBorder="1" applyAlignment="1" applyProtection="1">
      <alignment vertical="top" wrapText="1"/>
    </xf>
    <xf numFmtId="0" fontId="1" fillId="0" borderId="0" xfId="28" applyNumberFormat="1" applyFont="1" applyFill="1" applyBorder="1" applyAlignment="1" applyProtection="1">
      <alignment vertical="top"/>
    </xf>
    <xf numFmtId="0" fontId="1" fillId="0" borderId="0" xfId="0" applyFont="1" applyFill="1" applyBorder="1" applyAlignment="1" applyProtection="1">
      <alignment horizontal="right" vertical="top"/>
    </xf>
    <xf numFmtId="0" fontId="1" fillId="0" borderId="0" xfId="0" applyFont="1" applyFill="1" applyBorder="1" applyAlignment="1" applyProtection="1">
      <alignment horizontal="left" vertical="top"/>
    </xf>
    <xf numFmtId="0" fontId="5" fillId="0" borderId="0" xfId="13" applyNumberFormat="1" applyFont="1" applyFill="1" applyAlignment="1" applyProtection="1">
      <alignment wrapText="1"/>
    </xf>
    <xf numFmtId="3" fontId="5" fillId="0" borderId="0" xfId="25" applyNumberFormat="1" applyFont="1" applyFill="1" applyBorder="1" applyAlignment="1" applyProtection="1">
      <alignment vertical="top"/>
    </xf>
    <xf numFmtId="3" fontId="5" fillId="0" borderId="0" xfId="23" applyNumberFormat="1" applyFont="1" applyFill="1" applyBorder="1" applyAlignment="1" applyProtection="1">
      <alignment horizontal="right" vertical="top" wrapText="1"/>
    </xf>
    <xf numFmtId="0" fontId="5" fillId="0" borderId="0" xfId="29" applyNumberFormat="1" applyFont="1" applyFill="1" applyProtection="1"/>
    <xf numFmtId="0" fontId="1" fillId="0" borderId="0" xfId="29" applyNumberFormat="1" applyFont="1" applyFill="1" applyProtection="1"/>
    <xf numFmtId="0" fontId="1" fillId="0" borderId="0" xfId="29" applyNumberFormat="1" applyFont="1" applyFill="1" applyBorder="1" applyAlignment="1" applyProtection="1">
      <alignment vertical="top" wrapText="1"/>
    </xf>
    <xf numFmtId="0" fontId="1" fillId="0" borderId="0" xfId="29" applyNumberFormat="1" applyFont="1" applyFill="1" applyBorder="1" applyAlignment="1" applyProtection="1">
      <alignment vertical="top"/>
    </xf>
    <xf numFmtId="0" fontId="5" fillId="0" borderId="0" xfId="30" applyNumberFormat="1" applyFont="1" applyFill="1" applyProtection="1"/>
    <xf numFmtId="0" fontId="1" fillId="0" borderId="0" xfId="30" applyNumberFormat="1" applyFont="1" applyFill="1" applyProtection="1"/>
    <xf numFmtId="0" fontId="1" fillId="0" borderId="0" xfId="30" applyNumberFormat="1" applyFont="1" applyFill="1" applyBorder="1" applyAlignment="1" applyProtection="1">
      <alignment vertical="top" wrapText="1"/>
    </xf>
    <xf numFmtId="0" fontId="1" fillId="0" borderId="0" xfId="30" applyNumberFormat="1" applyFont="1" applyFill="1" applyBorder="1" applyAlignment="1" applyProtection="1">
      <alignment vertical="top"/>
    </xf>
    <xf numFmtId="0" fontId="5" fillId="0" borderId="0" xfId="31" applyNumberFormat="1" applyFont="1" applyFill="1" applyProtection="1"/>
    <xf numFmtId="0" fontId="1" fillId="0" borderId="0" xfId="31" applyNumberFormat="1" applyFont="1" applyFill="1" applyProtection="1"/>
    <xf numFmtId="0" fontId="1" fillId="0" borderId="0" xfId="31" applyNumberFormat="1" applyFont="1" applyFill="1" applyBorder="1" applyAlignment="1" applyProtection="1">
      <alignment vertical="top" wrapText="1"/>
    </xf>
    <xf numFmtId="0" fontId="1" fillId="0" borderId="0" xfId="31" applyNumberFormat="1" applyFont="1" applyFill="1" applyBorder="1" applyAlignment="1" applyProtection="1">
      <alignment vertical="top"/>
    </xf>
    <xf numFmtId="0" fontId="5" fillId="0" borderId="0" xfId="32" applyNumberFormat="1" applyFont="1" applyFill="1" applyProtection="1"/>
    <xf numFmtId="0" fontId="1" fillId="0" borderId="0" xfId="32" applyNumberFormat="1" applyFont="1" applyFill="1" applyProtection="1"/>
    <xf numFmtId="0" fontId="1" fillId="0" borderId="0" xfId="32" applyNumberFormat="1" applyFont="1" applyFill="1" applyBorder="1" applyAlignment="1" applyProtection="1">
      <alignment vertical="top" wrapText="1"/>
    </xf>
    <xf numFmtId="0" fontId="1" fillId="0" borderId="0" xfId="32" applyNumberFormat="1" applyFont="1" applyFill="1" applyBorder="1" applyAlignment="1" applyProtection="1">
      <alignment vertical="top"/>
    </xf>
    <xf numFmtId="0" fontId="5" fillId="0" borderId="0" xfId="33" applyNumberFormat="1" applyFont="1" applyFill="1" applyProtection="1"/>
    <xf numFmtId="0" fontId="1" fillId="0" borderId="0" xfId="33" applyNumberFormat="1" applyFont="1" applyFill="1" applyProtection="1"/>
    <xf numFmtId="0" fontId="1" fillId="0" borderId="0" xfId="33" applyNumberFormat="1" applyFont="1" applyFill="1" applyBorder="1" applyAlignment="1" applyProtection="1">
      <alignment vertical="top" wrapText="1"/>
    </xf>
    <xf numFmtId="0" fontId="1" fillId="0" borderId="0" xfId="33" applyNumberFormat="1" applyFont="1" applyFill="1" applyBorder="1" applyAlignment="1" applyProtection="1">
      <alignment vertical="top"/>
    </xf>
    <xf numFmtId="0" fontId="16" fillId="11" borderId="12" xfId="0" applyFont="1" applyFill="1" applyBorder="1" applyAlignment="1" applyProtection="1">
      <alignment horizontal="center"/>
    </xf>
    <xf numFmtId="167" fontId="1" fillId="0" borderId="0" xfId="0" applyNumberFormat="1" applyFont="1" applyFill="1" applyProtection="1"/>
    <xf numFmtId="43" fontId="1" fillId="0" borderId="0" xfId="0" applyNumberFormat="1" applyFont="1" applyFill="1" applyBorder="1" applyProtection="1"/>
    <xf numFmtId="3" fontId="11" fillId="0" borderId="0" xfId="0" applyNumberFormat="1" applyFont="1" applyFill="1" applyBorder="1" applyAlignment="1" applyProtection="1">
      <alignment horizontal="right" vertical="top" wrapText="1"/>
    </xf>
    <xf numFmtId="43" fontId="5" fillId="0" borderId="0" xfId="2" applyFont="1" applyFill="1" applyProtection="1"/>
    <xf numFmtId="43" fontId="1" fillId="0" borderId="0" xfId="2" applyFont="1" applyFill="1" applyBorder="1" applyAlignment="1" applyProtection="1">
      <alignment vertical="top"/>
    </xf>
    <xf numFmtId="43" fontId="1" fillId="0" borderId="0" xfId="0" applyNumberFormat="1" applyFont="1" applyFill="1" applyProtection="1"/>
    <xf numFmtId="0" fontId="5" fillId="16" borderId="0" xfId="0" applyFont="1" applyFill="1" applyProtection="1"/>
    <xf numFmtId="0" fontId="5" fillId="15" borderId="0" xfId="0" applyFont="1" applyFill="1" applyBorder="1" applyAlignment="1" applyProtection="1">
      <alignment horizontal="right"/>
    </xf>
    <xf numFmtId="3" fontId="1" fillId="3" borderId="4" xfId="0" applyNumberFormat="1" applyFont="1" applyFill="1" applyBorder="1" applyAlignment="1" applyProtection="1">
      <alignment horizontal="right" vertical="top" wrapText="1"/>
    </xf>
    <xf numFmtId="43" fontId="1" fillId="0" borderId="0" xfId="2" applyFont="1" applyFill="1" applyProtection="1"/>
    <xf numFmtId="0" fontId="22" fillId="0" borderId="0" xfId="0" applyFont="1" applyAlignment="1" applyProtection="1">
      <alignment wrapText="1"/>
    </xf>
    <xf numFmtId="0" fontId="1" fillId="0" borderId="0" xfId="0" applyFont="1" applyAlignment="1" applyProtection="1">
      <alignment wrapText="1"/>
    </xf>
    <xf numFmtId="0" fontId="1" fillId="0" borderId="0" xfId="0" applyFont="1"/>
    <xf numFmtId="0" fontId="19" fillId="0" borderId="0" xfId="0" applyFont="1" applyBorder="1" applyAlignment="1">
      <alignment horizontal="right" vertical="center" readingOrder="2"/>
    </xf>
    <xf numFmtId="0" fontId="1" fillId="0" borderId="0" xfId="0" applyFont="1" applyBorder="1" applyAlignment="1">
      <alignment horizontal="right" vertical="center" readingOrder="2"/>
    </xf>
    <xf numFmtId="0" fontId="10" fillId="0" borderId="0" xfId="0" applyFont="1" applyBorder="1" applyAlignment="1">
      <alignment horizontal="right" vertical="center" readingOrder="2"/>
    </xf>
    <xf numFmtId="0" fontId="5" fillId="3" borderId="4" xfId="0" applyFont="1" applyFill="1" applyBorder="1" applyAlignment="1" applyProtection="1">
      <alignment horizontal="center" vertical="top" wrapText="1"/>
    </xf>
    <xf numFmtId="0" fontId="24" fillId="0" borderId="0" xfId="0" applyFont="1" applyFill="1" applyProtection="1"/>
    <xf numFmtId="0" fontId="23" fillId="0" borderId="0" xfId="0" applyFont="1" applyFill="1" applyProtection="1"/>
    <xf numFmtId="0" fontId="23" fillId="0" borderId="0" xfId="0" applyFont="1" applyFill="1" applyBorder="1" applyAlignment="1" applyProtection="1"/>
    <xf numFmtId="0" fontId="24" fillId="0" borderId="0" xfId="0" applyFont="1" applyFill="1" applyAlignment="1" applyProtection="1">
      <alignment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5" fillId="0" borderId="0" xfId="0" applyFont="1" applyFill="1" applyAlignment="1" applyProtection="1">
      <alignment horizontal="right" readingOrder="2"/>
    </xf>
    <xf numFmtId="0" fontId="5" fillId="0" borderId="0" xfId="0" applyFont="1" applyFill="1" applyBorder="1" applyAlignment="1" applyProtection="1">
      <alignment horizontal="right" readingOrder="2"/>
    </xf>
    <xf numFmtId="0" fontId="1" fillId="0" borderId="0" xfId="0" applyNumberFormat="1" applyFont="1" applyFill="1" applyAlignment="1" applyProtection="1">
      <alignment wrapText="1"/>
    </xf>
    <xf numFmtId="1" fontId="1" fillId="0" borderId="0" xfId="0" applyNumberFormat="1" applyFont="1" applyFill="1" applyAlignment="1" applyProtection="1">
      <alignment horizontal="right"/>
    </xf>
    <xf numFmtId="0" fontId="5" fillId="0" borderId="1" xfId="0" applyFont="1" applyFill="1" applyBorder="1" applyAlignment="1" applyProtection="1">
      <alignment wrapText="1"/>
    </xf>
    <xf numFmtId="9" fontId="1" fillId="0" borderId="0" xfId="17" applyFont="1" applyFill="1" applyAlignment="1" applyProtection="1">
      <alignment horizontal="right"/>
    </xf>
    <xf numFmtId="0" fontId="5" fillId="0" borderId="4" xfId="0" applyFont="1" applyFill="1" applyBorder="1" applyAlignment="1" applyProtection="1">
      <alignment vertical="top"/>
    </xf>
    <xf numFmtId="0" fontId="5" fillId="0" borderId="4" xfId="0" applyFont="1" applyFill="1" applyBorder="1" applyAlignment="1" applyProtection="1">
      <alignment wrapText="1"/>
    </xf>
    <xf numFmtId="0" fontId="5" fillId="0" borderId="4" xfId="0" applyFont="1" applyFill="1" applyBorder="1" applyProtection="1"/>
    <xf numFmtId="0" fontId="5" fillId="0" borderId="0" xfId="0" applyFont="1" applyFill="1" applyProtection="1"/>
    <xf numFmtId="0" fontId="1" fillId="0" borderId="4" xfId="0" applyFont="1" applyFill="1" applyBorder="1" applyAlignment="1" applyProtection="1">
      <alignment vertical="top"/>
    </xf>
    <xf numFmtId="0" fontId="5" fillId="0" borderId="0" xfId="0" applyFont="1" applyFill="1" applyAlignment="1" applyProtection="1">
      <alignment wrapText="1"/>
    </xf>
    <xf numFmtId="0" fontId="1" fillId="0" borderId="0" xfId="0" applyFont="1" applyFill="1" applyProtection="1"/>
    <xf numFmtId="0" fontId="4" fillId="0" borderId="0" xfId="0" applyFont="1" applyFill="1" applyBorder="1" applyAlignment="1" applyProtection="1">
      <alignment vertical="top"/>
    </xf>
    <xf numFmtId="9" fontId="1" fillId="0" borderId="4" xfId="17" applyFont="1" applyFill="1" applyBorder="1" applyProtection="1"/>
    <xf numFmtId="0" fontId="1" fillId="0" borderId="4" xfId="0" applyNumberFormat="1" applyFont="1" applyFill="1" applyBorder="1" applyProtection="1"/>
    <xf numFmtId="43" fontId="5" fillId="0" borderId="0" xfId="2" applyFont="1" applyFill="1" applyAlignment="1" applyProtection="1">
      <alignment horizontal="center"/>
    </xf>
    <xf numFmtId="0" fontId="1" fillId="0" borderId="0" xfId="0" applyFont="1" applyFill="1" applyAlignment="1" applyProtection="1">
      <alignment horizontal="center"/>
    </xf>
    <xf numFmtId="43" fontId="1" fillId="0" borderId="0" xfId="0" applyNumberFormat="1" applyFont="1" applyFill="1" applyAlignment="1" applyProtection="1">
      <alignment horizontal="center"/>
    </xf>
    <xf numFmtId="1" fontId="1" fillId="0" borderId="0" xfId="0" applyNumberFormat="1" applyFont="1" applyFill="1" applyAlignment="1" applyProtection="1">
      <alignment horizontal="center"/>
    </xf>
    <xf numFmtId="2" fontId="1" fillId="0" borderId="0" xfId="0" applyNumberFormat="1" applyFont="1" applyFill="1" applyProtection="1"/>
    <xf numFmtId="0" fontId="5" fillId="0" borderId="0" xfId="0" applyFont="1" applyFill="1" applyAlignment="1" applyProtection="1">
      <alignment horizontal="right" wrapText="1" readingOrder="2"/>
    </xf>
    <xf numFmtId="0" fontId="5" fillId="0" borderId="4" xfId="0" applyFont="1" applyFill="1" applyBorder="1" applyAlignment="1" applyProtection="1">
      <alignment horizontal="right" vertical="top" wrapText="1" readingOrder="2"/>
    </xf>
    <xf numFmtId="0" fontId="5" fillId="0" borderId="4" xfId="0" applyFont="1" applyFill="1" applyBorder="1" applyAlignment="1" applyProtection="1">
      <alignment horizontal="right" vertical="top" wrapText="1"/>
    </xf>
    <xf numFmtId="49" fontId="1" fillId="0" borderId="4" xfId="0" applyNumberFormat="1" applyFont="1" applyFill="1" applyBorder="1" applyAlignment="1" applyProtection="1">
      <alignment horizontal="center" vertical="center"/>
    </xf>
    <xf numFmtId="0" fontId="1" fillId="0" borderId="4" xfId="0" applyFont="1" applyFill="1" applyBorder="1" applyAlignment="1" applyProtection="1">
      <alignment horizontal="center" vertical="center"/>
    </xf>
    <xf numFmtId="0" fontId="5" fillId="0" borderId="16" xfId="0" applyFont="1" applyFill="1" applyBorder="1" applyAlignment="1" applyProtection="1">
      <alignment vertical="top"/>
    </xf>
    <xf numFmtId="0" fontId="1" fillId="0" borderId="4" xfId="0" applyFont="1" applyFill="1" applyBorder="1" applyAlignment="1" applyProtection="1">
      <alignment horizontal="right" vertical="top"/>
    </xf>
    <xf numFmtId="0" fontId="5" fillId="0" borderId="4" xfId="28" applyNumberFormat="1" applyFont="1" applyFill="1" applyBorder="1" applyAlignment="1" applyProtection="1">
      <alignment vertical="top" wrapText="1"/>
    </xf>
    <xf numFmtId="0" fontId="5" fillId="0" borderId="4" xfId="0" applyFont="1" applyFill="1" applyBorder="1" applyAlignment="1" applyProtection="1">
      <alignment vertical="top" wrapText="1"/>
    </xf>
    <xf numFmtId="0" fontId="1" fillId="0" borderId="4" xfId="0" applyFont="1" applyFill="1" applyBorder="1" applyAlignment="1" applyProtection="1">
      <alignment wrapText="1"/>
    </xf>
    <xf numFmtId="0" fontId="5" fillId="0" borderId="0" xfId="0" applyFont="1" applyFill="1" applyBorder="1" applyAlignment="1" applyProtection="1">
      <alignment wrapText="1"/>
    </xf>
    <xf numFmtId="0" fontId="1" fillId="0" borderId="0" xfId="0" applyFont="1" applyFill="1" applyProtection="1"/>
    <xf numFmtId="0" fontId="25" fillId="0" borderId="0" xfId="0" applyFont="1" applyFill="1"/>
    <xf numFmtId="0" fontId="5" fillId="0" borderId="16" xfId="0" applyFont="1" applyFill="1" applyBorder="1" applyAlignment="1" applyProtection="1">
      <alignment vertical="top" wrapText="1"/>
    </xf>
    <xf numFmtId="0" fontId="2" fillId="0" borderId="0" xfId="1" applyNumberFormat="1" applyFill="1" applyAlignment="1" applyProtection="1"/>
    <xf numFmtId="0" fontId="24" fillId="0" borderId="0" xfId="0" applyFont="1" applyFill="1" applyBorder="1" applyAlignment="1" applyProtection="1">
      <alignment vertical="top"/>
    </xf>
    <xf numFmtId="0" fontId="24" fillId="0" borderId="0" xfId="0" applyFont="1" applyFill="1" applyBorder="1" applyAlignment="1" applyProtection="1">
      <alignment horizontal="right" vertical="top" readingOrder="2"/>
    </xf>
    <xf numFmtId="43" fontId="24" fillId="0" borderId="0" xfId="2" applyFont="1" applyFill="1" applyProtection="1"/>
    <xf numFmtId="0" fontId="1" fillId="0" borderId="0" xfId="0" applyFont="1" applyAlignment="1" applyProtection="1">
      <alignment horizontal="right" wrapText="1"/>
    </xf>
    <xf numFmtId="0" fontId="27" fillId="0" borderId="0" xfId="0" applyFont="1" applyAlignment="1" applyProtection="1">
      <alignment wrapText="1"/>
    </xf>
    <xf numFmtId="0" fontId="34" fillId="3" borderId="0" xfId="0" applyFont="1" applyFill="1" applyAlignment="1">
      <alignment vertical="top"/>
    </xf>
    <xf numFmtId="0" fontId="29" fillId="17" borderId="41" xfId="0" applyFont="1" applyFill="1" applyBorder="1" applyAlignment="1">
      <alignment horizontal="center" vertical="center" wrapText="1"/>
    </xf>
    <xf numFmtId="0" fontId="29" fillId="17" borderId="0" xfId="0" applyFont="1" applyFill="1" applyAlignment="1">
      <alignment horizontal="center" vertical="center"/>
    </xf>
    <xf numFmtId="0" fontId="29" fillId="17" borderId="42" xfId="0" applyFont="1" applyFill="1" applyBorder="1" applyAlignment="1">
      <alignment horizontal="center" vertical="center"/>
    </xf>
    <xf numFmtId="0" fontId="35" fillId="3" borderId="41" xfId="0" applyFont="1" applyFill="1" applyBorder="1" applyAlignment="1">
      <alignment horizontal="right" readingOrder="2"/>
    </xf>
    <xf numFmtId="0" fontId="34" fillId="3" borderId="42" xfId="0" applyFont="1" applyFill="1" applyBorder="1" applyAlignment="1">
      <alignment vertical="top"/>
    </xf>
    <xf numFmtId="0" fontId="36" fillId="3" borderId="41" xfId="0" applyFont="1" applyFill="1" applyBorder="1" applyAlignment="1">
      <alignment horizontal="right" vertical="center" readingOrder="2"/>
    </xf>
    <xf numFmtId="0" fontId="37" fillId="3" borderId="0" xfId="0" applyFont="1" applyFill="1" applyAlignment="1">
      <alignment vertical="center"/>
    </xf>
    <xf numFmtId="0" fontId="38" fillId="3" borderId="0" xfId="0" applyFont="1" applyFill="1" applyAlignment="1">
      <alignment vertical="center"/>
    </xf>
    <xf numFmtId="0" fontId="37" fillId="3" borderId="42" xfId="0" applyFont="1" applyFill="1" applyBorder="1" applyAlignment="1">
      <alignment vertical="center"/>
    </xf>
    <xf numFmtId="0" fontId="40" fillId="3" borderId="0" xfId="0" applyFont="1" applyFill="1" applyAlignment="1">
      <alignment vertical="center"/>
    </xf>
    <xf numFmtId="0" fontId="34" fillId="0" borderId="43" xfId="0" applyFont="1" applyBorder="1" applyAlignment="1">
      <alignment vertical="center"/>
    </xf>
    <xf numFmtId="0" fontId="41" fillId="3" borderId="41" xfId="0" applyFont="1" applyFill="1" applyBorder="1" applyAlignment="1">
      <alignment horizontal="right" readingOrder="2"/>
    </xf>
    <xf numFmtId="0" fontId="34" fillId="0" borderId="43" xfId="0" applyFont="1" applyBorder="1" applyAlignment="1">
      <alignment vertical="center" wrapText="1"/>
    </xf>
    <xf numFmtId="0" fontId="34" fillId="0" borderId="0" xfId="0" applyFont="1" applyAlignment="1">
      <alignment vertical="top"/>
    </xf>
    <xf numFmtId="0" fontId="34" fillId="0" borderId="0" xfId="0" applyFont="1"/>
    <xf numFmtId="0" fontId="42" fillId="3" borderId="41" xfId="0" applyFont="1" applyFill="1" applyBorder="1" applyAlignment="1">
      <alignment vertical="top"/>
    </xf>
    <xf numFmtId="0" fontId="43" fillId="3" borderId="0" xfId="0" applyFont="1" applyFill="1" applyAlignment="1">
      <alignment horizontal="right" vertical="top" readingOrder="2"/>
    </xf>
    <xf numFmtId="0" fontId="42" fillId="3" borderId="0" xfId="0" applyFont="1" applyFill="1" applyAlignment="1">
      <alignment vertical="top"/>
    </xf>
    <xf numFmtId="0" fontId="42" fillId="3" borderId="42" xfId="0" applyFont="1" applyFill="1" applyBorder="1" applyAlignment="1">
      <alignment vertical="top"/>
    </xf>
    <xf numFmtId="0" fontId="42" fillId="3" borderId="0" xfId="0" applyFont="1" applyFill="1" applyAlignment="1">
      <alignment horizontal="right" vertical="top"/>
    </xf>
    <xf numFmtId="0" fontId="34" fillId="3" borderId="41" xfId="0" applyFont="1" applyFill="1" applyBorder="1" applyAlignment="1">
      <alignment horizontal="center" vertical="center"/>
    </xf>
    <xf numFmtId="0" fontId="39" fillId="3" borderId="0" xfId="0" applyFont="1" applyFill="1" applyAlignment="1">
      <alignment vertical="center"/>
    </xf>
    <xf numFmtId="0" fontId="34" fillId="3" borderId="0" xfId="0" applyFont="1" applyFill="1" applyAlignment="1">
      <alignment vertical="center"/>
    </xf>
    <xf numFmtId="0" fontId="34" fillId="3" borderId="42" xfId="0" applyFont="1" applyFill="1" applyBorder="1" applyAlignment="1">
      <alignment vertical="center"/>
    </xf>
    <xf numFmtId="0" fontId="42" fillId="3" borderId="0" xfId="0" applyFont="1" applyFill="1" applyAlignment="1">
      <alignment vertical="center"/>
    </xf>
    <xf numFmtId="0" fontId="42" fillId="3" borderId="42" xfId="0" applyFont="1" applyFill="1" applyBorder="1" applyAlignment="1">
      <alignment vertical="center"/>
    </xf>
    <xf numFmtId="0" fontId="34" fillId="3" borderId="0" xfId="0" applyFont="1" applyFill="1" applyAlignment="1">
      <alignment horizontal="right" vertical="center"/>
    </xf>
    <xf numFmtId="0" fontId="34" fillId="3" borderId="41" xfId="0" applyFont="1" applyFill="1" applyBorder="1" applyAlignment="1">
      <alignment horizontal="center" vertical="top"/>
    </xf>
    <xf numFmtId="0" fontId="34" fillId="3" borderId="0" xfId="0" applyFont="1" applyFill="1" applyAlignment="1">
      <alignment horizontal="right" vertical="top"/>
    </xf>
    <xf numFmtId="0" fontId="34" fillId="4" borderId="0" xfId="0" applyFont="1" applyFill="1" applyAlignment="1">
      <alignment vertical="top"/>
    </xf>
    <xf numFmtId="0" fontId="34" fillId="3" borderId="0" xfId="0" applyFont="1" applyFill="1" applyAlignment="1">
      <alignment horizontal="right" vertical="top" wrapText="1"/>
    </xf>
    <xf numFmtId="0" fontId="34" fillId="5" borderId="0" xfId="0" applyFont="1" applyFill="1" applyAlignment="1">
      <alignment vertical="top"/>
    </xf>
    <xf numFmtId="0" fontId="44" fillId="3" borderId="0" xfId="0" applyFont="1" applyFill="1" applyAlignment="1">
      <alignment vertical="top"/>
    </xf>
    <xf numFmtId="0" fontId="44" fillId="8" borderId="0" xfId="0" applyFont="1" applyFill="1" applyAlignment="1">
      <alignment vertical="top"/>
    </xf>
    <xf numFmtId="0" fontId="34" fillId="3" borderId="41" xfId="0" applyFont="1" applyFill="1" applyBorder="1" applyAlignment="1">
      <alignment horizontal="right" vertical="top"/>
    </xf>
    <xf numFmtId="0" fontId="37" fillId="3" borderId="0" xfId="0" applyFont="1" applyFill="1" applyAlignment="1">
      <alignment horizontal="right" vertical="center" readingOrder="2"/>
    </xf>
    <xf numFmtId="3" fontId="34" fillId="3" borderId="0" xfId="0" applyNumberFormat="1" applyFont="1" applyFill="1" applyAlignment="1">
      <alignment horizontal="right" vertical="top" wrapText="1"/>
    </xf>
    <xf numFmtId="3" fontId="34" fillId="3" borderId="42" xfId="0" applyNumberFormat="1" applyFont="1" applyFill="1" applyBorder="1" applyAlignment="1">
      <alignment horizontal="right" vertical="top"/>
    </xf>
    <xf numFmtId="3" fontId="34" fillId="3" borderId="0" xfId="0" applyNumberFormat="1" applyFont="1" applyFill="1" applyAlignment="1">
      <alignment horizontal="right" vertical="top"/>
    </xf>
    <xf numFmtId="0" fontId="45" fillId="3" borderId="0" xfId="0" applyFont="1" applyFill="1" applyAlignment="1">
      <alignment horizontal="right" vertical="center" readingOrder="2"/>
    </xf>
    <xf numFmtId="3" fontId="46" fillId="3" borderId="0" xfId="0" applyNumberFormat="1" applyFont="1" applyFill="1" applyAlignment="1">
      <alignment vertical="top"/>
    </xf>
    <xf numFmtId="3" fontId="34" fillId="3" borderId="0" xfId="0" applyNumberFormat="1" applyFont="1" applyFill="1" applyAlignment="1">
      <alignment vertical="top"/>
    </xf>
    <xf numFmtId="3" fontId="34" fillId="3" borderId="44" xfId="0" applyNumberFormat="1" applyFont="1" applyFill="1" applyBorder="1" applyAlignment="1">
      <alignment vertical="top"/>
    </xf>
    <xf numFmtId="0" fontId="34" fillId="3" borderId="45" xfId="0" applyFont="1" applyFill="1" applyBorder="1" applyAlignment="1">
      <alignment vertical="top"/>
    </xf>
    <xf numFmtId="3" fontId="34" fillId="3" borderId="46" xfId="0" applyNumberFormat="1" applyFont="1" applyFill="1" applyBorder="1" applyAlignment="1">
      <alignment vertical="top"/>
    </xf>
    <xf numFmtId="0" fontId="46" fillId="3" borderId="0" xfId="0" applyFont="1" applyFill="1" applyAlignment="1">
      <alignment vertical="top"/>
    </xf>
    <xf numFmtId="0" fontId="41" fillId="3" borderId="0" xfId="0" applyFont="1" applyFill="1" applyAlignment="1">
      <alignment vertical="top" wrapText="1"/>
    </xf>
    <xf numFmtId="0" fontId="34" fillId="3" borderId="0" xfId="0" applyFont="1" applyFill="1" applyAlignment="1">
      <alignment horizontal="center"/>
    </xf>
    <xf numFmtId="0" fontId="34" fillId="3" borderId="0" xfId="0" applyFont="1" applyFill="1" applyAlignment="1">
      <alignment vertical="top" wrapText="1"/>
    </xf>
    <xf numFmtId="3" fontId="46" fillId="3" borderId="0" xfId="0" applyNumberFormat="1" applyFont="1" applyFill="1" applyAlignment="1">
      <alignment horizontal="right" vertical="top" wrapText="1"/>
    </xf>
    <xf numFmtId="3" fontId="34" fillId="3" borderId="0" xfId="0" applyNumberFormat="1" applyFont="1" applyFill="1" applyAlignment="1">
      <alignment horizontal="center" vertical="top"/>
    </xf>
    <xf numFmtId="3" fontId="46" fillId="3" borderId="0" xfId="0" applyNumberFormat="1" applyFont="1" applyFill="1" applyAlignment="1">
      <alignment horizontal="right" vertical="top"/>
    </xf>
    <xf numFmtId="49" fontId="34" fillId="3" borderId="0" xfId="0" applyNumberFormat="1" applyFont="1" applyFill="1" applyAlignment="1">
      <alignment vertical="center"/>
    </xf>
    <xf numFmtId="49" fontId="34" fillId="3" borderId="0" xfId="0" applyNumberFormat="1" applyFont="1" applyFill="1" applyAlignment="1">
      <alignment horizontal="right" vertical="center"/>
    </xf>
    <xf numFmtId="49" fontId="34" fillId="3" borderId="0" xfId="0" applyNumberFormat="1" applyFont="1" applyFill="1" applyAlignment="1">
      <alignment vertical="top"/>
    </xf>
    <xf numFmtId="49" fontId="34" fillId="3" borderId="0" xfId="0" applyNumberFormat="1" applyFont="1" applyFill="1" applyAlignment="1">
      <alignment horizontal="right" vertical="top"/>
    </xf>
    <xf numFmtId="49" fontId="42" fillId="3" borderId="0" xfId="0" applyNumberFormat="1" applyFont="1" applyFill="1" applyAlignment="1">
      <alignment vertical="top"/>
    </xf>
    <xf numFmtId="49" fontId="42" fillId="3" borderId="0" xfId="0" applyNumberFormat="1" applyFont="1" applyFill="1" applyAlignment="1">
      <alignment horizontal="right" vertical="top"/>
    </xf>
    <xf numFmtId="49" fontId="46" fillId="3" borderId="47" xfId="0" applyNumberFormat="1" applyFont="1" applyFill="1" applyBorder="1" applyAlignment="1">
      <alignment horizontal="right" vertical="center" wrapText="1"/>
    </xf>
    <xf numFmtId="49" fontId="46" fillId="3" borderId="47" xfId="0" applyNumberFormat="1" applyFont="1" applyFill="1" applyBorder="1" applyAlignment="1">
      <alignment vertical="center"/>
    </xf>
    <xf numFmtId="49" fontId="34" fillId="4" borderId="47" xfId="0" applyNumberFormat="1" applyFont="1" applyFill="1" applyBorder="1" applyAlignment="1" applyProtection="1">
      <alignment horizontal="center" vertical="center" wrapText="1" readingOrder="2"/>
      <protection locked="0"/>
    </xf>
    <xf numFmtId="0" fontId="34" fillId="4" borderId="47" xfId="0" applyFont="1" applyFill="1" applyBorder="1" applyAlignment="1" applyProtection="1">
      <alignment horizontal="center" vertical="center" wrapText="1" readingOrder="2"/>
      <protection locked="0"/>
    </xf>
    <xf numFmtId="49" fontId="2" fillId="4" borderId="47" xfId="1" applyNumberFormat="1" applyFill="1" applyBorder="1" applyAlignment="1" applyProtection="1">
      <alignment horizontal="center" vertical="center" wrapText="1" readingOrder="2"/>
      <protection locked="0"/>
    </xf>
    <xf numFmtId="49" fontId="46" fillId="3" borderId="4" xfId="0" applyNumberFormat="1" applyFont="1" applyFill="1" applyBorder="1" applyAlignment="1">
      <alignment vertical="top"/>
    </xf>
    <xf numFmtId="49" fontId="34" fillId="2" borderId="4" xfId="0" applyNumberFormat="1" applyFont="1" applyFill="1" applyBorder="1" applyAlignment="1">
      <alignment vertical="top"/>
    </xf>
    <xf numFmtId="49" fontId="46" fillId="3" borderId="4" xfId="0" applyNumberFormat="1" applyFont="1" applyFill="1" applyBorder="1"/>
    <xf numFmtId="167" fontId="34" fillId="3" borderId="0" xfId="2" applyNumberFormat="1" applyFont="1" applyFill="1" applyBorder="1" applyAlignment="1" applyProtection="1">
      <alignment vertical="center"/>
    </xf>
    <xf numFmtId="0" fontId="29" fillId="3" borderId="0" xfId="0" applyFont="1" applyFill="1" applyBorder="1" applyAlignment="1">
      <alignment horizontal="center" vertical="center" wrapText="1"/>
    </xf>
    <xf numFmtId="49" fontId="34" fillId="3" borderId="0" xfId="0" applyNumberFormat="1" applyFont="1" applyFill="1" applyBorder="1" applyAlignment="1">
      <alignment vertical="top"/>
    </xf>
    <xf numFmtId="49" fontId="34" fillId="3" borderId="52" xfId="0" applyNumberFormat="1" applyFont="1" applyFill="1" applyBorder="1" applyAlignment="1">
      <alignment horizontal="right" vertical="center"/>
    </xf>
    <xf numFmtId="49" fontId="34" fillId="3" borderId="52" xfId="0" applyNumberFormat="1" applyFont="1" applyFill="1" applyBorder="1" applyAlignment="1">
      <alignment horizontal="right" vertical="center" wrapText="1"/>
    </xf>
    <xf numFmtId="49" fontId="34" fillId="3" borderId="52" xfId="0" applyNumberFormat="1" applyFont="1" applyFill="1" applyBorder="1" applyAlignment="1">
      <alignment vertical="center"/>
    </xf>
    <xf numFmtId="49" fontId="34" fillId="4" borderId="52" xfId="0" applyNumberFormat="1" applyFont="1" applyFill="1" applyBorder="1" applyAlignment="1" applyProtection="1">
      <alignment horizontal="center" vertical="top" wrapText="1"/>
      <protection locked="0"/>
    </xf>
    <xf numFmtId="0" fontId="34" fillId="4" borderId="52" xfId="0" applyFont="1" applyFill="1" applyBorder="1" applyAlignment="1" applyProtection="1">
      <alignment horizontal="center" vertical="top" wrapText="1"/>
      <protection locked="0"/>
    </xf>
    <xf numFmtId="49" fontId="42" fillId="3" borderId="0" xfId="0" applyNumberFormat="1" applyFont="1" applyFill="1" applyBorder="1" applyAlignment="1">
      <alignment vertical="top"/>
    </xf>
    <xf numFmtId="49" fontId="34" fillId="3" borderId="0" xfId="0" applyNumberFormat="1" applyFont="1" applyFill="1" applyBorder="1" applyAlignment="1">
      <alignment vertical="center"/>
    </xf>
    <xf numFmtId="49" fontId="34" fillId="3" borderId="0" xfId="0" applyNumberFormat="1" applyFont="1" applyFill="1" applyBorder="1" applyAlignment="1" applyProtection="1">
      <alignment horizontal="left"/>
    </xf>
    <xf numFmtId="49" fontId="34" fillId="3" borderId="0" xfId="0" applyNumberFormat="1" applyFont="1" applyFill="1" applyAlignment="1" applyProtection="1"/>
    <xf numFmtId="49" fontId="34" fillId="3" borderId="0" xfId="0" applyNumberFormat="1" applyFont="1" applyFill="1" applyAlignment="1" applyProtection="1">
      <alignment horizontal="right"/>
    </xf>
    <xf numFmtId="49" fontId="34" fillId="3" borderId="0" xfId="0" applyNumberFormat="1" applyFont="1" applyFill="1" applyBorder="1" applyAlignment="1" applyProtection="1">
      <alignment horizontal="right"/>
    </xf>
    <xf numFmtId="0" fontId="34" fillId="3" borderId="0" xfId="0" applyNumberFormat="1" applyFont="1" applyFill="1" applyBorder="1" applyAlignment="1" applyProtection="1">
      <alignment horizontal="center" vertical="center" wrapText="1"/>
      <protection hidden="1"/>
    </xf>
    <xf numFmtId="49" fontId="34" fillId="3" borderId="0" xfId="0" applyNumberFormat="1" applyFont="1" applyFill="1" applyBorder="1" applyAlignment="1" applyProtection="1">
      <alignment horizontal="right" wrapText="1"/>
      <protection locked="0"/>
    </xf>
    <xf numFmtId="49" fontId="34" fillId="3" borderId="0" xfId="0" applyNumberFormat="1" applyFont="1" applyFill="1" applyBorder="1" applyAlignment="1" applyProtection="1"/>
    <xf numFmtId="49" fontId="34" fillId="3" borderId="0" xfId="0" applyNumberFormat="1" applyFont="1" applyFill="1" applyBorder="1" applyAlignment="1" applyProtection="1">
      <alignment horizontal="right" vertical="center"/>
    </xf>
    <xf numFmtId="49" fontId="34" fillId="3" borderId="0" xfId="0" applyNumberFormat="1" applyFont="1" applyFill="1" applyAlignment="1" applyProtection="1">
      <alignment vertical="center"/>
    </xf>
    <xf numFmtId="49" fontId="34" fillId="3" borderId="0" xfId="0" applyNumberFormat="1" applyFont="1" applyFill="1" applyAlignment="1" applyProtection="1">
      <alignment horizontal="right" vertical="center"/>
    </xf>
    <xf numFmtId="49" fontId="34" fillId="0" borderId="0" xfId="0" applyNumberFormat="1" applyFont="1" applyBorder="1" applyAlignment="1" applyProtection="1">
      <alignment vertical="top"/>
    </xf>
    <xf numFmtId="49" fontId="34" fillId="3" borderId="0" xfId="0" applyNumberFormat="1" applyFont="1" applyFill="1" applyBorder="1" applyAlignment="1" applyProtection="1">
      <alignment vertical="top" wrapText="1"/>
      <protection locked="0"/>
    </xf>
    <xf numFmtId="49" fontId="34" fillId="3" borderId="0" xfId="0" applyNumberFormat="1" applyFont="1" applyFill="1" applyAlignment="1" applyProtection="1">
      <alignment vertical="top"/>
    </xf>
    <xf numFmtId="49" fontId="34" fillId="3" borderId="0" xfId="0" applyNumberFormat="1" applyFont="1" applyFill="1" applyAlignment="1" applyProtection="1">
      <alignment horizontal="right" vertical="top"/>
    </xf>
    <xf numFmtId="49" fontId="34" fillId="3" borderId="0" xfId="0" applyNumberFormat="1" applyFont="1" applyFill="1" applyBorder="1" applyAlignment="1" applyProtection="1">
      <alignment vertical="top"/>
    </xf>
    <xf numFmtId="49" fontId="34" fillId="3" borderId="0" xfId="0" applyNumberFormat="1" applyFont="1" applyFill="1" applyAlignment="1" applyProtection="1">
      <alignment horizontal="left" vertical="top"/>
    </xf>
    <xf numFmtId="0" fontId="34" fillId="0" borderId="0" xfId="0" applyNumberFormat="1" applyFont="1" applyFill="1" applyBorder="1" applyAlignment="1" applyProtection="1">
      <alignment vertical="top"/>
    </xf>
    <xf numFmtId="49" fontId="48" fillId="3" borderId="0" xfId="0" applyNumberFormat="1" applyFont="1" applyFill="1" applyBorder="1" applyAlignment="1" applyProtection="1">
      <alignment horizontal="right" vertical="top"/>
    </xf>
    <xf numFmtId="49" fontId="34" fillId="3" borderId="0" xfId="0" applyNumberFormat="1" applyFont="1" applyFill="1" applyBorder="1" applyAlignment="1" applyProtection="1">
      <alignment horizontal="right" vertical="top"/>
    </xf>
    <xf numFmtId="49" fontId="34" fillId="3" borderId="0" xfId="0" applyNumberFormat="1" applyFont="1" applyFill="1" applyBorder="1" applyAlignment="1" applyProtection="1">
      <alignment horizontal="center"/>
    </xf>
    <xf numFmtId="49" fontId="34" fillId="3" borderId="0" xfId="0" applyNumberFormat="1" applyFont="1" applyFill="1" applyBorder="1" applyAlignment="1" applyProtection="1">
      <alignment vertical="top" wrapText="1"/>
    </xf>
    <xf numFmtId="49" fontId="34" fillId="3" borderId="0" xfId="0" applyNumberFormat="1" applyFont="1" applyFill="1" applyBorder="1" applyAlignment="1" applyProtection="1">
      <alignment horizontal="center" vertical="top"/>
    </xf>
    <xf numFmtId="49" fontId="34" fillId="3" borderId="0" xfId="0" applyNumberFormat="1" applyFont="1" applyFill="1" applyBorder="1" applyAlignment="1" applyProtection="1">
      <alignment horizontal="right" vertical="top" wrapText="1"/>
    </xf>
    <xf numFmtId="49" fontId="56" fillId="3" borderId="0" xfId="0" applyNumberFormat="1" applyFont="1" applyFill="1" applyBorder="1" applyAlignment="1" applyProtection="1">
      <alignment vertical="top"/>
    </xf>
    <xf numFmtId="49" fontId="42" fillId="3" borderId="0" xfId="0" applyNumberFormat="1" applyFont="1" applyFill="1" applyBorder="1" applyAlignment="1" applyProtection="1">
      <alignment vertical="top"/>
    </xf>
    <xf numFmtId="49" fontId="42" fillId="3" borderId="0" xfId="0" applyNumberFormat="1" applyFont="1" applyFill="1" applyBorder="1" applyAlignment="1" applyProtection="1">
      <alignment horizontal="right" vertical="top"/>
    </xf>
    <xf numFmtId="49" fontId="34" fillId="3" borderId="52" xfId="0" applyNumberFormat="1" applyFont="1" applyFill="1" applyBorder="1" applyAlignment="1" applyProtection="1">
      <alignment horizontal="right" vertical="top"/>
    </xf>
    <xf numFmtId="49" fontId="34" fillId="4" borderId="52" xfId="0" applyNumberFormat="1" applyFont="1" applyFill="1" applyBorder="1" applyAlignment="1" applyProtection="1">
      <alignment vertical="top"/>
      <protection locked="0"/>
    </xf>
    <xf numFmtId="1" fontId="34" fillId="3" borderId="0" xfId="0" applyNumberFormat="1" applyFont="1" applyFill="1" applyBorder="1" applyAlignment="1" applyProtection="1">
      <alignment vertical="top"/>
      <protection hidden="1"/>
    </xf>
    <xf numFmtId="49" fontId="35" fillId="3" borderId="52" xfId="0" applyNumberFormat="1" applyFont="1" applyFill="1" applyBorder="1" applyAlignment="1" applyProtection="1">
      <alignment horizontal="right" vertical="top" wrapText="1"/>
    </xf>
    <xf numFmtId="49" fontId="34" fillId="3" borderId="52" xfId="0" applyNumberFormat="1" applyFont="1" applyFill="1" applyBorder="1" applyAlignment="1" applyProtection="1">
      <alignment horizontal="right" vertical="top" wrapText="1"/>
    </xf>
    <xf numFmtId="49" fontId="34" fillId="3" borderId="52" xfId="0" applyNumberFormat="1" applyFont="1" applyFill="1" applyBorder="1" applyAlignment="1" applyProtection="1">
      <alignment vertical="top"/>
    </xf>
    <xf numFmtId="49" fontId="34" fillId="4" borderId="52" xfId="0" applyNumberFormat="1" applyFont="1" applyFill="1" applyBorder="1" applyAlignment="1" applyProtection="1">
      <alignment vertical="top" wrapText="1"/>
      <protection locked="0"/>
    </xf>
    <xf numFmtId="49" fontId="34" fillId="3" borderId="52" xfId="0" applyNumberFormat="1" applyFont="1" applyFill="1" applyBorder="1" applyAlignment="1" applyProtection="1">
      <alignment horizontal="center" vertical="center"/>
    </xf>
    <xf numFmtId="49" fontId="34" fillId="4" borderId="52" xfId="0" applyNumberFormat="1" applyFont="1" applyFill="1" applyBorder="1" applyAlignment="1" applyProtection="1">
      <alignment horizontal="center" vertical="center" wrapText="1"/>
      <protection locked="0"/>
    </xf>
    <xf numFmtId="2" fontId="34" fillId="5" borderId="52" xfId="0" applyNumberFormat="1" applyFont="1" applyFill="1" applyBorder="1" applyAlignment="1" applyProtection="1">
      <alignment vertical="top" wrapText="1"/>
    </xf>
    <xf numFmtId="49" fontId="34" fillId="3" borderId="55" xfId="0" applyNumberFormat="1" applyFont="1" applyFill="1" applyBorder="1" applyAlignment="1" applyProtection="1">
      <alignment horizontal="center" vertical="center"/>
    </xf>
    <xf numFmtId="49" fontId="34" fillId="3" borderId="55" xfId="0" applyNumberFormat="1" applyFont="1" applyFill="1" applyBorder="1" applyAlignment="1" applyProtection="1">
      <alignment horizontal="right" vertical="center" wrapText="1"/>
    </xf>
    <xf numFmtId="49" fontId="34" fillId="3" borderId="53" xfId="0" applyNumberFormat="1" applyFont="1" applyFill="1" applyBorder="1" applyAlignment="1" applyProtection="1">
      <alignment horizontal="right" vertical="center" wrapText="1"/>
    </xf>
    <xf numFmtId="49" fontId="34" fillId="3" borderId="56" xfId="0" applyNumberFormat="1" applyFont="1" applyFill="1" applyBorder="1" applyAlignment="1" applyProtection="1">
      <alignment horizontal="center" vertical="center"/>
    </xf>
    <xf numFmtId="49" fontId="34" fillId="3" borderId="57" xfId="0" applyNumberFormat="1" applyFont="1" applyFill="1" applyBorder="1" applyAlignment="1" applyProtection="1">
      <alignment horizontal="center" vertical="center"/>
    </xf>
    <xf numFmtId="2" fontId="34" fillId="3" borderId="0" xfId="0" applyNumberFormat="1" applyFont="1" applyFill="1" applyBorder="1" applyAlignment="1" applyProtection="1">
      <alignment vertical="top" wrapText="1"/>
    </xf>
    <xf numFmtId="49" fontId="34" fillId="3" borderId="52" xfId="0" applyNumberFormat="1" applyFont="1" applyFill="1" applyBorder="1" applyAlignment="1">
      <alignment horizontal="center" vertical="center" wrapText="1"/>
    </xf>
    <xf numFmtId="49" fontId="34" fillId="0" borderId="52" xfId="0" applyNumberFormat="1" applyFont="1" applyBorder="1" applyAlignment="1">
      <alignment horizontal="center" vertical="center"/>
    </xf>
    <xf numFmtId="49" fontId="34" fillId="3" borderId="52" xfId="0" applyNumberFormat="1" applyFont="1" applyFill="1" applyBorder="1" applyAlignment="1">
      <alignment horizontal="center" vertical="center"/>
    </xf>
    <xf numFmtId="49" fontId="34" fillId="4" borderId="52" xfId="0" applyNumberFormat="1" applyFont="1" applyFill="1" applyBorder="1" applyAlignment="1" applyProtection="1">
      <alignment horizontal="right" vertical="top" wrapText="1"/>
      <protection locked="0"/>
    </xf>
    <xf numFmtId="169" fontId="34" fillId="4" borderId="52" xfId="2" applyNumberFormat="1" applyFont="1" applyFill="1" applyBorder="1" applyAlignment="1" applyProtection="1">
      <alignment vertical="top" wrapText="1"/>
      <protection locked="0"/>
    </xf>
    <xf numFmtId="43" fontId="34" fillId="5" borderId="52" xfId="2" applyFont="1" applyFill="1" applyBorder="1" applyAlignment="1" applyProtection="1">
      <alignment horizontal="center" vertical="top"/>
    </xf>
    <xf numFmtId="49" fontId="34" fillId="4" borderId="52" xfId="0" applyNumberFormat="1" applyFont="1" applyFill="1" applyBorder="1" applyAlignment="1" applyProtection="1">
      <alignment horizontal="right" vertical="center" wrapText="1"/>
      <protection locked="0"/>
    </xf>
    <xf numFmtId="49" fontId="34" fillId="3" borderId="52" xfId="0" applyNumberFormat="1" applyFont="1" applyFill="1" applyBorder="1" applyAlignment="1">
      <alignment horizontal="right" vertical="top" wrapText="1"/>
    </xf>
    <xf numFmtId="10" fontId="34" fillId="4" borderId="52" xfId="0" applyNumberFormat="1" applyFont="1" applyFill="1" applyBorder="1" applyAlignment="1" applyProtection="1">
      <alignment horizontal="center" vertical="center"/>
      <protection locked="0"/>
    </xf>
    <xf numFmtId="43" fontId="34" fillId="5" borderId="52" xfId="2" applyFont="1" applyFill="1" applyBorder="1" applyAlignment="1" applyProtection="1">
      <alignment vertical="top"/>
    </xf>
    <xf numFmtId="49" fontId="46" fillId="3" borderId="52" xfId="0" applyNumberFormat="1" applyFont="1" applyFill="1" applyBorder="1" applyAlignment="1" applyProtection="1">
      <alignment vertical="top"/>
    </xf>
    <xf numFmtId="49" fontId="34" fillId="2" borderId="52" xfId="0" applyNumberFormat="1" applyFont="1" applyFill="1" applyBorder="1" applyAlignment="1" applyProtection="1">
      <alignment vertical="top"/>
    </xf>
    <xf numFmtId="49" fontId="49" fillId="3" borderId="52" xfId="0" applyNumberFormat="1" applyFont="1" applyFill="1" applyBorder="1" applyAlignment="1">
      <alignment horizontal="right" vertical="center" wrapText="1" readingOrder="2"/>
    </xf>
    <xf numFmtId="49" fontId="41" fillId="3" borderId="52" xfId="0" applyNumberFormat="1" applyFont="1" applyFill="1" applyBorder="1" applyAlignment="1">
      <alignment horizontal="right" vertical="center" wrapText="1" readingOrder="2"/>
    </xf>
    <xf numFmtId="49" fontId="46" fillId="0" borderId="0" xfId="0" applyNumberFormat="1" applyFont="1" applyFill="1" applyBorder="1" applyAlignment="1" applyProtection="1">
      <alignment horizontal="right" vertical="top" wrapText="1" readingOrder="2"/>
    </xf>
    <xf numFmtId="49" fontId="34" fillId="0" borderId="0" xfId="0" applyNumberFormat="1" applyFont="1" applyFill="1" applyBorder="1" applyAlignment="1" applyProtection="1">
      <alignment horizontal="right" vertical="top" wrapText="1" readingOrder="2"/>
    </xf>
    <xf numFmtId="49" fontId="41" fillId="3" borderId="0" xfId="0" applyNumberFormat="1" applyFont="1" applyFill="1" applyBorder="1" applyAlignment="1" applyProtection="1">
      <alignment horizontal="right" vertical="top" wrapText="1" readingOrder="2"/>
    </xf>
    <xf numFmtId="0" fontId="29" fillId="3" borderId="41" xfId="0" applyFont="1" applyFill="1" applyBorder="1" applyAlignment="1">
      <alignment horizontal="left" vertical="center" wrapText="1"/>
    </xf>
    <xf numFmtId="0" fontId="29" fillId="3" borderId="42" xfId="0" applyFont="1" applyFill="1" applyBorder="1" applyAlignment="1">
      <alignment horizontal="center" vertical="center" wrapText="1"/>
    </xf>
    <xf numFmtId="49" fontId="34" fillId="3" borderId="41" xfId="0" applyNumberFormat="1" applyFont="1" applyFill="1" applyBorder="1" applyAlignment="1">
      <alignment horizontal="left" vertical="top"/>
    </xf>
    <xf numFmtId="0" fontId="47" fillId="3" borderId="0" xfId="0" applyFont="1" applyFill="1" applyBorder="1" applyAlignment="1">
      <alignment vertical="center"/>
    </xf>
    <xf numFmtId="49" fontId="48" fillId="3" borderId="0" xfId="0" applyNumberFormat="1" applyFont="1" applyFill="1" applyBorder="1" applyAlignment="1">
      <alignment vertical="top"/>
    </xf>
    <xf numFmtId="49" fontId="34" fillId="3" borderId="42" xfId="0" applyNumberFormat="1" applyFont="1" applyFill="1" applyBorder="1" applyAlignment="1">
      <alignment vertical="top"/>
    </xf>
    <xf numFmtId="49" fontId="34" fillId="4" borderId="0" xfId="0" applyNumberFormat="1" applyFont="1" applyFill="1" applyBorder="1" applyAlignment="1">
      <alignment vertical="top"/>
    </xf>
    <xf numFmtId="49" fontId="34" fillId="5" borderId="0" xfId="0" applyNumberFormat="1" applyFont="1" applyFill="1" applyBorder="1" applyAlignment="1">
      <alignment vertical="top"/>
    </xf>
    <xf numFmtId="49" fontId="44" fillId="8" borderId="0" xfId="0" applyNumberFormat="1" applyFont="1" applyFill="1" applyBorder="1" applyAlignment="1">
      <alignment vertical="top"/>
    </xf>
    <xf numFmtId="49" fontId="44" fillId="3" borderId="0" xfId="0" applyNumberFormat="1" applyFont="1" applyFill="1" applyBorder="1" applyAlignment="1">
      <alignment vertical="top"/>
    </xf>
    <xf numFmtId="49" fontId="42" fillId="3" borderId="41" xfId="0" applyNumberFormat="1" applyFont="1" applyFill="1" applyBorder="1" applyAlignment="1">
      <alignment horizontal="left" vertical="top"/>
    </xf>
    <xf numFmtId="49" fontId="43" fillId="3" borderId="0" xfId="0" applyNumberFormat="1" applyFont="1" applyFill="1" applyBorder="1" applyAlignment="1">
      <alignment vertical="top"/>
    </xf>
    <xf numFmtId="49" fontId="42" fillId="3" borderId="42" xfId="0" applyNumberFormat="1" applyFont="1" applyFill="1" applyBorder="1" applyAlignment="1">
      <alignment vertical="top"/>
    </xf>
    <xf numFmtId="49" fontId="34" fillId="3" borderId="41" xfId="0" applyNumberFormat="1" applyFont="1" applyFill="1" applyBorder="1" applyAlignment="1" applyProtection="1">
      <alignment horizontal="left"/>
    </xf>
    <xf numFmtId="49" fontId="34" fillId="3" borderId="42" xfId="0" applyNumberFormat="1" applyFont="1" applyFill="1" applyBorder="1" applyAlignment="1" applyProtection="1"/>
    <xf numFmtId="0" fontId="34" fillId="3" borderId="41" xfId="0" applyNumberFormat="1" applyFont="1" applyFill="1" applyBorder="1" applyAlignment="1" applyProtection="1">
      <alignment horizontal="left"/>
    </xf>
    <xf numFmtId="49" fontId="34" fillId="0" borderId="0" xfId="0" applyNumberFormat="1" applyFont="1" applyBorder="1" applyAlignment="1" applyProtection="1"/>
    <xf numFmtId="0" fontId="34" fillId="0" borderId="41" xfId="0" applyNumberFormat="1" applyFont="1" applyFill="1" applyBorder="1" applyAlignment="1" applyProtection="1">
      <alignment horizontal="left"/>
    </xf>
    <xf numFmtId="0" fontId="34" fillId="3" borderId="41" xfId="0" applyNumberFormat="1" applyFont="1" applyFill="1" applyBorder="1" applyAlignment="1" applyProtection="1">
      <alignment horizontal="left" vertical="center"/>
    </xf>
    <xf numFmtId="49" fontId="34" fillId="3" borderId="0" xfId="0" applyNumberFormat="1" applyFont="1" applyFill="1" applyBorder="1" applyAlignment="1" applyProtection="1">
      <alignment vertical="center"/>
    </xf>
    <xf numFmtId="49" fontId="34" fillId="3" borderId="42" xfId="0" applyNumberFormat="1" applyFont="1" applyFill="1" applyBorder="1" applyAlignment="1" applyProtection="1">
      <alignment vertical="center"/>
    </xf>
    <xf numFmtId="49" fontId="34" fillId="3" borderId="41" xfId="0" applyNumberFormat="1" applyFont="1" applyFill="1" applyBorder="1" applyAlignment="1" applyProtection="1">
      <alignment horizontal="left" vertical="top"/>
    </xf>
    <xf numFmtId="49" fontId="34" fillId="3" borderId="42" xfId="0" applyNumberFormat="1" applyFont="1" applyFill="1" applyBorder="1" applyAlignment="1" applyProtection="1">
      <alignment vertical="top"/>
    </xf>
    <xf numFmtId="49" fontId="42" fillId="3" borderId="41" xfId="0" applyNumberFormat="1" applyFont="1" applyFill="1" applyBorder="1" applyAlignment="1" applyProtection="1">
      <alignment horizontal="left" vertical="top"/>
    </xf>
    <xf numFmtId="49" fontId="42" fillId="3" borderId="42" xfId="0" applyNumberFormat="1" applyFont="1" applyFill="1" applyBorder="1" applyAlignment="1" applyProtection="1">
      <alignment vertical="top"/>
    </xf>
    <xf numFmtId="0" fontId="41" fillId="3" borderId="0" xfId="0" applyNumberFormat="1" applyFont="1" applyFill="1" applyBorder="1" applyAlignment="1" applyProtection="1">
      <alignment vertical="top" wrapText="1"/>
    </xf>
    <xf numFmtId="49" fontId="46" fillId="3" borderId="0" xfId="0" applyNumberFormat="1" applyFont="1" applyFill="1" applyBorder="1" applyAlignment="1" applyProtection="1">
      <alignment vertical="top"/>
    </xf>
    <xf numFmtId="49" fontId="34" fillId="0" borderId="41" xfId="0" applyNumberFormat="1" applyFont="1" applyFill="1" applyBorder="1" applyAlignment="1" applyProtection="1">
      <alignment horizontal="left" vertical="top"/>
    </xf>
    <xf numFmtId="49" fontId="46" fillId="3" borderId="0" xfId="0" applyNumberFormat="1" applyFont="1" applyFill="1" applyBorder="1" applyAlignment="1" applyProtection="1">
      <alignment horizontal="right" vertical="top"/>
    </xf>
    <xf numFmtId="49" fontId="41" fillId="3" borderId="0" xfId="0" applyNumberFormat="1" applyFont="1" applyFill="1" applyBorder="1" applyAlignment="1" applyProtection="1">
      <alignment vertical="top" wrapText="1"/>
    </xf>
    <xf numFmtId="49" fontId="34" fillId="3" borderId="44" xfId="0" applyNumberFormat="1" applyFont="1" applyFill="1" applyBorder="1" applyAlignment="1" applyProtection="1">
      <alignment horizontal="left" vertical="top"/>
    </xf>
    <xf numFmtId="49" fontId="34" fillId="3" borderId="45" xfId="0" applyNumberFormat="1" applyFont="1" applyFill="1" applyBorder="1" applyAlignment="1" applyProtection="1">
      <alignment vertical="top"/>
    </xf>
    <xf numFmtId="49" fontId="34" fillId="3" borderId="46" xfId="0" applyNumberFormat="1" applyFont="1" applyFill="1" applyBorder="1" applyAlignment="1" applyProtection="1">
      <alignment vertical="top"/>
    </xf>
    <xf numFmtId="0" fontId="34" fillId="3" borderId="0" xfId="0" applyFont="1" applyFill="1" applyAlignment="1" applyProtection="1">
      <alignment vertical="top"/>
    </xf>
    <xf numFmtId="0" fontId="34" fillId="3" borderId="0" xfId="0" applyFont="1" applyFill="1" applyAlignment="1" applyProtection="1">
      <alignment horizontal="right" vertical="top"/>
    </xf>
    <xf numFmtId="0" fontId="46" fillId="3" borderId="0" xfId="0" applyFont="1" applyFill="1" applyAlignment="1" applyProtection="1">
      <alignment vertical="top"/>
    </xf>
    <xf numFmtId="0" fontId="34" fillId="0" borderId="0" xfId="0" applyFont="1" applyAlignment="1" applyProtection="1">
      <alignment vertical="top"/>
    </xf>
    <xf numFmtId="0" fontId="34" fillId="0" borderId="0" xfId="0" applyFont="1" applyAlignment="1" applyProtection="1">
      <alignment horizontal="right" vertical="top"/>
    </xf>
    <xf numFmtId="0" fontId="42" fillId="2" borderId="0" xfId="0" applyFont="1" applyFill="1" applyBorder="1" applyAlignment="1" applyProtection="1">
      <alignment vertical="top"/>
    </xf>
    <xf numFmtId="0" fontId="55" fillId="2" borderId="0" xfId="0" applyFont="1" applyFill="1" applyBorder="1" applyAlignment="1" applyProtection="1">
      <alignment vertical="top"/>
    </xf>
    <xf numFmtId="0" fontId="42" fillId="2" borderId="0" xfId="0" applyFont="1" applyFill="1" applyBorder="1" applyAlignment="1" applyProtection="1">
      <alignment horizontal="right" vertical="top"/>
    </xf>
    <xf numFmtId="0" fontId="42" fillId="3" borderId="0" xfId="0" applyFont="1" applyFill="1" applyBorder="1" applyAlignment="1" applyProtection="1">
      <alignment vertical="top"/>
    </xf>
    <xf numFmtId="0" fontId="42" fillId="3" borderId="0" xfId="0" applyFont="1" applyFill="1" applyBorder="1" applyAlignment="1" applyProtection="1">
      <alignment horizontal="right" vertical="top"/>
    </xf>
    <xf numFmtId="0" fontId="34" fillId="3" borderId="0" xfId="0" applyFont="1" applyFill="1" applyBorder="1" applyAlignment="1" applyProtection="1">
      <alignment vertical="top"/>
    </xf>
    <xf numFmtId="0" fontId="34" fillId="3" borderId="0" xfId="0" applyFont="1" applyFill="1" applyBorder="1" applyAlignment="1" applyProtection="1">
      <alignment horizontal="right" vertical="top"/>
    </xf>
    <xf numFmtId="0" fontId="46" fillId="3" borderId="0" xfId="0" applyFont="1" applyFill="1" applyBorder="1" applyAlignment="1" applyProtection="1">
      <alignment vertical="top"/>
    </xf>
    <xf numFmtId="0" fontId="34" fillId="3" borderId="0" xfId="0" applyFont="1" applyFill="1" applyBorder="1" applyAlignment="1" applyProtection="1">
      <alignment horizontal="left" vertical="top"/>
    </xf>
    <xf numFmtId="0" fontId="34" fillId="3" borderId="0" xfId="0" applyFont="1" applyFill="1" applyBorder="1" applyAlignment="1" applyProtection="1">
      <alignment horizontal="right" vertical="top" readingOrder="2"/>
    </xf>
    <xf numFmtId="0" fontId="34" fillId="3" borderId="1" xfId="0" applyFont="1" applyFill="1" applyBorder="1" applyAlignment="1" applyProtection="1">
      <alignment vertical="top" wrapText="1"/>
    </xf>
    <xf numFmtId="0" fontId="41" fillId="3" borderId="0" xfId="0" applyFont="1" applyFill="1" applyBorder="1" applyAlignment="1" applyProtection="1">
      <alignment vertical="top"/>
    </xf>
    <xf numFmtId="0" fontId="46" fillId="3" borderId="0" xfId="0" applyFont="1" applyFill="1" applyBorder="1" applyAlignment="1" applyProtection="1">
      <alignment horizontal="center" vertical="top" wrapText="1"/>
    </xf>
    <xf numFmtId="0" fontId="34" fillId="4" borderId="2" xfId="0" applyFont="1" applyFill="1" applyBorder="1" applyAlignment="1" applyProtection="1">
      <alignment vertical="top" wrapText="1"/>
      <protection locked="0"/>
    </xf>
    <xf numFmtId="0" fontId="41" fillId="3" borderId="0" xfId="0" applyFont="1" applyFill="1" applyBorder="1" applyAlignment="1" applyProtection="1">
      <alignment horizontal="right" vertical="top" readingOrder="2"/>
    </xf>
    <xf numFmtId="0" fontId="41" fillId="3" borderId="0" xfId="0" applyFont="1" applyFill="1" applyBorder="1" applyAlignment="1" applyProtection="1">
      <alignment horizontal="right" vertical="top"/>
    </xf>
    <xf numFmtId="0" fontId="34" fillId="3" borderId="18" xfId="8" applyNumberFormat="1" applyFont="1" applyFill="1" applyBorder="1" applyAlignment="1" applyProtection="1">
      <alignment horizontal="center" vertical="top" wrapText="1"/>
    </xf>
    <xf numFmtId="0" fontId="34" fillId="3" borderId="19" xfId="8" applyNumberFormat="1" applyFont="1" applyFill="1" applyBorder="1" applyAlignment="1" applyProtection="1">
      <alignment horizontal="center" vertical="top" wrapText="1"/>
    </xf>
    <xf numFmtId="0" fontId="46" fillId="0" borderId="4" xfId="0" applyFont="1" applyFill="1" applyBorder="1" applyAlignment="1" applyProtection="1">
      <alignment horizontal="center" vertical="top"/>
    </xf>
    <xf numFmtId="0" fontId="46" fillId="0" borderId="4" xfId="0" applyFont="1" applyFill="1" applyBorder="1" applyAlignment="1" applyProtection="1">
      <alignment horizontal="center" vertical="top" wrapText="1"/>
    </xf>
    <xf numFmtId="0" fontId="34" fillId="4" borderId="4" xfId="0" applyFont="1" applyFill="1" applyBorder="1" applyAlignment="1" applyProtection="1">
      <alignment vertical="top"/>
      <protection locked="0"/>
    </xf>
    <xf numFmtId="43" fontId="34" fillId="4" borderId="4" xfId="2" applyFont="1" applyFill="1" applyBorder="1" applyAlignment="1" applyProtection="1">
      <alignment horizontal="center" vertical="top"/>
      <protection locked="0"/>
    </xf>
    <xf numFmtId="0" fontId="34" fillId="2" borderId="4" xfId="0" applyFont="1" applyFill="1" applyBorder="1" applyProtection="1"/>
    <xf numFmtId="0" fontId="46" fillId="2" borderId="4" xfId="0" applyFont="1" applyFill="1" applyBorder="1" applyProtection="1"/>
    <xf numFmtId="43" fontId="34" fillId="4" borderId="13" xfId="2" applyFont="1" applyFill="1" applyBorder="1" applyAlignment="1" applyProtection="1">
      <alignment horizontal="center" vertical="top"/>
      <protection locked="0"/>
    </xf>
    <xf numFmtId="0" fontId="34" fillId="2" borderId="0" xfId="0" applyFont="1" applyFill="1" applyAlignment="1" applyProtection="1">
      <alignment vertical="top"/>
    </xf>
    <xf numFmtId="0" fontId="46" fillId="3" borderId="0" xfId="0" applyFont="1" applyFill="1" applyBorder="1" applyAlignment="1" applyProtection="1">
      <alignment horizontal="right" vertical="top"/>
    </xf>
    <xf numFmtId="0" fontId="46" fillId="3" borderId="0" xfId="0" applyFont="1" applyFill="1" applyBorder="1" applyAlignment="1" applyProtection="1">
      <alignment horizontal="left" vertical="top"/>
    </xf>
    <xf numFmtId="0" fontId="46" fillId="3" borderId="0" xfId="0" applyFont="1" applyFill="1" applyBorder="1" applyAlignment="1" applyProtection="1">
      <alignment horizontal="right" vertical="top" readingOrder="2"/>
    </xf>
    <xf numFmtId="0" fontId="34" fillId="3" borderId="0" xfId="0" applyFont="1" applyFill="1" applyAlignment="1" applyProtection="1">
      <alignment vertical="top" wrapText="1"/>
    </xf>
    <xf numFmtId="0" fontId="46" fillId="0" borderId="17" xfId="0" applyFont="1" applyFill="1" applyBorder="1" applyAlignment="1" applyProtection="1">
      <alignment horizontal="center" vertical="top" wrapText="1"/>
    </xf>
    <xf numFmtId="9" fontId="41" fillId="3" borderId="0" xfId="0" applyNumberFormat="1" applyFont="1" applyFill="1" applyBorder="1" applyAlignment="1" applyProtection="1">
      <alignment horizontal="right" vertical="top" readingOrder="2"/>
    </xf>
    <xf numFmtId="9" fontId="34" fillId="3" borderId="0" xfId="0" applyNumberFormat="1" applyFont="1" applyFill="1" applyBorder="1" applyAlignment="1" applyProtection="1">
      <alignment vertical="top"/>
    </xf>
    <xf numFmtId="9" fontId="34" fillId="3" borderId="0" xfId="0" applyNumberFormat="1" applyFont="1" applyFill="1" applyBorder="1" applyAlignment="1" applyProtection="1">
      <alignment vertical="top" wrapText="1"/>
    </xf>
    <xf numFmtId="14" fontId="34" fillId="2" borderId="0" xfId="0" applyNumberFormat="1" applyFont="1" applyFill="1" applyBorder="1" applyAlignment="1" applyProtection="1">
      <alignment vertical="top"/>
    </xf>
    <xf numFmtId="14" fontId="34" fillId="3" borderId="0" xfId="0" applyNumberFormat="1" applyFont="1" applyFill="1" applyBorder="1" applyAlignment="1" applyProtection="1">
      <alignment vertical="top"/>
    </xf>
    <xf numFmtId="0" fontId="34" fillId="3" borderId="0" xfId="0" applyFont="1" applyFill="1" applyAlignment="1" applyProtection="1">
      <alignment horizontal="right" vertical="top" wrapText="1"/>
    </xf>
    <xf numFmtId="0" fontId="41" fillId="3" borderId="0" xfId="0" applyFont="1" applyFill="1" applyAlignment="1" applyProtection="1">
      <alignment vertical="top"/>
    </xf>
    <xf numFmtId="9" fontId="41" fillId="3" borderId="0" xfId="0" applyNumberFormat="1" applyFont="1" applyFill="1" applyBorder="1" applyAlignment="1" applyProtection="1">
      <alignment vertical="top"/>
    </xf>
    <xf numFmtId="0" fontId="34" fillId="3" borderId="0" xfId="0" applyFont="1" applyFill="1" applyBorder="1" applyAlignment="1" applyProtection="1">
      <alignment vertical="top" wrapText="1"/>
    </xf>
    <xf numFmtId="0" fontId="46" fillId="3" borderId="1" xfId="0" applyFont="1" applyFill="1" applyBorder="1" applyAlignment="1" applyProtection="1">
      <alignment vertical="top"/>
    </xf>
    <xf numFmtId="0" fontId="34" fillId="3" borderId="2" xfId="0" applyFont="1" applyFill="1" applyBorder="1" applyAlignment="1" applyProtection="1">
      <alignment vertical="top" wrapText="1"/>
    </xf>
    <xf numFmtId="0" fontId="34" fillId="3" borderId="0" xfId="0" applyFont="1" applyFill="1" applyProtection="1"/>
    <xf numFmtId="0" fontId="34" fillId="3" borderId="0" xfId="0" applyFont="1" applyFill="1" applyBorder="1" applyProtection="1"/>
    <xf numFmtId="0" fontId="34" fillId="0" borderId="0" xfId="0" applyFont="1" applyBorder="1" applyAlignment="1" applyProtection="1">
      <alignment vertical="top"/>
    </xf>
    <xf numFmtId="0" fontId="59" fillId="0" borderId="0" xfId="0" applyFont="1" applyBorder="1"/>
    <xf numFmtId="0" fontId="34" fillId="3" borderId="12" xfId="0" applyFont="1" applyFill="1" applyBorder="1" applyAlignment="1" applyProtection="1">
      <alignment vertical="top"/>
    </xf>
    <xf numFmtId="1" fontId="48" fillId="3" borderId="0" xfId="0" applyNumberFormat="1" applyFont="1" applyFill="1" applyBorder="1" applyAlignment="1" applyProtection="1">
      <alignment horizontal="right" vertical="top" wrapText="1"/>
    </xf>
    <xf numFmtId="0" fontId="34" fillId="2" borderId="0" xfId="0" applyFont="1" applyFill="1" applyBorder="1" applyAlignment="1" applyProtection="1">
      <alignment vertical="top"/>
    </xf>
    <xf numFmtId="0" fontId="34" fillId="2" borderId="0" xfId="0" applyFont="1" applyFill="1" applyAlignment="1" applyProtection="1">
      <alignment horizontal="right" vertical="top"/>
    </xf>
    <xf numFmtId="0" fontId="34" fillId="4" borderId="1" xfId="8" applyNumberFormat="1" applyFont="1" applyFill="1" applyBorder="1" applyAlignment="1" applyProtection="1">
      <alignment vertical="top"/>
      <protection locked="0"/>
    </xf>
    <xf numFmtId="0" fontId="42" fillId="2" borderId="0" xfId="11" applyNumberFormat="1" applyFont="1" applyFill="1" applyBorder="1" applyAlignment="1" applyProtection="1">
      <alignment vertical="top"/>
    </xf>
    <xf numFmtId="0" fontId="55" fillId="2" borderId="0" xfId="11" applyNumberFormat="1" applyFont="1" applyFill="1" applyBorder="1" applyAlignment="1" applyProtection="1">
      <alignment vertical="top"/>
    </xf>
    <xf numFmtId="0" fontId="34" fillId="3" borderId="0" xfId="8" applyNumberFormat="1" applyFont="1" applyFill="1" applyAlignment="1" applyProtection="1">
      <alignment vertical="top"/>
    </xf>
    <xf numFmtId="0" fontId="46" fillId="3" borderId="1" xfId="8" applyNumberFormat="1" applyFont="1" applyFill="1" applyBorder="1" applyAlignment="1" applyProtection="1">
      <alignment vertical="top"/>
    </xf>
    <xf numFmtId="0" fontId="34" fillId="3" borderId="0" xfId="8" applyNumberFormat="1" applyFont="1" applyFill="1" applyBorder="1" applyAlignment="1" applyProtection="1">
      <alignment vertical="top"/>
    </xf>
    <xf numFmtId="0" fontId="41" fillId="3" borderId="0" xfId="8" applyNumberFormat="1" applyFont="1" applyFill="1" applyBorder="1" applyAlignment="1" applyProtection="1">
      <alignment vertical="top"/>
    </xf>
    <xf numFmtId="0" fontId="34" fillId="3" borderId="1" xfId="8" applyNumberFormat="1" applyFont="1" applyFill="1" applyBorder="1" applyAlignment="1" applyProtection="1">
      <alignment vertical="top" wrapText="1"/>
    </xf>
    <xf numFmtId="0" fontId="34" fillId="3" borderId="1" xfId="8" applyNumberFormat="1" applyFont="1" applyFill="1" applyBorder="1" applyAlignment="1" applyProtection="1">
      <alignment vertical="top"/>
    </xf>
    <xf numFmtId="0" fontId="34" fillId="3" borderId="0" xfId="8" applyNumberFormat="1" applyFont="1" applyFill="1" applyBorder="1" applyAlignment="1" applyProtection="1">
      <alignment vertical="top" wrapText="1"/>
    </xf>
    <xf numFmtId="0" fontId="34" fillId="3" borderId="0" xfId="8" applyNumberFormat="1" applyFont="1" applyFill="1" applyBorder="1" applyAlignment="1" applyProtection="1">
      <alignment horizontal="right" vertical="top"/>
    </xf>
    <xf numFmtId="0" fontId="34" fillId="0" borderId="1" xfId="8" applyNumberFormat="1" applyFont="1" applyFill="1" applyBorder="1" applyAlignment="1" applyProtection="1">
      <alignment horizontal="right" vertical="top"/>
    </xf>
    <xf numFmtId="0" fontId="34" fillId="4" borderId="1" xfId="8" applyNumberFormat="1" applyFont="1" applyFill="1" applyBorder="1" applyAlignment="1" applyProtection="1">
      <alignment vertical="top" wrapText="1"/>
      <protection locked="0"/>
    </xf>
    <xf numFmtId="0" fontId="34" fillId="3" borderId="0" xfId="8" applyNumberFormat="1" applyFont="1" applyFill="1" applyAlignment="1" applyProtection="1">
      <alignment horizontal="right" vertical="top"/>
    </xf>
    <xf numFmtId="165" fontId="34" fillId="3" borderId="0" xfId="8" applyFont="1" applyFill="1" applyBorder="1" applyProtection="1"/>
    <xf numFmtId="0" fontId="34" fillId="3" borderId="3" xfId="8" applyNumberFormat="1" applyFont="1" applyFill="1" applyBorder="1" applyAlignment="1" applyProtection="1">
      <alignment vertical="top"/>
    </xf>
    <xf numFmtId="0" fontId="34" fillId="3" borderId="1" xfId="8" applyNumberFormat="1" applyFont="1" applyFill="1" applyBorder="1" applyAlignment="1" applyProtection="1">
      <alignment horizontal="right" vertical="top"/>
    </xf>
    <xf numFmtId="0" fontId="46" fillId="3" borderId="1" xfId="8" applyNumberFormat="1" applyFont="1" applyFill="1" applyBorder="1" applyAlignment="1" applyProtection="1">
      <alignment vertical="top" wrapText="1"/>
    </xf>
    <xf numFmtId="0" fontId="34" fillId="3" borderId="0" xfId="8" applyNumberFormat="1" applyFont="1" applyFill="1" applyBorder="1" applyAlignment="1" applyProtection="1">
      <alignment horizontal="right" vertical="top" wrapText="1"/>
    </xf>
    <xf numFmtId="0" fontId="41" fillId="3" borderId="0" xfId="8" applyNumberFormat="1" applyFont="1" applyFill="1" applyBorder="1" applyAlignment="1" applyProtection="1">
      <alignment vertical="top" wrapText="1"/>
    </xf>
    <xf numFmtId="14" fontId="34" fillId="5" borderId="6" xfId="8" applyNumberFormat="1" applyFont="1" applyFill="1" applyBorder="1" applyAlignment="1" applyProtection="1">
      <alignment horizontal="center" vertical="center" wrapText="1"/>
    </xf>
    <xf numFmtId="168" fontId="34" fillId="5" borderId="1" xfId="8" applyNumberFormat="1" applyFont="1" applyFill="1" applyBorder="1" applyAlignment="1" applyProtection="1">
      <alignment horizontal="center" vertical="center" wrapText="1"/>
    </xf>
    <xf numFmtId="168" fontId="34" fillId="5" borderId="27" xfId="8" applyNumberFormat="1" applyFont="1" applyFill="1" applyBorder="1" applyAlignment="1" applyProtection="1">
      <alignment horizontal="center" vertical="center" wrapText="1"/>
    </xf>
    <xf numFmtId="168" fontId="34" fillId="5" borderId="31" xfId="8" applyNumberFormat="1" applyFont="1" applyFill="1" applyBorder="1" applyAlignment="1" applyProtection="1">
      <alignment horizontal="center" vertical="center" wrapText="1"/>
    </xf>
    <xf numFmtId="0" fontId="34" fillId="3" borderId="0" xfId="8" applyNumberFormat="1" applyFont="1" applyFill="1" applyBorder="1" applyAlignment="1" applyProtection="1">
      <alignment horizontal="left" vertical="top" wrapText="1"/>
    </xf>
    <xf numFmtId="168" fontId="34" fillId="5" borderId="1" xfId="8" applyNumberFormat="1" applyFont="1" applyFill="1" applyBorder="1" applyAlignment="1" applyProtection="1">
      <alignment horizontal="center" vertical="top" wrapText="1"/>
    </xf>
    <xf numFmtId="168" fontId="34" fillId="5" borderId="16" xfId="8" applyNumberFormat="1" applyFont="1" applyFill="1" applyBorder="1" applyAlignment="1" applyProtection="1">
      <alignment horizontal="center" vertical="top" wrapText="1"/>
    </xf>
    <xf numFmtId="0" fontId="46" fillId="3" borderId="0" xfId="8" applyNumberFormat="1" applyFont="1" applyFill="1" applyBorder="1" applyAlignment="1" applyProtection="1">
      <alignment vertical="top"/>
    </xf>
    <xf numFmtId="0" fontId="42" fillId="2" borderId="0" xfId="8" applyNumberFormat="1" applyFont="1" applyFill="1" applyBorder="1" applyAlignment="1" applyProtection="1">
      <alignment vertical="top"/>
    </xf>
    <xf numFmtId="0" fontId="55" fillId="2" borderId="0" xfId="8" applyNumberFormat="1" applyFont="1" applyFill="1" applyBorder="1" applyAlignment="1" applyProtection="1">
      <alignment vertical="top"/>
    </xf>
    <xf numFmtId="165" fontId="63" fillId="14" borderId="0" xfId="8" applyFont="1" applyFill="1" applyProtection="1"/>
    <xf numFmtId="0" fontId="64" fillId="14" borderId="0" xfId="8" applyNumberFormat="1" applyFont="1" applyFill="1" applyAlignment="1" applyProtection="1">
      <alignment vertical="top"/>
    </xf>
    <xf numFmtId="0" fontId="64" fillId="14" borderId="0" xfId="8" applyNumberFormat="1" applyFont="1" applyFill="1" applyBorder="1" applyAlignment="1" applyProtection="1">
      <alignment vertical="top"/>
    </xf>
    <xf numFmtId="165" fontId="64" fillId="14" borderId="0" xfId="8" applyFont="1" applyFill="1" applyProtection="1"/>
    <xf numFmtId="0" fontId="64" fillId="14" borderId="0" xfId="0" applyFont="1" applyFill="1" applyAlignment="1" applyProtection="1">
      <alignment vertical="top"/>
    </xf>
    <xf numFmtId="0" fontId="64" fillId="3" borderId="0" xfId="8" applyNumberFormat="1" applyFont="1" applyFill="1" applyAlignment="1" applyProtection="1">
      <alignment vertical="top"/>
    </xf>
    <xf numFmtId="0" fontId="64" fillId="3" borderId="0" xfId="8" applyNumberFormat="1" applyFont="1" applyFill="1" applyBorder="1" applyAlignment="1" applyProtection="1">
      <alignment vertical="top"/>
    </xf>
    <xf numFmtId="165" fontId="64" fillId="3" borderId="0" xfId="8" applyFont="1" applyFill="1" applyProtection="1"/>
    <xf numFmtId="0" fontId="64" fillId="3" borderId="0" xfId="0" applyFont="1" applyFill="1" applyAlignment="1" applyProtection="1">
      <alignment vertical="top"/>
    </xf>
    <xf numFmtId="0" fontId="46" fillId="3" borderId="1" xfId="8" applyNumberFormat="1" applyFont="1" applyFill="1" applyBorder="1" applyAlignment="1" applyProtection="1">
      <alignment horizontal="right" vertical="top" wrapText="1"/>
    </xf>
    <xf numFmtId="0" fontId="34" fillId="3" borderId="0" xfId="8" applyNumberFormat="1" applyFont="1" applyFill="1" applyBorder="1" applyAlignment="1" applyProtection="1">
      <alignment horizontal="right"/>
    </xf>
    <xf numFmtId="165" fontId="34" fillId="3" borderId="0" xfId="8" applyFont="1" applyFill="1" applyProtection="1"/>
    <xf numFmtId="0" fontId="34" fillId="3" borderId="1" xfId="8" applyNumberFormat="1" applyFont="1" applyFill="1" applyBorder="1" applyAlignment="1" applyProtection="1">
      <alignment horizontal="right" vertical="top" wrapText="1"/>
    </xf>
    <xf numFmtId="0" fontId="46" fillId="3" borderId="1" xfId="8" applyNumberFormat="1" applyFont="1" applyFill="1" applyBorder="1" applyAlignment="1" applyProtection="1">
      <alignment horizontal="right" vertical="top"/>
    </xf>
    <xf numFmtId="0" fontId="34" fillId="3" borderId="0" xfId="8" applyNumberFormat="1" applyFont="1" applyFill="1" applyBorder="1" applyAlignment="1" applyProtection="1"/>
    <xf numFmtId="0" fontId="41" fillId="3" borderId="2" xfId="8" applyNumberFormat="1" applyFont="1" applyFill="1" applyBorder="1" applyAlignment="1" applyProtection="1">
      <alignment vertical="top" wrapText="1"/>
    </xf>
    <xf numFmtId="0" fontId="41" fillId="3" borderId="3" xfId="8" applyNumberFormat="1" applyFont="1" applyFill="1" applyBorder="1" applyAlignment="1" applyProtection="1">
      <alignment vertical="top" wrapText="1"/>
    </xf>
    <xf numFmtId="0" fontId="34" fillId="5" borderId="1" xfId="8" applyNumberFormat="1" applyFont="1" applyFill="1" applyBorder="1" applyAlignment="1" applyProtection="1">
      <alignment horizontal="center" vertical="top" wrapText="1"/>
    </xf>
    <xf numFmtId="0" fontId="34" fillId="3" borderId="2" xfId="8" applyNumberFormat="1" applyFont="1" applyFill="1" applyBorder="1" applyAlignment="1" applyProtection="1">
      <alignment vertical="top" wrapText="1"/>
    </xf>
    <xf numFmtId="3" fontId="34" fillId="4" borderId="1" xfId="8" applyNumberFormat="1" applyFont="1" applyFill="1" applyBorder="1" applyAlignment="1" applyProtection="1">
      <alignment vertical="top" wrapText="1"/>
      <protection locked="0"/>
    </xf>
    <xf numFmtId="0" fontId="34" fillId="3" borderId="2" xfId="8" applyNumberFormat="1" applyFont="1" applyFill="1" applyBorder="1" applyAlignment="1" applyProtection="1">
      <alignment vertical="top"/>
    </xf>
    <xf numFmtId="0" fontId="34" fillId="4" borderId="2" xfId="8" applyNumberFormat="1" applyFont="1" applyFill="1" applyBorder="1" applyAlignment="1" applyProtection="1">
      <alignment vertical="top" wrapText="1"/>
      <protection locked="0"/>
    </xf>
    <xf numFmtId="0" fontId="34" fillId="4" borderId="20" xfId="0" applyFont="1" applyFill="1" applyBorder="1" applyAlignment="1" applyProtection="1">
      <alignment vertical="top"/>
      <protection locked="0"/>
    </xf>
    <xf numFmtId="0" fontId="34" fillId="4" borderId="21" xfId="0" applyFont="1" applyFill="1" applyBorder="1" applyAlignment="1" applyProtection="1">
      <alignment vertical="top"/>
      <protection locked="0"/>
    </xf>
    <xf numFmtId="0" fontId="34" fillId="4" borderId="22" xfId="0" applyFont="1" applyFill="1" applyBorder="1" applyAlignment="1" applyProtection="1">
      <alignment vertical="top"/>
      <protection locked="0"/>
    </xf>
    <xf numFmtId="0" fontId="34" fillId="4" borderId="23" xfId="0" applyFont="1" applyFill="1" applyBorder="1" applyAlignment="1" applyProtection="1">
      <alignment vertical="top"/>
      <protection locked="0"/>
    </xf>
    <xf numFmtId="0" fontId="34" fillId="3" borderId="17" xfId="8" applyNumberFormat="1" applyFont="1" applyFill="1" applyBorder="1" applyAlignment="1" applyProtection="1">
      <alignment vertical="top"/>
    </xf>
    <xf numFmtId="0" fontId="34" fillId="3" borderId="18" xfId="8" applyNumberFormat="1" applyFont="1" applyFill="1" applyBorder="1" applyAlignment="1" applyProtection="1">
      <alignment vertical="top"/>
    </xf>
    <xf numFmtId="0" fontId="34" fillId="3" borderId="18" xfId="8" applyNumberFormat="1" applyFont="1" applyFill="1" applyBorder="1" applyAlignment="1" applyProtection="1">
      <alignment vertical="top" wrapText="1"/>
    </xf>
    <xf numFmtId="0" fontId="34" fillId="3" borderId="19" xfId="8" applyNumberFormat="1" applyFont="1" applyFill="1" applyBorder="1" applyAlignment="1" applyProtection="1">
      <alignment vertical="top"/>
    </xf>
    <xf numFmtId="0" fontId="46" fillId="3" borderId="20" xfId="8" applyNumberFormat="1" applyFont="1" applyFill="1" applyBorder="1" applyAlignment="1" applyProtection="1">
      <alignment vertical="top" wrapText="1"/>
    </xf>
    <xf numFmtId="168" fontId="34" fillId="5" borderId="4" xfId="8" applyNumberFormat="1" applyFont="1" applyFill="1" applyBorder="1" applyAlignment="1" applyProtection="1">
      <alignment horizontal="center" vertical="center" wrapText="1"/>
    </xf>
    <xf numFmtId="9" fontId="34" fillId="5" borderId="4" xfId="8" applyNumberFormat="1" applyFont="1" applyFill="1" applyBorder="1" applyAlignment="1" applyProtection="1">
      <alignment horizontal="center" vertical="center" wrapText="1"/>
    </xf>
    <xf numFmtId="0" fontId="34" fillId="10" borderId="21" xfId="8" applyNumberFormat="1" applyFont="1" applyFill="1" applyBorder="1" applyAlignment="1" applyProtection="1">
      <alignment vertical="top"/>
      <protection locked="0"/>
    </xf>
    <xf numFmtId="0" fontId="46" fillId="3" borderId="22" xfId="8" applyNumberFormat="1" applyFont="1" applyFill="1" applyBorder="1" applyAlignment="1" applyProtection="1">
      <alignment vertical="top" wrapText="1"/>
    </xf>
    <xf numFmtId="168" fontId="34" fillId="5" borderId="13" xfId="8" applyNumberFormat="1" applyFont="1" applyFill="1" applyBorder="1" applyAlignment="1" applyProtection="1">
      <alignment horizontal="center" vertical="center" wrapText="1"/>
    </xf>
    <xf numFmtId="9" fontId="34" fillId="5" borderId="13" xfId="8" applyNumberFormat="1" applyFont="1" applyFill="1" applyBorder="1" applyAlignment="1" applyProtection="1">
      <alignment horizontal="center" vertical="center" wrapText="1"/>
    </xf>
    <xf numFmtId="0" fontId="34" fillId="10" borderId="23" xfId="8" applyNumberFormat="1" applyFont="1" applyFill="1" applyBorder="1" applyAlignment="1" applyProtection="1">
      <alignment vertical="top"/>
      <protection locked="0"/>
    </xf>
    <xf numFmtId="0" fontId="34" fillId="3" borderId="0" xfId="8" applyNumberFormat="1" applyFont="1" applyFill="1" applyBorder="1" applyAlignment="1" applyProtection="1">
      <alignment horizontal="center" vertical="center" wrapText="1"/>
    </xf>
    <xf numFmtId="9" fontId="34" fillId="3" borderId="0" xfId="8" applyNumberFormat="1" applyFont="1" applyFill="1" applyBorder="1" applyAlignment="1" applyProtection="1">
      <alignment horizontal="center" vertical="center" wrapText="1"/>
    </xf>
    <xf numFmtId="0" fontId="34" fillId="3" borderId="22" xfId="8" applyNumberFormat="1" applyFont="1" applyFill="1" applyBorder="1" applyAlignment="1" applyProtection="1">
      <alignment vertical="top"/>
    </xf>
    <xf numFmtId="0" fontId="34" fillId="3" borderId="13" xfId="8" applyNumberFormat="1" applyFont="1" applyFill="1" applyBorder="1" applyAlignment="1" applyProtection="1">
      <alignment vertical="top"/>
    </xf>
    <xf numFmtId="168" fontId="34" fillId="5" borderId="13" xfId="8" applyNumberFormat="1" applyFont="1" applyFill="1" applyBorder="1" applyAlignment="1" applyProtection="1">
      <alignment horizontal="center" vertical="top" wrapText="1"/>
    </xf>
    <xf numFmtId="168" fontId="34" fillId="5" borderId="29" xfId="8" applyNumberFormat="1" applyFont="1" applyFill="1" applyBorder="1" applyAlignment="1" applyProtection="1">
      <alignment horizontal="center" vertical="top" wrapText="1"/>
    </xf>
    <xf numFmtId="0" fontId="34" fillId="14" borderId="0" xfId="8" applyNumberFormat="1" applyFont="1" applyFill="1" applyAlignment="1" applyProtection="1">
      <alignment vertical="top"/>
    </xf>
    <xf numFmtId="0" fontId="48" fillId="14" borderId="0" xfId="8" applyNumberFormat="1" applyFont="1" applyFill="1" applyAlignment="1" applyProtection="1">
      <alignment vertical="top"/>
    </xf>
    <xf numFmtId="0" fontId="34" fillId="14" borderId="0" xfId="8" applyNumberFormat="1" applyFont="1" applyFill="1" applyBorder="1" applyAlignment="1" applyProtection="1">
      <alignment vertical="top"/>
    </xf>
    <xf numFmtId="165" fontId="34" fillId="14" borderId="0" xfId="8" applyFont="1" applyFill="1" applyProtection="1"/>
    <xf numFmtId="0" fontId="34" fillId="14" borderId="0" xfId="0" applyFont="1" applyFill="1" applyAlignment="1" applyProtection="1">
      <alignment vertical="top"/>
    </xf>
    <xf numFmtId="0" fontId="41" fillId="3" borderId="0" xfId="8" applyNumberFormat="1" applyFont="1" applyFill="1" applyBorder="1" applyAlignment="1" applyProtection="1">
      <alignment horizontal="right" vertical="top" wrapText="1"/>
    </xf>
    <xf numFmtId="0" fontId="34" fillId="0" borderId="1" xfId="8" applyNumberFormat="1" applyFont="1" applyFill="1" applyBorder="1" applyAlignment="1" applyProtection="1">
      <alignment horizontal="center" vertical="top"/>
    </xf>
    <xf numFmtId="0" fontId="46" fillId="3" borderId="20" xfId="8" applyNumberFormat="1" applyFont="1" applyFill="1" applyBorder="1" applyAlignment="1" applyProtection="1">
      <alignment vertical="top"/>
    </xf>
    <xf numFmtId="0" fontId="46" fillId="3" borderId="22" xfId="8" applyNumberFormat="1" applyFont="1" applyFill="1" applyBorder="1" applyAlignment="1" applyProtection="1">
      <alignment vertical="top"/>
    </xf>
    <xf numFmtId="0" fontId="34" fillId="3" borderId="20" xfId="8" applyNumberFormat="1" applyFont="1" applyFill="1" applyBorder="1" applyAlignment="1" applyProtection="1">
      <alignment vertical="top"/>
    </xf>
    <xf numFmtId="0" fontId="34" fillId="3" borderId="4" xfId="8" applyNumberFormat="1" applyFont="1" applyFill="1" applyBorder="1" applyAlignment="1" applyProtection="1">
      <alignment vertical="top"/>
    </xf>
    <xf numFmtId="168" fontId="34" fillId="5" borderId="28" xfId="8" applyNumberFormat="1" applyFont="1" applyFill="1" applyBorder="1" applyAlignment="1" applyProtection="1">
      <alignment horizontal="center" vertical="top" wrapText="1"/>
    </xf>
    <xf numFmtId="165" fontId="34" fillId="3" borderId="0" xfId="8" applyFont="1" applyFill="1" applyBorder="1" applyAlignment="1" applyProtection="1">
      <alignment horizontal="right" wrapText="1"/>
    </xf>
    <xf numFmtId="0" fontId="59" fillId="0" borderId="0" xfId="0" applyFont="1"/>
    <xf numFmtId="0" fontId="34" fillId="3" borderId="0" xfId="0" applyFont="1" applyFill="1" applyBorder="1" applyAlignment="1" applyProtection="1">
      <alignment horizontal="center" vertical="top"/>
    </xf>
    <xf numFmtId="0" fontId="34" fillId="3" borderId="0" xfId="0" applyFont="1" applyFill="1" applyAlignment="1" applyProtection="1">
      <alignment horizontal="left" vertical="top"/>
    </xf>
    <xf numFmtId="0" fontId="42" fillId="3" borderId="41" xfId="0" applyFont="1" applyFill="1" applyBorder="1" applyAlignment="1">
      <alignment horizontal="left" vertical="top"/>
    </xf>
    <xf numFmtId="0" fontId="42" fillId="2" borderId="0" xfId="11" applyNumberFormat="1" applyFont="1" applyFill="1" applyBorder="1" applyAlignment="1" applyProtection="1">
      <alignment horizontal="left" vertical="top"/>
    </xf>
    <xf numFmtId="0" fontId="34" fillId="3" borderId="0" xfId="8" applyNumberFormat="1" applyFont="1" applyFill="1" applyBorder="1" applyAlignment="1" applyProtection="1">
      <alignment horizontal="left" vertical="top"/>
    </xf>
    <xf numFmtId="0" fontId="42" fillId="2" borderId="0" xfId="8" applyNumberFormat="1" applyFont="1" applyFill="1" applyBorder="1" applyAlignment="1" applyProtection="1">
      <alignment horizontal="left" vertical="top"/>
    </xf>
    <xf numFmtId="0" fontId="34" fillId="14" borderId="0" xfId="8" applyNumberFormat="1" applyFont="1" applyFill="1" applyAlignment="1" applyProtection="1">
      <alignment horizontal="left"/>
    </xf>
    <xf numFmtId="0" fontId="34" fillId="3" borderId="52" xfId="0" applyFont="1" applyFill="1" applyBorder="1" applyAlignment="1" applyProtection="1">
      <alignment horizontal="center" vertical="center" wrapText="1"/>
    </xf>
    <xf numFmtId="0" fontId="34" fillId="4" borderId="52" xfId="0" applyFont="1" applyFill="1" applyBorder="1" applyAlignment="1" applyProtection="1">
      <alignment horizontal="center" vertical="center"/>
      <protection locked="0"/>
    </xf>
    <xf numFmtId="0" fontId="51" fillId="3" borderId="0" xfId="0" applyFont="1" applyFill="1" applyBorder="1" applyAlignment="1" applyProtection="1">
      <alignment vertical="top"/>
    </xf>
    <xf numFmtId="0" fontId="34" fillId="3" borderId="52" xfId="0" applyFont="1" applyFill="1" applyBorder="1" applyAlignment="1" applyProtection="1">
      <alignment vertical="top"/>
    </xf>
    <xf numFmtId="0" fontId="46" fillId="3" borderId="52" xfId="0" applyFont="1" applyFill="1" applyBorder="1" applyAlignment="1" applyProtection="1">
      <alignment horizontal="center" vertical="top" wrapText="1"/>
    </xf>
    <xf numFmtId="0" fontId="34" fillId="4" borderId="52" xfId="0" applyFont="1" applyFill="1" applyBorder="1" applyAlignment="1" applyProtection="1">
      <alignment vertical="top" wrapText="1"/>
      <protection locked="0"/>
    </xf>
    <xf numFmtId="0" fontId="34" fillId="0" borderId="52" xfId="0" applyFont="1" applyFill="1" applyBorder="1" applyAlignment="1" applyProtection="1">
      <alignment vertical="center"/>
    </xf>
    <xf numFmtId="0" fontId="46" fillId="3" borderId="52" xfId="0" applyFont="1" applyFill="1" applyBorder="1" applyAlignment="1" applyProtection="1">
      <alignment horizontal="center" vertical="center" wrapText="1"/>
    </xf>
    <xf numFmtId="0" fontId="34" fillId="3" borderId="0" xfId="0" applyFont="1" applyFill="1" applyBorder="1" applyAlignment="1" applyProtection="1">
      <alignment vertical="center"/>
    </xf>
    <xf numFmtId="0" fontId="34" fillId="3" borderId="0" xfId="0" applyFont="1" applyFill="1" applyBorder="1" applyAlignment="1" applyProtection="1">
      <alignment horizontal="right" vertical="center"/>
    </xf>
    <xf numFmtId="0" fontId="34" fillId="4" borderId="52" xfId="0" applyFont="1" applyFill="1" applyBorder="1" applyAlignment="1" applyProtection="1">
      <alignment vertical="center" wrapText="1"/>
      <protection locked="0"/>
    </xf>
    <xf numFmtId="0" fontId="34" fillId="3" borderId="0" xfId="0" applyFont="1" applyFill="1" applyBorder="1" applyAlignment="1" applyProtection="1">
      <alignment horizontal="center" vertical="center"/>
    </xf>
    <xf numFmtId="0" fontId="34" fillId="0" borderId="52" xfId="0" applyFont="1" applyFill="1" applyBorder="1" applyAlignment="1" applyProtection="1">
      <alignment horizontal="center" vertical="center"/>
    </xf>
    <xf numFmtId="0" fontId="34" fillId="3" borderId="52" xfId="0" applyFont="1" applyFill="1" applyBorder="1" applyAlignment="1" applyProtection="1">
      <alignment horizontal="center" vertical="center"/>
    </xf>
    <xf numFmtId="0" fontId="34" fillId="4" borderId="52" xfId="0" applyFont="1" applyFill="1" applyBorder="1" applyAlignment="1" applyProtection="1">
      <alignment horizontal="center" vertical="center" wrapText="1"/>
      <protection locked="0"/>
    </xf>
    <xf numFmtId="43" fontId="34" fillId="4" borderId="52" xfId="2" applyFont="1" applyFill="1" applyBorder="1" applyAlignment="1" applyProtection="1">
      <alignment horizontal="center" vertical="center" wrapText="1"/>
      <protection locked="0"/>
    </xf>
    <xf numFmtId="0" fontId="34" fillId="3" borderId="0" xfId="0" applyFont="1" applyFill="1" applyBorder="1" applyAlignment="1" applyProtection="1">
      <alignment vertical="top" readingOrder="2"/>
    </xf>
    <xf numFmtId="0" fontId="34" fillId="3" borderId="0" xfId="0" applyFont="1" applyFill="1" applyBorder="1" applyAlignment="1" applyProtection="1">
      <alignment vertical="center" readingOrder="2"/>
    </xf>
    <xf numFmtId="0" fontId="29" fillId="3" borderId="0" xfId="0" applyFont="1" applyFill="1" applyBorder="1" applyAlignment="1" applyProtection="1">
      <alignment vertical="top" readingOrder="2"/>
    </xf>
    <xf numFmtId="0" fontId="34" fillId="4" borderId="4" xfId="0" applyFont="1" applyFill="1" applyBorder="1" applyAlignment="1" applyProtection="1">
      <alignment vertical="center"/>
      <protection locked="0"/>
    </xf>
    <xf numFmtId="0" fontId="46" fillId="3" borderId="52" xfId="0" applyFont="1" applyFill="1" applyBorder="1" applyAlignment="1">
      <alignment horizontal="center" vertical="top" wrapText="1"/>
    </xf>
    <xf numFmtId="0" fontId="49" fillId="3" borderId="52" xfId="0" applyFont="1" applyFill="1" applyBorder="1" applyAlignment="1">
      <alignment horizontal="center" vertical="top" wrapText="1"/>
    </xf>
    <xf numFmtId="0" fontId="46" fillId="0" borderId="52" xfId="0" applyFont="1" applyFill="1" applyBorder="1" applyAlignment="1" applyProtection="1">
      <alignment vertical="top" wrapText="1"/>
    </xf>
    <xf numFmtId="0" fontId="46" fillId="3" borderId="52" xfId="8" applyNumberFormat="1" applyFont="1" applyFill="1" applyBorder="1" applyAlignment="1" applyProtection="1">
      <alignment horizontal="center" vertical="top" wrapText="1"/>
    </xf>
    <xf numFmtId="0" fontId="34" fillId="3" borderId="52" xfId="8" applyNumberFormat="1" applyFont="1" applyFill="1" applyBorder="1" applyAlignment="1" applyProtection="1">
      <alignment horizontal="center" vertical="top" wrapText="1"/>
    </xf>
    <xf numFmtId="0" fontId="46" fillId="3" borderId="52" xfId="8" applyNumberFormat="1" applyFont="1" applyFill="1" applyBorder="1" applyAlignment="1" applyProtection="1">
      <alignment horizontal="center" vertical="top" wrapText="1" readingOrder="2"/>
    </xf>
    <xf numFmtId="0" fontId="46" fillId="0" borderId="52" xfId="0" applyFont="1" applyFill="1" applyBorder="1" applyAlignment="1" applyProtection="1">
      <alignment horizontal="center" vertical="center" wrapText="1"/>
    </xf>
    <xf numFmtId="0" fontId="34" fillId="4" borderId="52" xfId="0" applyFont="1" applyFill="1" applyBorder="1" applyAlignment="1" applyProtection="1">
      <alignment vertical="center"/>
      <protection locked="0"/>
    </xf>
    <xf numFmtId="43" fontId="34" fillId="4" borderId="52" xfId="2" applyFont="1" applyFill="1" applyBorder="1" applyAlignment="1" applyProtection="1">
      <alignment horizontal="center" vertical="center"/>
      <protection locked="0"/>
    </xf>
    <xf numFmtId="164" fontId="34" fillId="4" borderId="52" xfId="0" applyNumberFormat="1" applyFont="1" applyFill="1" applyBorder="1" applyAlignment="1" applyProtection="1">
      <alignment vertical="center"/>
      <protection locked="0"/>
    </xf>
    <xf numFmtId="0" fontId="46" fillId="0" borderId="52" xfId="0" applyFont="1" applyFill="1" applyBorder="1" applyAlignment="1" applyProtection="1">
      <alignment horizontal="right" vertical="top" wrapText="1"/>
    </xf>
    <xf numFmtId="0" fontId="46" fillId="0" borderId="52" xfId="0" applyFont="1" applyFill="1" applyBorder="1" applyAlignment="1" applyProtection="1">
      <alignment horizontal="center" vertical="top"/>
    </xf>
    <xf numFmtId="0" fontId="46" fillId="0" borderId="52" xfId="0" applyFont="1" applyFill="1" applyBorder="1" applyAlignment="1" applyProtection="1">
      <alignment horizontal="center" vertical="top" wrapText="1"/>
    </xf>
    <xf numFmtId="0" fontId="46" fillId="3" borderId="52" xfId="0" applyFont="1" applyFill="1" applyBorder="1" applyAlignment="1" applyProtection="1">
      <alignment horizontal="center" vertical="top" wrapText="1" readingOrder="2"/>
    </xf>
    <xf numFmtId="0" fontId="34" fillId="3" borderId="52" xfId="0" applyFont="1" applyFill="1" applyBorder="1" applyAlignment="1" applyProtection="1">
      <alignment horizontal="center" vertical="top" wrapText="1" readingOrder="2"/>
    </xf>
    <xf numFmtId="0" fontId="46" fillId="0" borderId="52" xfId="0" applyFont="1" applyFill="1" applyBorder="1" applyAlignment="1" applyProtection="1">
      <alignment horizontal="center" vertical="top" wrapText="1" readingOrder="2"/>
    </xf>
    <xf numFmtId="0" fontId="49" fillId="0" borderId="52" xfId="0" applyFont="1" applyFill="1" applyBorder="1" applyAlignment="1" applyProtection="1">
      <alignment horizontal="right" vertical="top" wrapText="1"/>
    </xf>
    <xf numFmtId="0" fontId="34" fillId="0" borderId="52" xfId="0" applyFont="1" applyFill="1" applyBorder="1" applyAlignment="1" applyProtection="1">
      <alignment horizontal="right" vertical="center"/>
    </xf>
    <xf numFmtId="0" fontId="34" fillId="4" borderId="52" xfId="0" applyNumberFormat="1" applyFont="1" applyFill="1" applyBorder="1" applyAlignment="1" applyProtection="1">
      <alignment horizontal="center" vertical="center"/>
      <protection locked="0"/>
    </xf>
    <xf numFmtId="164" fontId="34" fillId="4" borderId="52" xfId="0" applyNumberFormat="1" applyFont="1" applyFill="1" applyBorder="1" applyAlignment="1" applyProtection="1">
      <alignment horizontal="center" vertical="center"/>
      <protection locked="0"/>
    </xf>
    <xf numFmtId="2" fontId="34" fillId="4" borderId="52" xfId="0" applyNumberFormat="1" applyFont="1" applyFill="1" applyBorder="1" applyAlignment="1" applyProtection="1">
      <alignment horizontal="center" vertical="center"/>
      <protection locked="0"/>
    </xf>
    <xf numFmtId="43" fontId="34" fillId="5" borderId="52" xfId="2" applyFont="1" applyFill="1" applyBorder="1" applyAlignment="1" applyProtection="1">
      <alignment horizontal="center" vertical="center" wrapText="1"/>
    </xf>
    <xf numFmtId="0" fontId="34" fillId="3" borderId="0" xfId="0" applyFont="1" applyFill="1" applyBorder="1" applyAlignment="1" applyProtection="1">
      <alignment horizontal="center" vertical="center"/>
      <protection locked="0"/>
    </xf>
    <xf numFmtId="0" fontId="34" fillId="3" borderId="0" xfId="0" applyNumberFormat="1" applyFont="1" applyFill="1" applyBorder="1" applyAlignment="1" applyProtection="1">
      <alignment horizontal="center" vertical="center"/>
      <protection locked="0"/>
    </xf>
    <xf numFmtId="43" fontId="34" fillId="3" borderId="0" xfId="2" applyFont="1" applyFill="1" applyBorder="1" applyAlignment="1" applyProtection="1">
      <alignment horizontal="center" vertical="center"/>
      <protection locked="0"/>
    </xf>
    <xf numFmtId="164" fontId="34" fillId="3" borderId="0" xfId="0" applyNumberFormat="1" applyFont="1" applyFill="1" applyBorder="1" applyAlignment="1" applyProtection="1">
      <alignment horizontal="center" vertical="center"/>
      <protection locked="0"/>
    </xf>
    <xf numFmtId="2" fontId="34" fillId="3" borderId="0" xfId="0" applyNumberFormat="1" applyFont="1" applyFill="1" applyBorder="1" applyAlignment="1" applyProtection="1">
      <alignment horizontal="center" vertical="center"/>
      <protection locked="0"/>
    </xf>
    <xf numFmtId="43" fontId="34" fillId="3" borderId="0" xfId="2" applyFont="1" applyFill="1" applyBorder="1" applyAlignment="1" applyProtection="1">
      <alignment horizontal="center" vertical="center" wrapText="1"/>
    </xf>
    <xf numFmtId="43" fontId="34" fillId="3" borderId="0" xfId="2" applyFont="1" applyFill="1" applyBorder="1" applyAlignment="1" applyProtection="1">
      <alignment horizontal="center" vertical="center" wrapText="1"/>
      <protection locked="0"/>
    </xf>
    <xf numFmtId="0" fontId="46" fillId="3" borderId="0" xfId="0" applyFont="1" applyFill="1" applyBorder="1" applyProtection="1"/>
    <xf numFmtId="0" fontId="34" fillId="2" borderId="52" xfId="0" applyFont="1" applyFill="1" applyBorder="1" applyAlignment="1" applyProtection="1">
      <alignment vertical="top"/>
    </xf>
    <xf numFmtId="0" fontId="34" fillId="4" borderId="0" xfId="0" applyFont="1" applyFill="1" applyBorder="1" applyAlignment="1" applyProtection="1">
      <alignment vertical="top"/>
      <protection locked="0"/>
    </xf>
    <xf numFmtId="0" fontId="34" fillId="3" borderId="0" xfId="0" applyFont="1" applyFill="1" applyBorder="1" applyAlignment="1" applyProtection="1">
      <alignment horizontal="right" vertical="top"/>
      <protection locked="0"/>
    </xf>
    <xf numFmtId="0" fontId="34" fillId="3" borderId="0" xfId="0" applyNumberFormat="1" applyFont="1" applyFill="1" applyBorder="1" applyAlignment="1" applyProtection="1">
      <alignment vertical="top"/>
      <protection locked="0"/>
    </xf>
    <xf numFmtId="0" fontId="34" fillId="3" borderId="0" xfId="0" applyFont="1" applyFill="1" applyBorder="1" applyAlignment="1" applyProtection="1">
      <alignment vertical="top"/>
      <protection locked="0"/>
    </xf>
    <xf numFmtId="164" fontId="34" fillId="3" borderId="0" xfId="0" applyNumberFormat="1" applyFont="1" applyFill="1" applyBorder="1" applyAlignment="1" applyProtection="1">
      <alignment vertical="top"/>
      <protection locked="0"/>
    </xf>
    <xf numFmtId="2" fontId="34" fillId="3" borderId="0" xfId="0" applyNumberFormat="1" applyFont="1" applyFill="1" applyBorder="1" applyAlignment="1" applyProtection="1">
      <alignment vertical="top"/>
      <protection locked="0"/>
    </xf>
    <xf numFmtId="43" fontId="34" fillId="3" borderId="0" xfId="2" applyFont="1" applyFill="1" applyBorder="1" applyAlignment="1" applyProtection="1">
      <alignment vertical="top"/>
      <protection locked="0"/>
    </xf>
    <xf numFmtId="43" fontId="34" fillId="3" borderId="0" xfId="2" applyFont="1" applyFill="1" applyBorder="1" applyAlignment="1" applyProtection="1">
      <alignment horizontal="center" vertical="top" wrapText="1"/>
    </xf>
    <xf numFmtId="9" fontId="34" fillId="3" borderId="0" xfId="17" applyFont="1" applyFill="1" applyBorder="1" applyAlignment="1" applyProtection="1">
      <alignment horizontal="center" vertical="top" wrapText="1"/>
    </xf>
    <xf numFmtId="9" fontId="34" fillId="3" borderId="0" xfId="17" applyFont="1" applyFill="1" applyBorder="1" applyAlignment="1" applyProtection="1">
      <alignment vertical="top" wrapText="1"/>
      <protection locked="0"/>
    </xf>
    <xf numFmtId="43" fontId="34" fillId="3" borderId="0" xfId="2" applyFont="1" applyFill="1" applyBorder="1" applyAlignment="1" applyProtection="1">
      <alignment horizontal="center" vertical="top" wrapText="1"/>
      <protection locked="0"/>
    </xf>
    <xf numFmtId="0" fontId="46" fillId="3" borderId="52" xfId="0" applyFont="1" applyFill="1" applyBorder="1" applyAlignment="1" applyProtection="1">
      <alignment vertical="top" wrapText="1"/>
    </xf>
    <xf numFmtId="168" fontId="34" fillId="5" borderId="52" xfId="0" applyNumberFormat="1" applyFont="1" applyFill="1" applyBorder="1" applyAlignment="1" applyProtection="1">
      <alignment horizontal="center" vertical="center" wrapText="1"/>
    </xf>
    <xf numFmtId="0" fontId="46" fillId="3" borderId="52" xfId="0" applyFont="1" applyFill="1" applyBorder="1" applyAlignment="1" applyProtection="1">
      <alignment horizontal="right" vertical="top"/>
    </xf>
    <xf numFmtId="14" fontId="34" fillId="2" borderId="52" xfId="0" applyNumberFormat="1" applyFont="1" applyFill="1" applyBorder="1" applyAlignment="1" applyProtection="1">
      <alignment vertical="top"/>
    </xf>
    <xf numFmtId="0" fontId="46" fillId="3" borderId="52" xfId="0" applyFont="1" applyFill="1" applyBorder="1" applyAlignment="1" applyProtection="1">
      <alignment horizontal="right" vertical="top" wrapText="1"/>
    </xf>
    <xf numFmtId="0" fontId="34" fillId="4" borderId="52" xfId="0" applyFont="1" applyFill="1" applyBorder="1" applyAlignment="1" applyProtection="1">
      <alignment vertical="top"/>
      <protection locked="0"/>
    </xf>
    <xf numFmtId="0" fontId="34" fillId="3" borderId="0" xfId="0" applyFont="1" applyFill="1" applyAlignment="1" applyProtection="1">
      <alignment vertical="center"/>
    </xf>
    <xf numFmtId="0" fontId="34" fillId="3" borderId="0" xfId="0" applyFont="1" applyFill="1" applyAlignment="1" applyProtection="1">
      <alignment horizontal="right" vertical="center"/>
    </xf>
    <xf numFmtId="9" fontId="34" fillId="5" borderId="52" xfId="17" applyFont="1" applyFill="1" applyBorder="1" applyAlignment="1" applyProtection="1">
      <alignment horizontal="center" vertical="top" wrapText="1"/>
    </xf>
    <xf numFmtId="0" fontId="34" fillId="0" borderId="52" xfId="0" applyFont="1" applyFill="1" applyBorder="1" applyAlignment="1" applyProtection="1">
      <alignment horizontal="right" vertical="top"/>
    </xf>
    <xf numFmtId="9" fontId="34" fillId="5" borderId="52" xfId="17" applyFont="1" applyFill="1" applyBorder="1" applyAlignment="1" applyProtection="1">
      <alignment horizontal="center" vertical="center" wrapText="1"/>
    </xf>
    <xf numFmtId="9" fontId="34" fillId="4" borderId="52" xfId="17" applyFont="1" applyFill="1" applyBorder="1" applyAlignment="1" applyProtection="1">
      <alignment horizontal="center" vertical="center" wrapText="1"/>
      <protection locked="0"/>
    </xf>
    <xf numFmtId="0" fontId="34" fillId="4" borderId="52" xfId="0" applyNumberFormat="1" applyFont="1" applyFill="1" applyBorder="1" applyAlignment="1" applyProtection="1">
      <alignment horizontal="center" vertical="center" wrapText="1"/>
      <protection locked="0"/>
    </xf>
    <xf numFmtId="164" fontId="34" fillId="4" borderId="52" xfId="0" applyNumberFormat="1" applyFont="1" applyFill="1" applyBorder="1" applyAlignment="1" applyProtection="1">
      <alignment horizontal="center" vertical="center" wrapText="1"/>
      <protection locked="0"/>
    </xf>
    <xf numFmtId="2" fontId="34" fillId="4" borderId="52" xfId="0" applyNumberFormat="1" applyFont="1" applyFill="1" applyBorder="1" applyAlignment="1" applyProtection="1">
      <alignment horizontal="center" vertical="center" wrapText="1"/>
      <protection locked="0"/>
    </xf>
    <xf numFmtId="0" fontId="49" fillId="0" borderId="52" xfId="0" applyFont="1" applyFill="1" applyBorder="1" applyAlignment="1" applyProtection="1">
      <alignment horizontal="center" vertical="center" wrapText="1"/>
    </xf>
    <xf numFmtId="0" fontId="49" fillId="3" borderId="52" xfId="0" applyFont="1" applyFill="1" applyBorder="1" applyAlignment="1" applyProtection="1">
      <alignment horizontal="center" vertical="center" wrapText="1"/>
    </xf>
    <xf numFmtId="0" fontId="49" fillId="0" borderId="52" xfId="0" applyFont="1" applyFill="1" applyBorder="1" applyAlignment="1" applyProtection="1">
      <alignment horizontal="center" vertical="center" wrapText="1" readingOrder="2"/>
    </xf>
    <xf numFmtId="0" fontId="42" fillId="3" borderId="0" xfId="0" applyFont="1" applyFill="1" applyBorder="1" applyAlignment="1">
      <alignment vertical="top"/>
    </xf>
    <xf numFmtId="0" fontId="46" fillId="3" borderId="52" xfId="0" applyFont="1" applyFill="1" applyBorder="1" applyAlignment="1" applyProtection="1">
      <alignment horizontal="center" vertical="center"/>
    </xf>
    <xf numFmtId="0" fontId="34" fillId="2" borderId="52" xfId="0" applyFont="1" applyFill="1" applyBorder="1" applyProtection="1"/>
    <xf numFmtId="0" fontId="46" fillId="2" borderId="52" xfId="0" applyFont="1" applyFill="1" applyBorder="1" applyProtection="1"/>
    <xf numFmtId="0" fontId="46" fillId="0" borderId="0" xfId="0" applyFont="1" applyFill="1" applyBorder="1" applyAlignment="1" applyProtection="1">
      <alignment horizontal="center" vertical="top"/>
    </xf>
    <xf numFmtId="0" fontId="46" fillId="0" borderId="0" xfId="0" applyFont="1" applyFill="1" applyBorder="1" applyAlignment="1" applyProtection="1">
      <alignment horizontal="center" vertical="top" wrapText="1"/>
    </xf>
    <xf numFmtId="0" fontId="46" fillId="3" borderId="0" xfId="0" applyFont="1" applyFill="1" applyBorder="1" applyAlignment="1" applyProtection="1">
      <alignment horizontal="center" vertical="top"/>
    </xf>
    <xf numFmtId="0" fontId="34" fillId="2" borderId="5" xfId="0" applyFont="1" applyFill="1" applyBorder="1" applyProtection="1"/>
    <xf numFmtId="0" fontId="46" fillId="2" borderId="5" xfId="0" applyFont="1" applyFill="1" applyBorder="1" applyProtection="1"/>
    <xf numFmtId="0" fontId="46" fillId="3" borderId="52" xfId="0" applyFont="1" applyFill="1" applyBorder="1" applyAlignment="1" applyProtection="1">
      <alignment horizontal="center" vertical="top"/>
    </xf>
    <xf numFmtId="0" fontId="34" fillId="2" borderId="52" xfId="0" applyFont="1" applyFill="1" applyBorder="1" applyAlignment="1" applyProtection="1">
      <alignment vertical="center"/>
    </xf>
    <xf numFmtId="0" fontId="34" fillId="2" borderId="52" xfId="0" applyFont="1" applyFill="1" applyBorder="1" applyAlignment="1" applyProtection="1">
      <alignment horizontal="center" vertical="center" wrapText="1"/>
      <protection locked="0"/>
    </xf>
    <xf numFmtId="0" fontId="34" fillId="2" borderId="52" xfId="0" applyFont="1" applyFill="1" applyBorder="1" applyAlignment="1" applyProtection="1">
      <alignment horizontal="center" vertical="center" wrapText="1"/>
    </xf>
    <xf numFmtId="0" fontId="34" fillId="2" borderId="52" xfId="0" applyFont="1" applyFill="1" applyBorder="1" applyAlignment="1" applyProtection="1">
      <alignment horizontal="center" vertical="center"/>
    </xf>
    <xf numFmtId="0" fontId="48" fillId="3" borderId="0" xfId="0" applyFont="1" applyFill="1" applyBorder="1" applyAlignment="1" applyProtection="1">
      <alignment vertical="top"/>
    </xf>
    <xf numFmtId="0" fontId="34" fillId="3" borderId="59" xfId="0" applyFont="1" applyFill="1" applyBorder="1" applyAlignment="1" applyProtection="1">
      <alignment vertical="top"/>
    </xf>
    <xf numFmtId="0" fontId="34" fillId="3" borderId="58" xfId="0" applyFont="1" applyFill="1" applyBorder="1" applyAlignment="1" applyProtection="1">
      <alignment horizontal="left" vertical="top"/>
    </xf>
    <xf numFmtId="0" fontId="34" fillId="3" borderId="0" xfId="0" applyFont="1" applyFill="1" applyBorder="1" applyAlignment="1">
      <alignment vertical="top"/>
    </xf>
    <xf numFmtId="0" fontId="34" fillId="4" borderId="0" xfId="0" applyFont="1" applyFill="1" applyBorder="1" applyAlignment="1">
      <alignment vertical="top"/>
    </xf>
    <xf numFmtId="0" fontId="34" fillId="5" borderId="0" xfId="0" applyFont="1" applyFill="1" applyBorder="1" applyAlignment="1">
      <alignment vertical="top"/>
    </xf>
    <xf numFmtId="0" fontId="43" fillId="3" borderId="0" xfId="0" applyFont="1" applyFill="1" applyBorder="1" applyAlignment="1">
      <alignment vertical="top"/>
    </xf>
    <xf numFmtId="0" fontId="42" fillId="3" borderId="59" xfId="0" applyFont="1" applyFill="1" applyBorder="1" applyAlignment="1">
      <alignment vertical="top"/>
    </xf>
    <xf numFmtId="0" fontId="35" fillId="3" borderId="0" xfId="0" applyFont="1" applyFill="1" applyBorder="1" applyAlignment="1" applyProtection="1">
      <alignment horizontal="right" readingOrder="2"/>
    </xf>
    <xf numFmtId="0" fontId="42" fillId="3" borderId="59" xfId="0" applyFont="1" applyFill="1" applyBorder="1" applyAlignment="1" applyProtection="1">
      <alignment vertical="top"/>
    </xf>
    <xf numFmtId="0" fontId="34" fillId="0" borderId="58" xfId="0" applyFont="1" applyFill="1" applyBorder="1" applyAlignment="1" applyProtection="1">
      <alignment horizontal="left" vertical="top"/>
    </xf>
    <xf numFmtId="0" fontId="34" fillId="3" borderId="0" xfId="0" applyFont="1" applyFill="1" applyBorder="1" applyAlignment="1" applyProtection="1">
      <alignment horizontal="center" vertical="top" wrapText="1"/>
    </xf>
    <xf numFmtId="0" fontId="46" fillId="0" borderId="0" xfId="0" applyFont="1" applyFill="1" applyBorder="1" applyProtection="1"/>
    <xf numFmtId="0" fontId="46" fillId="3" borderId="0" xfId="0" applyFont="1" applyFill="1" applyBorder="1" applyAlignment="1" applyProtection="1">
      <alignment vertical="center"/>
    </xf>
    <xf numFmtId="0" fontId="46" fillId="3" borderId="0" xfId="0" applyFont="1" applyFill="1" applyBorder="1" applyAlignment="1" applyProtection="1">
      <alignment vertical="top" wrapText="1"/>
    </xf>
    <xf numFmtId="0" fontId="42" fillId="2" borderId="58" xfId="11" applyNumberFormat="1" applyFont="1" applyFill="1" applyBorder="1" applyAlignment="1" applyProtection="1">
      <alignment horizontal="left" vertical="top"/>
    </xf>
    <xf numFmtId="0" fontId="34" fillId="3" borderId="58" xfId="8" applyNumberFormat="1" applyFont="1" applyFill="1" applyBorder="1" applyAlignment="1" applyProtection="1">
      <alignment horizontal="left" vertical="top"/>
    </xf>
    <xf numFmtId="0" fontId="42" fillId="2" borderId="58" xfId="8" applyNumberFormat="1" applyFont="1" applyFill="1" applyBorder="1" applyAlignment="1" applyProtection="1">
      <alignment horizontal="left" vertical="top"/>
    </xf>
    <xf numFmtId="0" fontId="34" fillId="14" borderId="58" xfId="8" applyNumberFormat="1" applyFont="1" applyFill="1" applyBorder="1" applyAlignment="1" applyProtection="1">
      <alignment horizontal="left"/>
    </xf>
    <xf numFmtId="165" fontId="63" fillId="14" borderId="0" xfId="8" applyFont="1" applyFill="1" applyBorder="1" applyProtection="1"/>
    <xf numFmtId="0" fontId="65" fillId="14" borderId="0" xfId="8" applyNumberFormat="1" applyFont="1" applyFill="1" applyBorder="1" applyAlignment="1" applyProtection="1">
      <alignment vertical="top"/>
    </xf>
    <xf numFmtId="165" fontId="64" fillId="14" borderId="0" xfId="8" applyFont="1" applyFill="1" applyBorder="1" applyProtection="1"/>
    <xf numFmtId="0" fontId="64" fillId="3" borderId="58" xfId="8" applyNumberFormat="1" applyFont="1" applyFill="1" applyBorder="1" applyAlignment="1" applyProtection="1">
      <alignment horizontal="left" vertical="top"/>
    </xf>
    <xf numFmtId="165" fontId="65" fillId="3" borderId="0" xfId="8" applyFont="1" applyFill="1" applyBorder="1" applyProtection="1"/>
    <xf numFmtId="0" fontId="65" fillId="3" borderId="0" xfId="8" applyNumberFormat="1" applyFont="1" applyFill="1" applyBorder="1" applyAlignment="1" applyProtection="1">
      <alignment vertical="top"/>
    </xf>
    <xf numFmtId="165" fontId="64" fillId="3" borderId="0" xfId="8" applyFont="1" applyFill="1" applyBorder="1" applyProtection="1"/>
    <xf numFmtId="0" fontId="34" fillId="3" borderId="0" xfId="8" applyNumberFormat="1" applyFont="1" applyFill="1" applyBorder="1" applyAlignment="1" applyProtection="1">
      <alignment wrapText="1"/>
    </xf>
    <xf numFmtId="0" fontId="46" fillId="3" borderId="0" xfId="8" applyNumberFormat="1" applyFont="1" applyFill="1" applyBorder="1" applyAlignment="1" applyProtection="1">
      <alignment horizontal="right" vertical="top" wrapText="1"/>
    </xf>
    <xf numFmtId="165" fontId="63" fillId="14" borderId="0" xfId="8" applyFont="1" applyFill="1" applyBorder="1" applyAlignment="1" applyProtection="1">
      <alignment horizontal="right" wrapText="1"/>
    </xf>
    <xf numFmtId="0" fontId="48" fillId="14" borderId="0" xfId="8" applyNumberFormat="1" applyFont="1" applyFill="1" applyBorder="1" applyAlignment="1" applyProtection="1">
      <alignment vertical="top"/>
    </xf>
    <xf numFmtId="165" fontId="34" fillId="14" borderId="0" xfId="8" applyFont="1" applyFill="1" applyBorder="1" applyProtection="1"/>
    <xf numFmtId="165" fontId="46" fillId="3" borderId="0" xfId="8" applyFont="1" applyFill="1" applyBorder="1" applyAlignment="1" applyProtection="1">
      <alignment horizontal="right" wrapText="1"/>
    </xf>
    <xf numFmtId="0" fontId="48" fillId="3" borderId="0" xfId="8" applyNumberFormat="1" applyFont="1" applyFill="1" applyBorder="1" applyAlignment="1" applyProtection="1">
      <alignment vertical="top"/>
    </xf>
    <xf numFmtId="165" fontId="34" fillId="3" borderId="58" xfId="8" applyFont="1" applyFill="1" applyBorder="1" applyAlignment="1" applyProtection="1">
      <alignment horizontal="left"/>
    </xf>
    <xf numFmtId="14" fontId="34" fillId="2" borderId="52" xfId="0" applyNumberFormat="1" applyFont="1" applyFill="1" applyBorder="1" applyAlignment="1" applyProtection="1">
      <alignment horizontal="center" vertical="center"/>
    </xf>
    <xf numFmtId="49" fontId="34" fillId="3" borderId="0" xfId="0" applyNumberFormat="1" applyFont="1" applyFill="1" applyBorder="1" applyAlignment="1" applyProtection="1">
      <alignment horizontal="right" vertical="top" wrapText="1" readingOrder="2"/>
    </xf>
    <xf numFmtId="20" fontId="34" fillId="3" borderId="0" xfId="0" applyNumberFormat="1" applyFont="1" applyFill="1" applyBorder="1" applyAlignment="1" applyProtection="1">
      <alignment horizontal="right" vertical="top"/>
    </xf>
    <xf numFmtId="0" fontId="34" fillId="4" borderId="5" xfId="0" applyFont="1" applyFill="1" applyBorder="1" applyAlignment="1" applyProtection="1">
      <alignment vertical="top" wrapText="1"/>
      <protection locked="0"/>
    </xf>
    <xf numFmtId="0" fontId="34" fillId="4" borderId="5" xfId="0" applyFont="1" applyFill="1" applyBorder="1" applyAlignment="1" applyProtection="1">
      <alignment vertical="top"/>
      <protection locked="0"/>
    </xf>
    <xf numFmtId="0" fontId="34" fillId="4" borderId="4" xfId="0" applyFont="1" applyFill="1" applyBorder="1" applyAlignment="1" applyProtection="1">
      <alignment vertical="top" wrapText="1"/>
      <protection locked="0"/>
    </xf>
    <xf numFmtId="0" fontId="46" fillId="3" borderId="0" xfId="0" applyFont="1" applyFill="1" applyBorder="1" applyAlignment="1" applyProtection="1">
      <alignment horizontal="center" vertical="center" wrapText="1"/>
    </xf>
    <xf numFmtId="168" fontId="34" fillId="3" borderId="0" xfId="0" applyNumberFormat="1" applyFont="1" applyFill="1" applyBorder="1" applyAlignment="1" applyProtection="1">
      <alignment horizontal="center" vertical="center"/>
    </xf>
    <xf numFmtId="0" fontId="34" fillId="3" borderId="0" xfId="0" applyNumberFormat="1" applyFont="1" applyFill="1" applyBorder="1" applyAlignment="1" applyProtection="1">
      <alignment vertical="top"/>
    </xf>
    <xf numFmtId="0" fontId="34" fillId="3" borderId="0" xfId="0" applyFont="1" applyFill="1" applyBorder="1" applyAlignment="1" applyProtection="1">
      <alignment horizontal="right" vertical="top" wrapText="1"/>
    </xf>
    <xf numFmtId="14" fontId="34" fillId="3" borderId="0" xfId="0" applyNumberFormat="1" applyFont="1" applyFill="1" applyBorder="1" applyAlignment="1" applyProtection="1">
      <alignment horizontal="left" vertical="center"/>
    </xf>
    <xf numFmtId="0" fontId="46" fillId="3" borderId="0" xfId="21" applyNumberFormat="1" applyFont="1" applyFill="1" applyBorder="1" applyAlignment="1" applyProtection="1">
      <alignment horizontal="right" vertical="top"/>
    </xf>
    <xf numFmtId="0" fontId="34" fillId="3" borderId="0" xfId="18" applyNumberFormat="1" applyFont="1" applyFill="1" applyBorder="1" applyAlignment="1" applyProtection="1">
      <alignment vertical="top"/>
    </xf>
    <xf numFmtId="0" fontId="42" fillId="3" borderId="0" xfId="18" applyNumberFormat="1" applyFont="1" applyFill="1" applyBorder="1" applyAlignment="1" applyProtection="1">
      <alignment vertical="top"/>
    </xf>
    <xf numFmtId="0" fontId="46" fillId="3" borderId="0" xfId="21" applyNumberFormat="1" applyFont="1" applyFill="1" applyBorder="1" applyAlignment="1" applyProtection="1">
      <alignment horizontal="left" vertical="top"/>
    </xf>
    <xf numFmtId="0" fontId="34" fillId="5" borderId="52" xfId="0" applyFont="1" applyFill="1" applyBorder="1" applyAlignment="1" applyProtection="1">
      <alignment horizontal="center" vertical="top"/>
    </xf>
    <xf numFmtId="0" fontId="46" fillId="0" borderId="4" xfId="0" applyFont="1" applyFill="1" applyBorder="1" applyAlignment="1" applyProtection="1">
      <alignment horizontal="center" vertical="center" wrapText="1"/>
    </xf>
    <xf numFmtId="0" fontId="46" fillId="3" borderId="4" xfId="0" applyFont="1" applyFill="1" applyBorder="1" applyAlignment="1" applyProtection="1">
      <alignment horizontal="center" vertical="center" wrapText="1"/>
    </xf>
    <xf numFmtId="0" fontId="34" fillId="4" borderId="4" xfId="0" applyFont="1" applyFill="1" applyBorder="1" applyAlignment="1" applyProtection="1">
      <alignment vertical="center" wrapText="1"/>
      <protection locked="0"/>
    </xf>
    <xf numFmtId="0" fontId="34" fillId="5" borderId="52" xfId="0" applyFont="1" applyFill="1" applyBorder="1" applyAlignment="1" applyProtection="1">
      <alignment horizontal="center" vertical="center"/>
    </xf>
    <xf numFmtId="0" fontId="34" fillId="3" borderId="52" xfId="0" applyFont="1" applyFill="1" applyBorder="1" applyProtection="1"/>
    <xf numFmtId="0" fontId="46" fillId="3" borderId="52" xfId="0" applyFont="1" applyFill="1" applyBorder="1" applyProtection="1"/>
    <xf numFmtId="0" fontId="34" fillId="18" borderId="39" xfId="0" applyFont="1" applyFill="1" applyBorder="1" applyAlignment="1" applyProtection="1">
      <alignment vertical="top"/>
    </xf>
    <xf numFmtId="0" fontId="34" fillId="18" borderId="40" xfId="0" applyFont="1" applyFill="1" applyBorder="1" applyAlignment="1" applyProtection="1">
      <alignment vertical="top"/>
    </xf>
    <xf numFmtId="0" fontId="47" fillId="3" borderId="41" xfId="0" applyNumberFormat="1" applyFont="1" applyFill="1" applyBorder="1" applyAlignment="1" applyProtection="1">
      <alignment horizontal="left" vertical="center"/>
    </xf>
    <xf numFmtId="0" fontId="34" fillId="3" borderId="42" xfId="0" applyFont="1" applyFill="1" applyBorder="1" applyAlignment="1" applyProtection="1">
      <alignment vertical="top"/>
    </xf>
    <xf numFmtId="0" fontId="34" fillId="3" borderId="41" xfId="0" applyFont="1" applyFill="1" applyBorder="1" applyAlignment="1" applyProtection="1">
      <alignment horizontal="left" vertical="top"/>
    </xf>
    <xf numFmtId="0" fontId="42" fillId="3" borderId="41" xfId="0" applyFont="1" applyFill="1" applyBorder="1" applyAlignment="1" applyProtection="1">
      <alignment horizontal="left" vertical="top"/>
    </xf>
    <xf numFmtId="0" fontId="42" fillId="3" borderId="42" xfId="0" applyFont="1" applyFill="1" applyBorder="1" applyAlignment="1" applyProtection="1">
      <alignment vertical="top"/>
    </xf>
    <xf numFmtId="0" fontId="34" fillId="3" borderId="42" xfId="0" applyFont="1" applyFill="1" applyBorder="1" applyAlignment="1" applyProtection="1">
      <alignment horizontal="right" vertical="top"/>
    </xf>
    <xf numFmtId="0" fontId="41" fillId="3" borderId="41" xfId="0" applyFont="1" applyFill="1" applyBorder="1" applyAlignment="1" applyProtection="1">
      <alignment horizontal="left" vertical="top"/>
    </xf>
    <xf numFmtId="0" fontId="34" fillId="3" borderId="44" xfId="0" applyFont="1" applyFill="1" applyBorder="1" applyAlignment="1" applyProtection="1">
      <alignment horizontal="left" vertical="top"/>
    </xf>
    <xf numFmtId="0" fontId="34" fillId="3" borderId="45" xfId="0" applyFont="1" applyFill="1" applyBorder="1" applyAlignment="1" applyProtection="1">
      <alignment vertical="top"/>
    </xf>
    <xf numFmtId="0" fontId="34" fillId="3" borderId="46" xfId="0" applyFont="1" applyFill="1" applyBorder="1" applyAlignment="1" applyProtection="1">
      <alignment vertical="top"/>
    </xf>
    <xf numFmtId="3" fontId="34" fillId="3" borderId="20" xfId="0" applyNumberFormat="1" applyFont="1" applyFill="1" applyBorder="1" applyAlignment="1" applyProtection="1">
      <alignment horizontal="right" vertical="top"/>
    </xf>
    <xf numFmtId="3" fontId="34" fillId="3" borderId="0" xfId="0" applyNumberFormat="1" applyFont="1" applyFill="1" applyBorder="1" applyAlignment="1" applyProtection="1">
      <alignment horizontal="right" vertical="top" wrapText="1"/>
    </xf>
    <xf numFmtId="0" fontId="34" fillId="3" borderId="1" xfId="0" applyFont="1" applyFill="1" applyBorder="1" applyAlignment="1" applyProtection="1">
      <alignment horizontal="right" vertical="top" wrapText="1"/>
    </xf>
    <xf numFmtId="3" fontId="34" fillId="3" borderId="36" xfId="0" applyNumberFormat="1" applyFont="1" applyFill="1" applyBorder="1" applyAlignment="1" applyProtection="1">
      <alignment horizontal="right" vertical="top" wrapText="1"/>
    </xf>
    <xf numFmtId="3" fontId="34" fillId="3" borderId="5" xfId="0" applyNumberFormat="1" applyFont="1" applyFill="1" applyBorder="1" applyAlignment="1" applyProtection="1">
      <alignment horizontal="right" vertical="top" wrapText="1" readingOrder="1"/>
    </xf>
    <xf numFmtId="43" fontId="34" fillId="5" borderId="21" xfId="2" applyFont="1" applyFill="1" applyBorder="1" applyAlignment="1" applyProtection="1">
      <alignment vertical="top"/>
    </xf>
    <xf numFmtId="3" fontId="34" fillId="3" borderId="4" xfId="0" applyNumberFormat="1" applyFont="1" applyFill="1" applyBorder="1" applyAlignment="1" applyProtection="1">
      <alignment horizontal="right" vertical="top" wrapText="1" readingOrder="1"/>
    </xf>
    <xf numFmtId="169" fontId="34" fillId="5" borderId="4" xfId="2" applyNumberFormat="1" applyFont="1" applyFill="1" applyBorder="1" applyAlignment="1" applyProtection="1">
      <alignment vertical="top"/>
    </xf>
    <xf numFmtId="3" fontId="34" fillId="3" borderId="13" xfId="0" applyNumberFormat="1" applyFont="1" applyFill="1" applyBorder="1" applyAlignment="1" applyProtection="1">
      <alignment horizontal="right" vertical="top" wrapText="1" readingOrder="1"/>
    </xf>
    <xf numFmtId="169" fontId="34" fillId="5" borderId="13" xfId="2" applyNumberFormat="1" applyFont="1" applyFill="1" applyBorder="1" applyAlignment="1" applyProtection="1">
      <alignment vertical="top"/>
    </xf>
    <xf numFmtId="43" fontId="34" fillId="5" borderId="23" xfId="2" applyFont="1" applyFill="1" applyBorder="1" applyAlignment="1" applyProtection="1">
      <alignment vertical="top"/>
    </xf>
    <xf numFmtId="43" fontId="34" fillId="5" borderId="4" xfId="2" applyFont="1" applyFill="1" applyBorder="1" applyAlignment="1" applyProtection="1">
      <alignment vertical="top"/>
    </xf>
    <xf numFmtId="3" fontId="46" fillId="3" borderId="17" xfId="0" applyNumberFormat="1" applyFont="1" applyFill="1" applyBorder="1" applyAlignment="1" applyProtection="1">
      <alignment horizontal="right" vertical="top"/>
    </xf>
    <xf numFmtId="3" fontId="46" fillId="3" borderId="34" xfId="0" applyNumberFormat="1" applyFont="1" applyFill="1" applyBorder="1" applyAlignment="1" applyProtection="1">
      <alignment horizontal="right" vertical="top"/>
    </xf>
    <xf numFmtId="3" fontId="46" fillId="3" borderId="19" xfId="0" applyNumberFormat="1" applyFont="1" applyFill="1" applyBorder="1" applyAlignment="1" applyProtection="1">
      <alignment horizontal="right" vertical="top"/>
    </xf>
    <xf numFmtId="3" fontId="34" fillId="3" borderId="33" xfId="0" applyNumberFormat="1" applyFont="1" applyFill="1" applyBorder="1" applyAlignment="1" applyProtection="1">
      <alignment horizontal="right" vertical="top" wrapText="1"/>
    </xf>
    <xf numFmtId="3" fontId="46" fillId="3" borderId="18" xfId="0" applyNumberFormat="1" applyFont="1" applyFill="1" applyBorder="1" applyAlignment="1" applyProtection="1">
      <alignment horizontal="right" vertical="top" wrapText="1"/>
    </xf>
    <xf numFmtId="3" fontId="46" fillId="3" borderId="19" xfId="0" applyNumberFormat="1" applyFont="1" applyFill="1" applyBorder="1" applyAlignment="1" applyProtection="1">
      <alignment horizontal="right" vertical="top" wrapText="1"/>
    </xf>
    <xf numFmtId="3" fontId="46" fillId="3" borderId="20" xfId="0" applyNumberFormat="1" applyFont="1" applyFill="1" applyBorder="1" applyAlignment="1" applyProtection="1">
      <alignment horizontal="right" vertical="top" wrapText="1"/>
    </xf>
    <xf numFmtId="3" fontId="34" fillId="3" borderId="5" xfId="0" applyNumberFormat="1" applyFont="1" applyFill="1" applyBorder="1" applyAlignment="1" applyProtection="1">
      <alignment horizontal="right" vertical="top" wrapText="1"/>
    </xf>
    <xf numFmtId="3" fontId="34" fillId="3" borderId="35" xfId="0" applyNumberFormat="1" applyFont="1" applyFill="1" applyBorder="1" applyAlignment="1" applyProtection="1">
      <alignment horizontal="right" vertical="top" wrapText="1"/>
    </xf>
    <xf numFmtId="3" fontId="46" fillId="3" borderId="22" xfId="0" applyNumberFormat="1" applyFont="1" applyFill="1" applyBorder="1" applyAlignment="1" applyProtection="1">
      <alignment horizontal="right" vertical="top"/>
    </xf>
    <xf numFmtId="43" fontId="34" fillId="5" borderId="13" xfId="2" applyFont="1" applyFill="1" applyBorder="1" applyAlignment="1" applyProtection="1">
      <alignment vertical="top"/>
    </xf>
    <xf numFmtId="3" fontId="46" fillId="3" borderId="0" xfId="0" applyNumberFormat="1" applyFont="1" applyFill="1" applyBorder="1" applyAlignment="1" applyProtection="1">
      <alignment horizontal="right" vertical="top"/>
    </xf>
    <xf numFmtId="3" fontId="46" fillId="3" borderId="18" xfId="0" applyNumberFormat="1" applyFont="1" applyFill="1" applyBorder="1" applyAlignment="1" applyProtection="1">
      <alignment horizontal="right" vertical="top"/>
    </xf>
    <xf numFmtId="168" fontId="34" fillId="5" borderId="21" xfId="0" applyNumberFormat="1" applyFont="1" applyFill="1" applyBorder="1" applyAlignment="1" applyProtection="1">
      <alignment vertical="top"/>
    </xf>
    <xf numFmtId="0" fontId="34" fillId="4" borderId="26" xfId="0" applyFont="1" applyFill="1" applyBorder="1" applyAlignment="1" applyProtection="1">
      <alignment vertical="top" wrapText="1"/>
      <protection locked="0"/>
    </xf>
    <xf numFmtId="168" fontId="34" fillId="5" borderId="23" xfId="0" applyNumberFormat="1" applyFont="1" applyFill="1" applyBorder="1" applyAlignment="1" applyProtection="1">
      <alignment vertical="top"/>
    </xf>
    <xf numFmtId="3" fontId="46" fillId="3" borderId="32" xfId="0" applyNumberFormat="1" applyFont="1" applyFill="1" applyBorder="1" applyAlignment="1" applyProtection="1">
      <alignment horizontal="right" vertical="top"/>
    </xf>
    <xf numFmtId="0" fontId="42" fillId="3" borderId="0" xfId="11" applyNumberFormat="1" applyFont="1" applyFill="1" applyBorder="1" applyAlignment="1" applyProtection="1">
      <alignment vertical="top"/>
    </xf>
    <xf numFmtId="0" fontId="42" fillId="3" borderId="0" xfId="8" applyNumberFormat="1" applyFont="1" applyFill="1" applyBorder="1" applyAlignment="1" applyProtection="1">
      <alignment vertical="top"/>
    </xf>
    <xf numFmtId="0" fontId="0" fillId="3" borderId="0" xfId="0" applyFill="1"/>
    <xf numFmtId="0" fontId="69" fillId="14" borderId="0" xfId="8" applyNumberFormat="1" applyFont="1" applyFill="1" applyAlignment="1" applyProtection="1">
      <alignment horizontal="left"/>
    </xf>
    <xf numFmtId="3" fontId="46" fillId="3" borderId="52" xfId="0" applyNumberFormat="1" applyFont="1" applyFill="1" applyBorder="1" applyAlignment="1" applyProtection="1">
      <alignment horizontal="right" vertical="top"/>
    </xf>
    <xf numFmtId="3" fontId="46" fillId="3" borderId="52" xfId="0" applyNumberFormat="1" applyFont="1" applyFill="1" applyBorder="1" applyAlignment="1" applyProtection="1">
      <alignment horizontal="right" vertical="top" wrapText="1"/>
    </xf>
    <xf numFmtId="3" fontId="34" fillId="3" borderId="52" xfId="0" applyNumberFormat="1" applyFont="1" applyFill="1" applyBorder="1" applyAlignment="1" applyProtection="1">
      <alignment horizontal="right" vertical="top"/>
    </xf>
    <xf numFmtId="43" fontId="34" fillId="5" borderId="52" xfId="2" applyNumberFormat="1" applyFont="1" applyFill="1" applyBorder="1" applyAlignment="1" applyProtection="1">
      <alignment vertical="top"/>
    </xf>
    <xf numFmtId="3" fontId="34" fillId="3" borderId="52" xfId="0" applyNumberFormat="1" applyFont="1" applyFill="1" applyBorder="1" applyAlignment="1" applyProtection="1">
      <alignment horizontal="right" vertical="top" wrapText="1"/>
    </xf>
    <xf numFmtId="3" fontId="34" fillId="3" borderId="52" xfId="0" applyNumberFormat="1" applyFont="1" applyFill="1" applyBorder="1" applyAlignment="1" applyProtection="1">
      <alignment horizontal="right" vertical="top" wrapText="1" readingOrder="1"/>
    </xf>
    <xf numFmtId="169" fontId="34" fillId="5" borderId="52" xfId="2" applyNumberFormat="1" applyFont="1" applyFill="1" applyBorder="1" applyAlignment="1" applyProtection="1">
      <alignment vertical="top"/>
    </xf>
    <xf numFmtId="0" fontId="46" fillId="3" borderId="52" xfId="0" applyFont="1" applyFill="1" applyBorder="1" applyAlignment="1" applyProtection="1">
      <alignment horizontal="right" vertical="center"/>
    </xf>
    <xf numFmtId="0" fontId="34" fillId="2" borderId="52" xfId="0" applyFont="1" applyFill="1" applyBorder="1" applyAlignment="1" applyProtection="1">
      <alignment horizontal="right" vertical="center"/>
    </xf>
    <xf numFmtId="3" fontId="46" fillId="3" borderId="52" xfId="0" applyNumberFormat="1" applyFont="1" applyFill="1" applyBorder="1" applyAlignment="1" applyProtection="1">
      <alignment horizontal="center" vertical="top"/>
    </xf>
    <xf numFmtId="3" fontId="46" fillId="3" borderId="52" xfId="0" applyNumberFormat="1" applyFont="1" applyFill="1" applyBorder="1" applyAlignment="1" applyProtection="1">
      <alignment horizontal="center" vertical="top" wrapText="1"/>
    </xf>
    <xf numFmtId="2" fontId="34" fillId="5" borderId="52" xfId="2" applyNumberFormat="1" applyFont="1" applyFill="1" applyBorder="1" applyAlignment="1" applyProtection="1">
      <alignment horizontal="center" vertical="center"/>
    </xf>
    <xf numFmtId="0" fontId="46" fillId="3" borderId="0" xfId="0" applyFont="1" applyFill="1" applyBorder="1" applyAlignment="1" applyProtection="1">
      <alignment horizontal="right" vertical="center"/>
    </xf>
    <xf numFmtId="3" fontId="34" fillId="3" borderId="42" xfId="0" applyNumberFormat="1" applyFont="1" applyFill="1" applyBorder="1" applyAlignment="1" applyProtection="1">
      <alignment horizontal="right" vertical="top" wrapText="1"/>
    </xf>
    <xf numFmtId="0" fontId="46" fillId="3" borderId="45" xfId="0" applyFont="1" applyFill="1" applyBorder="1" applyAlignment="1" applyProtection="1">
      <alignment horizontal="right" vertical="center"/>
    </xf>
    <xf numFmtId="0" fontId="34" fillId="3" borderId="45" xfId="0" applyFont="1" applyFill="1" applyBorder="1" applyAlignment="1" applyProtection="1">
      <alignment vertical="center"/>
    </xf>
    <xf numFmtId="0" fontId="46" fillId="3" borderId="45" xfId="0" applyFont="1" applyFill="1" applyBorder="1" applyAlignment="1" applyProtection="1">
      <alignment horizontal="right" vertical="top"/>
    </xf>
    <xf numFmtId="0" fontId="34" fillId="3" borderId="45" xfId="0" applyFont="1" applyFill="1" applyBorder="1" applyAlignment="1" applyProtection="1">
      <alignment horizontal="center" vertical="center"/>
    </xf>
    <xf numFmtId="1" fontId="46" fillId="3" borderId="52" xfId="0" applyNumberFormat="1" applyFont="1" applyFill="1" applyBorder="1" applyAlignment="1" applyProtection="1">
      <alignment horizontal="right" vertical="top" wrapText="1"/>
    </xf>
    <xf numFmtId="0" fontId="34" fillId="3" borderId="39" xfId="0" applyFont="1" applyFill="1" applyBorder="1" applyAlignment="1" applyProtection="1">
      <alignment vertical="top"/>
    </xf>
    <xf numFmtId="0" fontId="34" fillId="0" borderId="41" xfId="0" applyFont="1" applyFill="1" applyBorder="1" applyAlignment="1" applyProtection="1">
      <alignment horizontal="left" vertical="top"/>
    </xf>
    <xf numFmtId="0" fontId="34" fillId="3" borderId="41" xfId="0" applyFont="1" applyFill="1" applyBorder="1" applyAlignment="1" applyProtection="1">
      <alignment horizontal="center" vertical="center"/>
    </xf>
    <xf numFmtId="0" fontId="34" fillId="3" borderId="42" xfId="0" applyFont="1" applyFill="1" applyBorder="1" applyAlignment="1" applyProtection="1">
      <alignment horizontal="center" vertical="center"/>
    </xf>
    <xf numFmtId="0" fontId="41" fillId="3" borderId="42" xfId="0" applyFont="1" applyFill="1" applyBorder="1" applyAlignment="1" applyProtection="1">
      <alignment vertical="top"/>
    </xf>
    <xf numFmtId="0" fontId="34" fillId="3" borderId="41" xfId="0" applyFont="1" applyFill="1" applyBorder="1" applyAlignment="1" applyProtection="1">
      <alignment horizontal="left" vertical="top" wrapText="1"/>
    </xf>
    <xf numFmtId="0" fontId="34" fillId="3" borderId="42" xfId="0" applyFont="1" applyFill="1" applyBorder="1" applyAlignment="1" applyProtection="1">
      <alignment vertical="top" wrapText="1"/>
    </xf>
    <xf numFmtId="0" fontId="34" fillId="3" borderId="41" xfId="0" applyFont="1" applyFill="1" applyBorder="1" applyAlignment="1" applyProtection="1">
      <alignment horizontal="left" vertical="center"/>
    </xf>
    <xf numFmtId="0" fontId="34" fillId="3" borderId="42" xfId="0" applyFont="1" applyFill="1" applyBorder="1" applyAlignment="1" applyProtection="1">
      <alignment vertical="center"/>
    </xf>
    <xf numFmtId="9" fontId="34" fillId="3" borderId="41" xfId="0" applyNumberFormat="1" applyFont="1" applyFill="1" applyBorder="1" applyAlignment="1" applyProtection="1">
      <alignment horizontal="left" vertical="top"/>
    </xf>
    <xf numFmtId="0" fontId="42" fillId="2" borderId="41" xfId="0" applyFont="1" applyFill="1" applyBorder="1" applyAlignment="1" applyProtection="1">
      <alignment horizontal="left" vertical="top"/>
    </xf>
    <xf numFmtId="0" fontId="42" fillId="2" borderId="42" xfId="0" applyFont="1" applyFill="1" applyBorder="1" applyAlignment="1" applyProtection="1">
      <alignment vertical="top"/>
    </xf>
    <xf numFmtId="0" fontId="34" fillId="0" borderId="42" xfId="0" applyFont="1" applyBorder="1" applyAlignment="1" applyProtection="1">
      <alignment vertical="top"/>
    </xf>
    <xf numFmtId="0" fontId="43" fillId="3" borderId="0" xfId="0" applyFont="1" applyFill="1" applyBorder="1"/>
    <xf numFmtId="0" fontId="46" fillId="3" borderId="54" xfId="0" applyFont="1" applyFill="1" applyBorder="1" applyAlignment="1" applyProtection="1">
      <alignment horizontal="center" vertical="center"/>
    </xf>
    <xf numFmtId="0" fontId="34" fillId="2" borderId="54" xfId="0" applyFont="1" applyFill="1" applyBorder="1" applyProtection="1"/>
    <xf numFmtId="0" fontId="46" fillId="3" borderId="31" xfId="0" applyFont="1" applyFill="1" applyBorder="1" applyAlignment="1" applyProtection="1">
      <alignment horizontal="center" vertical="top"/>
    </xf>
    <xf numFmtId="0" fontId="34" fillId="2" borderId="16" xfId="0" applyFont="1" applyFill="1" applyBorder="1" applyProtection="1"/>
    <xf numFmtId="0" fontId="46" fillId="3" borderId="54" xfId="0" applyFont="1" applyFill="1" applyBorder="1" applyAlignment="1" applyProtection="1">
      <alignment horizontal="center" vertical="top"/>
    </xf>
    <xf numFmtId="0" fontId="34" fillId="2" borderId="30" xfId="0" applyFont="1" applyFill="1" applyBorder="1" applyProtection="1"/>
    <xf numFmtId="0" fontId="34" fillId="2" borderId="54" xfId="0" applyFont="1" applyFill="1" applyBorder="1" applyAlignment="1" applyProtection="1">
      <alignment horizontal="center" vertical="center"/>
    </xf>
    <xf numFmtId="0" fontId="68" fillId="0" borderId="0" xfId="0" applyFont="1" applyBorder="1"/>
    <xf numFmtId="0" fontId="41" fillId="3" borderId="0" xfId="0" applyFont="1" applyFill="1" applyBorder="1" applyAlignment="1" applyProtection="1">
      <alignment vertical="top" wrapText="1"/>
    </xf>
    <xf numFmtId="0" fontId="34" fillId="4" borderId="0" xfId="0" applyFont="1" applyFill="1" applyBorder="1" applyAlignment="1" applyProtection="1">
      <alignment vertical="top" wrapText="1"/>
      <protection locked="0"/>
    </xf>
    <xf numFmtId="0" fontId="46" fillId="3" borderId="0" xfId="0" applyFont="1" applyFill="1" applyBorder="1" applyAlignment="1" applyProtection="1">
      <alignment horizontal="center" vertical="center"/>
    </xf>
    <xf numFmtId="168" fontId="34" fillId="5" borderId="0" xfId="8" applyNumberFormat="1" applyFont="1" applyFill="1" applyBorder="1" applyAlignment="1" applyProtection="1">
      <alignment horizontal="center" vertical="top" wrapText="1"/>
    </xf>
    <xf numFmtId="0" fontId="34" fillId="2" borderId="0" xfId="0" applyFont="1" applyFill="1" applyBorder="1" applyAlignment="1" applyProtection="1">
      <alignment horizontal="left" vertical="top"/>
    </xf>
    <xf numFmtId="0" fontId="34" fillId="4" borderId="0" xfId="8" applyNumberFormat="1" applyFont="1" applyFill="1" applyBorder="1" applyAlignment="1" applyProtection="1">
      <alignment vertical="top"/>
      <protection locked="0"/>
    </xf>
    <xf numFmtId="0" fontId="34" fillId="0" borderId="0" xfId="8" applyNumberFormat="1" applyFont="1" applyFill="1" applyBorder="1" applyAlignment="1" applyProtection="1">
      <alignment horizontal="right" vertical="top"/>
    </xf>
    <xf numFmtId="0" fontId="34" fillId="4" borderId="0" xfId="8" applyNumberFormat="1" applyFont="1" applyFill="1" applyBorder="1" applyAlignment="1" applyProtection="1">
      <alignment vertical="top" wrapText="1"/>
      <protection locked="0"/>
    </xf>
    <xf numFmtId="0" fontId="46" fillId="3" borderId="0" xfId="8" applyNumberFormat="1" applyFont="1" applyFill="1" applyBorder="1" applyAlignment="1" applyProtection="1">
      <alignment vertical="top" wrapText="1"/>
    </xf>
    <xf numFmtId="14" fontId="34" fillId="5" borderId="0" xfId="8" applyNumberFormat="1" applyFont="1" applyFill="1" applyBorder="1" applyAlignment="1" applyProtection="1">
      <alignment horizontal="center" vertical="center" wrapText="1"/>
    </xf>
    <xf numFmtId="168" fontId="34" fillId="5" borderId="0" xfId="8" applyNumberFormat="1" applyFont="1" applyFill="1" applyBorder="1" applyAlignment="1" applyProtection="1">
      <alignment horizontal="center" vertical="center" wrapText="1"/>
    </xf>
    <xf numFmtId="0" fontId="34" fillId="14" borderId="0" xfId="8" applyNumberFormat="1" applyFont="1" applyFill="1" applyBorder="1" applyAlignment="1" applyProtection="1">
      <alignment horizontal="left"/>
    </xf>
    <xf numFmtId="165" fontId="46" fillId="3" borderId="0" xfId="8" applyFont="1" applyFill="1" applyBorder="1" applyProtection="1"/>
    <xf numFmtId="0" fontId="46" fillId="3" borderId="0" xfId="8" applyNumberFormat="1" applyFont="1" applyFill="1" applyBorder="1" applyAlignment="1" applyProtection="1">
      <alignment horizontal="right" vertical="top"/>
    </xf>
    <xf numFmtId="0" fontId="34" fillId="5" borderId="0" xfId="0" applyFont="1" applyFill="1" applyBorder="1" applyAlignment="1" applyProtection="1">
      <alignment horizontal="center" vertical="top"/>
    </xf>
    <xf numFmtId="3" fontId="46" fillId="3" borderId="0" xfId="22" applyNumberFormat="1" applyFont="1" applyFill="1" applyBorder="1" applyAlignment="1" applyProtection="1">
      <alignment horizontal="center" vertical="top" wrapText="1"/>
    </xf>
    <xf numFmtId="3" fontId="46" fillId="3" borderId="0" xfId="23" applyNumberFormat="1" applyFont="1" applyFill="1" applyBorder="1" applyAlignment="1" applyProtection="1">
      <alignment horizontal="center" vertical="top" wrapText="1"/>
    </xf>
    <xf numFmtId="3" fontId="46" fillId="3" borderId="0" xfId="24" applyNumberFormat="1" applyFont="1" applyFill="1" applyBorder="1" applyAlignment="1" applyProtection="1">
      <alignment horizontal="center" vertical="top" wrapText="1"/>
    </xf>
    <xf numFmtId="168" fontId="34" fillId="5" borderId="0" xfId="0" applyNumberFormat="1" applyFont="1" applyFill="1" applyBorder="1" applyAlignment="1" applyProtection="1">
      <alignment horizontal="left" vertical="center" wrapText="1"/>
    </xf>
    <xf numFmtId="0" fontId="46" fillId="3" borderId="0" xfId="18" applyNumberFormat="1" applyFont="1" applyFill="1" applyBorder="1" applyAlignment="1" applyProtection="1">
      <alignment vertical="top" wrapText="1"/>
    </xf>
    <xf numFmtId="0" fontId="34" fillId="3" borderId="0" xfId="18" applyNumberFormat="1" applyFont="1" applyFill="1" applyBorder="1" applyAlignment="1" applyProtection="1"/>
    <xf numFmtId="0" fontId="34" fillId="3" borderId="0" xfId="18" applyNumberFormat="1" applyFont="1" applyFill="1" applyBorder="1" applyAlignment="1" applyProtection="1">
      <alignment vertical="top" wrapText="1"/>
    </xf>
    <xf numFmtId="168" fontId="34" fillId="5" borderId="0" xfId="20" applyNumberFormat="1" applyFont="1" applyFill="1" applyBorder="1" applyAlignment="1" applyProtection="1">
      <alignment horizontal="center" vertical="center"/>
    </xf>
    <xf numFmtId="168" fontId="34" fillId="5" borderId="0" xfId="18" applyNumberFormat="1" applyFont="1" applyFill="1" applyBorder="1" applyAlignment="1" applyProtection="1">
      <alignment horizontal="center" vertical="center"/>
    </xf>
    <xf numFmtId="166" fontId="34" fillId="5" borderId="0" xfId="18" applyNumberFormat="1" applyFont="1" applyFill="1" applyBorder="1" applyAlignment="1" applyProtection="1">
      <alignment horizontal="center" vertical="center" wrapText="1"/>
    </xf>
    <xf numFmtId="0" fontId="34" fillId="10" borderId="0" xfId="18" applyNumberFormat="1" applyFont="1" applyFill="1" applyBorder="1" applyAlignment="1" applyProtection="1">
      <alignment vertical="top"/>
      <protection locked="0"/>
    </xf>
    <xf numFmtId="0" fontId="46" fillId="3" borderId="0" xfId="18" applyNumberFormat="1" applyFont="1" applyFill="1" applyBorder="1" applyAlignment="1" applyProtection="1">
      <alignment vertical="top"/>
    </xf>
    <xf numFmtId="0" fontId="34" fillId="0" borderId="0" xfId="8" applyNumberFormat="1" applyFont="1" applyFill="1" applyBorder="1" applyAlignment="1" applyProtection="1">
      <alignment vertical="top"/>
    </xf>
    <xf numFmtId="0" fontId="34" fillId="0" borderId="0" xfId="8" applyNumberFormat="1" applyFont="1" applyFill="1" applyBorder="1" applyAlignment="1" applyProtection="1">
      <alignment vertical="top" wrapText="1"/>
    </xf>
    <xf numFmtId="166" fontId="34" fillId="5" borderId="0" xfId="18" applyNumberFormat="1" applyFont="1" applyFill="1" applyBorder="1" applyAlignment="1" applyProtection="1">
      <alignment horizontal="center" vertical="center"/>
    </xf>
    <xf numFmtId="3" fontId="34" fillId="3" borderId="0" xfId="26" applyNumberFormat="1" applyFont="1" applyFill="1" applyBorder="1" applyAlignment="1" applyProtection="1">
      <alignment horizontal="left" vertical="top"/>
    </xf>
    <xf numFmtId="3" fontId="46" fillId="3" borderId="0" xfId="26" applyNumberFormat="1" applyFont="1" applyFill="1" applyBorder="1" applyAlignment="1" applyProtection="1">
      <alignment horizontal="right" vertical="top" wrapText="1"/>
    </xf>
    <xf numFmtId="3" fontId="34" fillId="3" borderId="0" xfId="26" applyNumberFormat="1" applyFont="1" applyFill="1" applyBorder="1" applyAlignment="1" applyProtection="1">
      <alignment horizontal="center" vertical="center"/>
    </xf>
    <xf numFmtId="3" fontId="34" fillId="3" borderId="0" xfId="26" applyNumberFormat="1" applyFont="1" applyFill="1" applyBorder="1" applyAlignment="1" applyProtection="1">
      <alignment horizontal="center" vertical="top" wrapText="1"/>
    </xf>
    <xf numFmtId="3" fontId="34" fillId="3" borderId="0" xfId="26" applyNumberFormat="1" applyFont="1" applyFill="1" applyBorder="1" applyAlignment="1" applyProtection="1">
      <alignment vertical="top"/>
    </xf>
    <xf numFmtId="3" fontId="34" fillId="3" borderId="0" xfId="26" applyNumberFormat="1" applyFont="1" applyFill="1" applyBorder="1" applyAlignment="1" applyProtection="1">
      <alignment horizontal="right" vertical="top"/>
    </xf>
    <xf numFmtId="168" fontId="34" fillId="5" borderId="0" xfId="26" applyNumberFormat="1" applyFont="1" applyFill="1" applyBorder="1" applyAlignment="1" applyProtection="1">
      <alignment vertical="top" wrapText="1"/>
    </xf>
    <xf numFmtId="3" fontId="46" fillId="3" borderId="0" xfId="22" applyNumberFormat="1" applyFont="1" applyFill="1" applyBorder="1" applyAlignment="1" applyProtection="1">
      <alignment horizontal="center" vertical="center" wrapText="1"/>
    </xf>
    <xf numFmtId="3" fontId="46" fillId="3" borderId="0" xfId="23" applyNumberFormat="1" applyFont="1" applyFill="1" applyBorder="1" applyAlignment="1" applyProtection="1">
      <alignment horizontal="center" vertical="center" wrapText="1"/>
    </xf>
    <xf numFmtId="3" fontId="46" fillId="3" borderId="0" xfId="24" applyNumberFormat="1" applyFont="1" applyFill="1" applyBorder="1" applyAlignment="1" applyProtection="1">
      <alignment horizontal="center" vertical="center" wrapText="1"/>
    </xf>
    <xf numFmtId="0" fontId="34" fillId="3" borderId="0" xfId="18" applyNumberFormat="1" applyFont="1" applyFill="1" applyBorder="1" applyAlignment="1" applyProtection="1">
      <alignment horizontal="center" vertical="center"/>
    </xf>
    <xf numFmtId="0" fontId="34" fillId="3" borderId="0" xfId="18" applyNumberFormat="1" applyFont="1" applyFill="1" applyBorder="1" applyAlignment="1" applyProtection="1">
      <alignment horizontal="center" vertical="center" wrapText="1"/>
    </xf>
    <xf numFmtId="9" fontId="34" fillId="5" borderId="0" xfId="18" applyNumberFormat="1" applyFont="1" applyFill="1" applyBorder="1" applyAlignment="1" applyProtection="1">
      <alignment horizontal="center" vertical="center" wrapText="1"/>
    </xf>
    <xf numFmtId="0" fontId="34" fillId="0" borderId="0" xfId="8" applyNumberFormat="1" applyFont="1" applyFill="1" applyBorder="1" applyAlignment="1" applyProtection="1">
      <alignment horizontal="center" vertical="center"/>
    </xf>
    <xf numFmtId="0" fontId="34" fillId="0" borderId="0" xfId="8" applyNumberFormat="1" applyFont="1" applyFill="1" applyBorder="1" applyAlignment="1" applyProtection="1">
      <alignment horizontal="center" vertical="center" wrapText="1"/>
    </xf>
    <xf numFmtId="3" fontId="34" fillId="3" borderId="0" xfId="26" applyNumberFormat="1" applyFont="1" applyFill="1" applyBorder="1" applyAlignment="1" applyProtection="1">
      <alignment horizontal="center" vertical="center" wrapText="1"/>
    </xf>
    <xf numFmtId="168" fontId="34" fillId="5" borderId="0" xfId="26" applyNumberFormat="1" applyFont="1" applyFill="1" applyBorder="1" applyAlignment="1" applyProtection="1">
      <alignment horizontal="center" vertical="center" wrapText="1"/>
    </xf>
    <xf numFmtId="168" fontId="34" fillId="8" borderId="52" xfId="0" applyNumberFormat="1" applyFont="1" applyFill="1" applyBorder="1" applyAlignment="1" applyProtection="1">
      <alignment horizontal="center" vertical="center"/>
    </xf>
    <xf numFmtId="1" fontId="46" fillId="3" borderId="52" xfId="0" applyNumberFormat="1" applyFont="1" applyFill="1" applyBorder="1" applyAlignment="1" applyProtection="1">
      <alignment horizontal="center" vertical="center" wrapText="1"/>
    </xf>
    <xf numFmtId="14" fontId="34" fillId="2" borderId="52" xfId="0" applyNumberFormat="1" applyFont="1" applyFill="1" applyBorder="1" applyAlignment="1" applyProtection="1">
      <alignment horizontal="left" vertical="center"/>
    </xf>
    <xf numFmtId="14" fontId="34" fillId="2" borderId="52" xfId="0" applyNumberFormat="1" applyFont="1" applyFill="1" applyBorder="1" applyAlignment="1" applyProtection="1">
      <alignment horizontal="right" vertical="center"/>
    </xf>
    <xf numFmtId="0" fontId="46" fillId="3" borderId="52" xfId="0" applyFont="1" applyFill="1" applyBorder="1" applyAlignment="1" applyProtection="1">
      <alignment horizontal="right" vertical="center" wrapText="1"/>
    </xf>
    <xf numFmtId="168" fontId="34" fillId="5" borderId="52" xfId="8" applyNumberFormat="1" applyFont="1" applyFill="1" applyBorder="1" applyAlignment="1" applyProtection="1">
      <alignment horizontal="center" vertical="top" wrapText="1"/>
    </xf>
    <xf numFmtId="2" fontId="46" fillId="0" borderId="52" xfId="0" applyNumberFormat="1" applyFont="1" applyFill="1" applyBorder="1" applyAlignment="1" applyProtection="1">
      <alignment horizontal="right" vertical="top" wrapText="1"/>
    </xf>
    <xf numFmtId="0" fontId="46" fillId="3" borderId="52" xfId="27" applyNumberFormat="1" applyFont="1" applyFill="1" applyBorder="1" applyAlignment="1" applyProtection="1">
      <alignment horizontal="right" vertical="top" wrapText="1"/>
    </xf>
    <xf numFmtId="0" fontId="34" fillId="3" borderId="41" xfId="0" applyFont="1" applyFill="1" applyBorder="1" applyAlignment="1" applyProtection="1">
      <alignment horizontal="right" vertical="center"/>
    </xf>
    <xf numFmtId="0" fontId="34" fillId="3" borderId="42" xfId="0" applyFont="1" applyFill="1" applyBorder="1" applyAlignment="1" applyProtection="1">
      <alignment horizontal="right" vertical="center"/>
    </xf>
    <xf numFmtId="49" fontId="53" fillId="3" borderId="55" xfId="0" applyNumberFormat="1" applyFont="1" applyFill="1" applyBorder="1" applyAlignment="1" applyProtection="1">
      <alignment horizontal="center" vertical="top"/>
    </xf>
    <xf numFmtId="49" fontId="34" fillId="3" borderId="51" xfId="0" applyNumberFormat="1" applyFont="1" applyFill="1" applyBorder="1" applyAlignment="1">
      <alignment vertical="top"/>
    </xf>
    <xf numFmtId="49" fontId="34" fillId="4" borderId="53" xfId="0" applyNumberFormat="1" applyFont="1" applyFill="1" applyBorder="1" applyAlignment="1" applyProtection="1">
      <alignment horizontal="right" vertical="top" wrapText="1"/>
      <protection locked="0"/>
    </xf>
    <xf numFmtId="0" fontId="34" fillId="4" borderId="52" xfId="0" applyNumberFormat="1" applyFont="1" applyFill="1" applyBorder="1" applyAlignment="1" applyProtection="1">
      <alignment vertical="top"/>
    </xf>
    <xf numFmtId="43" fontId="34" fillId="0" borderId="52" xfId="2" applyFont="1" applyBorder="1" applyAlignment="1">
      <alignment horizontal="right" vertical="center" wrapText="1" readingOrder="2"/>
    </xf>
    <xf numFmtId="0" fontId="34" fillId="3" borderId="0" xfId="0" applyNumberFormat="1" applyFont="1" applyFill="1" applyAlignment="1" applyProtection="1">
      <alignment vertical="top"/>
    </xf>
    <xf numFmtId="3" fontId="34" fillId="3" borderId="0" xfId="0" applyNumberFormat="1" applyFont="1" applyFill="1" applyAlignment="1" applyProtection="1">
      <alignment vertical="top"/>
    </xf>
    <xf numFmtId="3" fontId="46" fillId="3" borderId="4" xfId="0" applyNumberFormat="1" applyFont="1" applyFill="1" applyBorder="1" applyAlignment="1" applyProtection="1">
      <alignment vertical="top"/>
    </xf>
    <xf numFmtId="168" fontId="34" fillId="5" borderId="4" xfId="0" applyNumberFormat="1" applyFont="1" applyFill="1" applyBorder="1" applyAlignment="1" applyProtection="1">
      <alignment horizontal="center" vertical="center" wrapText="1" readingOrder="1"/>
    </xf>
    <xf numFmtId="3" fontId="34" fillId="3" borderId="0" xfId="0" applyNumberFormat="1" applyFont="1" applyFill="1" applyAlignment="1" applyProtection="1">
      <alignment horizontal="center" vertical="center" readingOrder="1"/>
    </xf>
    <xf numFmtId="1" fontId="46" fillId="3" borderId="4" xfId="0" applyNumberFormat="1" applyFont="1" applyFill="1" applyBorder="1" applyAlignment="1" applyProtection="1">
      <alignment horizontal="center" vertical="center" wrapText="1"/>
    </xf>
    <xf numFmtId="170" fontId="34" fillId="5" borderId="52" xfId="2" applyNumberFormat="1" applyFont="1" applyFill="1" applyBorder="1" applyAlignment="1" applyProtection="1">
      <alignment horizontal="center" vertical="center"/>
    </xf>
    <xf numFmtId="9" fontId="34" fillId="5" borderId="52" xfId="17" applyFont="1" applyFill="1" applyBorder="1" applyAlignment="1" applyProtection="1">
      <alignment horizontal="center" vertical="center"/>
    </xf>
    <xf numFmtId="170" fontId="34" fillId="3" borderId="0" xfId="2" applyNumberFormat="1" applyFont="1" applyFill="1" applyBorder="1" applyAlignment="1" applyProtection="1">
      <alignment horizontal="center" vertical="center"/>
    </xf>
    <xf numFmtId="0" fontId="59" fillId="0" borderId="0" xfId="0" applyFont="1" applyBorder="1" applyAlignment="1">
      <alignment horizontal="center" vertical="center"/>
    </xf>
    <xf numFmtId="0" fontId="43" fillId="3" borderId="0" xfId="0" applyFont="1" applyFill="1" applyBorder="1" applyAlignment="1" applyProtection="1">
      <alignment horizontal="right" vertical="top"/>
    </xf>
    <xf numFmtId="3" fontId="46" fillId="3" borderId="5" xfId="0" applyNumberFormat="1" applyFont="1" applyFill="1" applyBorder="1" applyAlignment="1" applyProtection="1">
      <alignment vertical="top"/>
    </xf>
    <xf numFmtId="1" fontId="46" fillId="3" borderId="15" xfId="0" applyNumberFormat="1" applyFont="1" applyFill="1" applyBorder="1" applyAlignment="1" applyProtection="1">
      <alignment horizontal="center" vertical="center" wrapText="1"/>
    </xf>
    <xf numFmtId="3" fontId="46" fillId="3" borderId="52" xfId="0" applyNumberFormat="1" applyFont="1" applyFill="1" applyBorder="1" applyAlignment="1" applyProtection="1">
      <alignment vertical="top"/>
    </xf>
    <xf numFmtId="49" fontId="53" fillId="3" borderId="54" xfId="0" applyNumberFormat="1" applyFont="1" applyFill="1" applyBorder="1" applyAlignment="1" applyProtection="1">
      <alignment horizontal="right" vertical="top"/>
    </xf>
    <xf numFmtId="43" fontId="41" fillId="5" borderId="52" xfId="2" applyFont="1" applyFill="1" applyBorder="1" applyAlignment="1" applyProtection="1">
      <alignment horizontal="center" vertical="center" wrapText="1"/>
    </xf>
    <xf numFmtId="168" fontId="41" fillId="5" borderId="52" xfId="0" applyNumberFormat="1" applyFont="1" applyFill="1" applyBorder="1" applyAlignment="1" applyProtection="1">
      <alignment horizontal="center" vertical="center" wrapText="1"/>
    </xf>
    <xf numFmtId="9" fontId="41" fillId="5" borderId="52" xfId="17" applyFont="1" applyFill="1" applyBorder="1" applyAlignment="1" applyProtection="1">
      <alignment horizontal="center" vertical="center" wrapText="1"/>
    </xf>
    <xf numFmtId="0" fontId="41" fillId="5" borderId="52" xfId="0" applyNumberFormat="1" applyFont="1" applyFill="1" applyBorder="1" applyAlignment="1" applyProtection="1">
      <alignment horizontal="center" vertical="center" wrapText="1"/>
    </xf>
    <xf numFmtId="4" fontId="41" fillId="8" borderId="52" xfId="0" applyNumberFormat="1" applyFont="1" applyFill="1" applyBorder="1" applyAlignment="1" applyProtection="1">
      <alignment horizontal="center" vertical="center" wrapText="1"/>
    </xf>
    <xf numFmtId="2" fontId="41" fillId="5" borderId="52" xfId="2" applyNumberFormat="1" applyFont="1" applyFill="1" applyBorder="1" applyAlignment="1" applyProtection="1">
      <alignment horizontal="center" vertical="center"/>
    </xf>
    <xf numFmtId="168" fontId="41" fillId="5" borderId="52" xfId="0" applyNumberFormat="1" applyFont="1" applyFill="1" applyBorder="1" applyAlignment="1" applyProtection="1">
      <alignment horizontal="center" vertical="center" wrapText="1" readingOrder="1"/>
    </xf>
    <xf numFmtId="168" fontId="41" fillId="5" borderId="6" xfId="0" applyNumberFormat="1" applyFont="1" applyFill="1" applyBorder="1" applyAlignment="1" applyProtection="1">
      <alignment horizontal="center" vertical="center" wrapText="1" readingOrder="1"/>
    </xf>
    <xf numFmtId="168" fontId="41" fillId="5" borderId="5" xfId="0" applyNumberFormat="1" applyFont="1" applyFill="1" applyBorder="1" applyAlignment="1" applyProtection="1">
      <alignment horizontal="center" vertical="center" wrapText="1" readingOrder="1"/>
    </xf>
    <xf numFmtId="168" fontId="41" fillId="5" borderId="4" xfId="0" applyNumberFormat="1" applyFont="1" applyFill="1" applyBorder="1" applyAlignment="1" applyProtection="1">
      <alignment horizontal="center" vertical="center" wrapText="1" readingOrder="1"/>
    </xf>
    <xf numFmtId="49" fontId="41" fillId="0" borderId="52" xfId="0" applyNumberFormat="1" applyFont="1" applyBorder="1" applyAlignment="1" applyProtection="1">
      <alignment horizontal="center" vertical="center" wrapText="1"/>
    </xf>
    <xf numFmtId="0" fontId="41" fillId="0" borderId="52" xfId="0" applyNumberFormat="1" applyFont="1" applyBorder="1" applyAlignment="1" applyProtection="1">
      <alignment horizontal="center" vertical="center" wrapText="1"/>
    </xf>
    <xf numFmtId="0" fontId="49" fillId="3" borderId="52" xfId="8" applyNumberFormat="1" applyFont="1" applyFill="1" applyBorder="1" applyAlignment="1" applyProtection="1">
      <alignment horizontal="center" vertical="center" wrapText="1"/>
    </xf>
    <xf numFmtId="0" fontId="49" fillId="3" borderId="52" xfId="0" applyFont="1" applyFill="1" applyBorder="1" applyAlignment="1" applyProtection="1">
      <alignment horizontal="center" vertical="center" wrapText="1" readingOrder="2"/>
    </xf>
    <xf numFmtId="0" fontId="41" fillId="3" borderId="52" xfId="0" applyFont="1" applyFill="1" applyBorder="1" applyAlignment="1" applyProtection="1">
      <alignment horizontal="center" vertical="center" wrapText="1" readingOrder="2"/>
    </xf>
    <xf numFmtId="0" fontId="46" fillId="3" borderId="4" xfId="0" applyFont="1" applyFill="1" applyBorder="1" applyAlignment="1" applyProtection="1">
      <alignment horizontal="center" vertical="top"/>
    </xf>
    <xf numFmtId="169" fontId="34" fillId="3" borderId="0" xfId="2" applyNumberFormat="1" applyFont="1" applyFill="1" applyAlignment="1" applyProtection="1">
      <alignment vertical="top"/>
    </xf>
    <xf numFmtId="0" fontId="49" fillId="0" borderId="52" xfId="0" applyFont="1" applyFill="1" applyBorder="1" applyAlignment="1" applyProtection="1">
      <alignment horizontal="right" vertical="center" wrapText="1"/>
    </xf>
    <xf numFmtId="0" fontId="46" fillId="0" borderId="54" xfId="0" applyFont="1" applyFill="1" applyBorder="1" applyAlignment="1" applyProtection="1">
      <alignment horizontal="center" vertical="center"/>
    </xf>
    <xf numFmtId="0" fontId="46" fillId="3" borderId="4" xfId="0" applyFont="1" applyFill="1" applyBorder="1" applyAlignment="1" applyProtection="1">
      <alignment horizontal="center" vertical="center"/>
    </xf>
    <xf numFmtId="49" fontId="34" fillId="4" borderId="53" xfId="0" applyNumberFormat="1" applyFont="1" applyFill="1" applyBorder="1" applyAlignment="1" applyProtection="1">
      <alignment horizontal="right" vertical="center" wrapText="1"/>
      <protection locked="0"/>
    </xf>
    <xf numFmtId="49" fontId="34" fillId="4" borderId="52" xfId="0" applyNumberFormat="1" applyFont="1" applyFill="1" applyBorder="1" applyAlignment="1" applyProtection="1">
      <alignment horizontal="right" vertical="top" wrapText="1"/>
      <protection locked="0"/>
    </xf>
    <xf numFmtId="49" fontId="2" fillId="4" borderId="52" xfId="1" applyNumberFormat="1" applyFill="1" applyBorder="1" applyAlignment="1" applyProtection="1">
      <alignment horizontal="right" vertical="center" wrapText="1"/>
      <protection locked="0"/>
    </xf>
    <xf numFmtId="2" fontId="46" fillId="3" borderId="52" xfId="0" applyNumberFormat="1" applyFont="1" applyFill="1" applyBorder="1" applyAlignment="1" applyProtection="1">
      <alignment horizontal="center" vertical="center" wrapText="1"/>
    </xf>
    <xf numFmtId="49" fontId="34" fillId="0" borderId="52" xfId="0" applyNumberFormat="1" applyFont="1" applyBorder="1" applyAlignment="1">
      <alignment horizontal="right" vertical="center" wrapText="1"/>
    </xf>
    <xf numFmtId="43" fontId="34" fillId="5" borderId="52" xfId="2" applyFont="1" applyFill="1" applyBorder="1" applyAlignment="1" applyProtection="1">
      <alignment horizontal="center" vertical="center"/>
      <protection locked="0"/>
    </xf>
    <xf numFmtId="0" fontId="46" fillId="3" borderId="0" xfId="0" applyFont="1" applyFill="1" applyBorder="1" applyAlignment="1" applyProtection="1">
      <alignment horizontal="center" vertical="center" wrapText="1"/>
    </xf>
    <xf numFmtId="43" fontId="41" fillId="5" borderId="52" xfId="0" applyNumberFormat="1" applyFont="1" applyFill="1" applyBorder="1" applyAlignment="1" applyProtection="1">
      <alignment vertical="center" wrapText="1"/>
    </xf>
    <xf numFmtId="0" fontId="34" fillId="3" borderId="0" xfId="0" applyFont="1" applyFill="1" applyBorder="1" applyAlignment="1" applyProtection="1">
      <alignment vertical="top" wrapText="1"/>
      <protection locked="0"/>
    </xf>
    <xf numFmtId="43" fontId="41" fillId="5" borderId="4" xfId="2" applyFont="1" applyFill="1" applyBorder="1" applyAlignment="1" applyProtection="1">
      <alignment horizontal="center" vertical="center" wrapText="1"/>
      <protection locked="0"/>
    </xf>
    <xf numFmtId="0" fontId="34" fillId="3" borderId="0" xfId="0" applyFont="1" applyFill="1" applyBorder="1" applyAlignment="1" applyProtection="1">
      <alignment vertical="center"/>
      <protection locked="0"/>
    </xf>
    <xf numFmtId="2" fontId="34" fillId="5" borderId="52" xfId="0" applyNumberFormat="1" applyFont="1" applyFill="1" applyBorder="1" applyAlignment="1" applyProtection="1">
      <alignment horizontal="center" vertical="center" wrapText="1"/>
    </xf>
    <xf numFmtId="0" fontId="52" fillId="3" borderId="0" xfId="0" applyFont="1" applyFill="1" applyBorder="1" applyAlignment="1" applyProtection="1">
      <alignment vertical="top"/>
    </xf>
    <xf numFmtId="0" fontId="41" fillId="3" borderId="0" xfId="8" applyNumberFormat="1" applyFont="1" applyFill="1" applyBorder="1" applyAlignment="1" applyProtection="1">
      <alignment vertical="top" wrapText="1"/>
    </xf>
    <xf numFmtId="0" fontId="41" fillId="3" borderId="0" xfId="0" applyFont="1" applyFill="1" applyBorder="1" applyAlignment="1" applyProtection="1">
      <alignment horizontal="right" vertical="top" wrapText="1"/>
    </xf>
    <xf numFmtId="0" fontId="46" fillId="0" borderId="52" xfId="0" applyFont="1" applyFill="1" applyBorder="1" applyAlignment="1" applyProtection="1">
      <alignment horizontal="center" vertical="center"/>
    </xf>
    <xf numFmtId="0" fontId="46" fillId="3" borderId="0" xfId="0" applyFont="1" applyFill="1" applyBorder="1" applyAlignment="1" applyProtection="1">
      <alignment horizontal="center" vertical="top"/>
    </xf>
    <xf numFmtId="0" fontId="70" fillId="3" borderId="0" xfId="1" applyFont="1" applyFill="1" applyBorder="1" applyAlignment="1" applyProtection="1">
      <alignment horizontal="right" vertical="top"/>
    </xf>
    <xf numFmtId="0" fontId="71" fillId="3" borderId="0" xfId="1" applyFont="1" applyFill="1" applyBorder="1" applyAlignment="1" applyProtection="1">
      <alignment horizontal="right" vertical="top"/>
    </xf>
    <xf numFmtId="0" fontId="72" fillId="3" borderId="0" xfId="1" applyFont="1" applyFill="1" applyBorder="1" applyAlignment="1" applyProtection="1">
      <alignment horizontal="right" vertical="top"/>
    </xf>
    <xf numFmtId="0" fontId="69" fillId="3" borderId="60" xfId="0" applyFont="1" applyFill="1" applyBorder="1" applyAlignment="1">
      <alignment horizontal="center" vertical="top" wrapText="1" readingOrder="2"/>
    </xf>
    <xf numFmtId="0" fontId="69" fillId="3" borderId="61" xfId="0" applyFont="1" applyFill="1" applyBorder="1" applyAlignment="1">
      <alignment horizontal="center" vertical="top" wrapText="1" readingOrder="2"/>
    </xf>
    <xf numFmtId="0" fontId="69" fillId="3" borderId="62" xfId="0" applyFont="1" applyFill="1" applyBorder="1" applyAlignment="1">
      <alignment horizontal="center" vertical="top" wrapText="1" readingOrder="2"/>
    </xf>
    <xf numFmtId="0" fontId="69" fillId="3" borderId="63" xfId="0" applyFont="1" applyFill="1" applyBorder="1" applyAlignment="1">
      <alignment horizontal="center" vertical="top" wrapText="1" readingOrder="2"/>
    </xf>
    <xf numFmtId="0" fontId="69" fillId="3" borderId="64" xfId="0" applyFont="1" applyFill="1" applyBorder="1" applyAlignment="1">
      <alignment horizontal="center" vertical="top" wrapText="1" readingOrder="2"/>
    </xf>
    <xf numFmtId="0" fontId="69" fillId="3" borderId="65" xfId="0" applyFont="1" applyFill="1" applyBorder="1" applyAlignment="1">
      <alignment horizontal="center" vertical="top" wrapText="1" readingOrder="2"/>
    </xf>
    <xf numFmtId="0" fontId="29" fillId="17" borderId="38" xfId="0" applyFont="1" applyFill="1" applyBorder="1" applyAlignment="1">
      <alignment horizontal="center" vertical="center" wrapText="1"/>
    </xf>
    <xf numFmtId="0" fontId="29" fillId="17" borderId="39" xfId="0" applyFont="1" applyFill="1" applyBorder="1" applyAlignment="1">
      <alignment horizontal="center" vertical="center"/>
    </xf>
    <xf numFmtId="0" fontId="29" fillId="17" borderId="40" xfId="0" applyFont="1" applyFill="1" applyBorder="1" applyAlignment="1">
      <alignment horizontal="center" vertical="center"/>
    </xf>
    <xf numFmtId="0" fontId="29" fillId="17" borderId="41" xfId="0" applyFont="1" applyFill="1" applyBorder="1" applyAlignment="1">
      <alignment horizontal="center" vertical="center"/>
    </xf>
    <xf numFmtId="0" fontId="29" fillId="17" borderId="0" xfId="0" applyFont="1" applyFill="1" applyAlignment="1">
      <alignment horizontal="center" vertical="center"/>
    </xf>
    <xf numFmtId="0" fontId="29" fillId="17" borderId="42" xfId="0" applyFont="1" applyFill="1" applyBorder="1" applyAlignment="1">
      <alignment horizontal="center" vertical="center"/>
    </xf>
    <xf numFmtId="0" fontId="37" fillId="3" borderId="0" xfId="0" applyFont="1" applyFill="1" applyAlignment="1">
      <alignment horizontal="right" vertical="top" wrapText="1"/>
    </xf>
    <xf numFmtId="0" fontId="45" fillId="3" borderId="0" xfId="0" applyFont="1" applyFill="1" applyAlignment="1">
      <alignment horizontal="right" vertical="center" wrapText="1" readingOrder="2"/>
    </xf>
    <xf numFmtId="0" fontId="39" fillId="3" borderId="0" xfId="0" applyFont="1" applyFill="1" applyAlignment="1">
      <alignment horizontal="right" vertical="center" wrapText="1"/>
    </xf>
    <xf numFmtId="0" fontId="39" fillId="3" borderId="42" xfId="0" applyFont="1" applyFill="1" applyBorder="1" applyAlignment="1">
      <alignment horizontal="right" vertical="center" wrapText="1"/>
    </xf>
    <xf numFmtId="0" fontId="37" fillId="3" borderId="0" xfId="0" applyFont="1" applyFill="1" applyAlignment="1">
      <alignment horizontal="right" vertical="center" wrapText="1"/>
    </xf>
    <xf numFmtId="0" fontId="37" fillId="3" borderId="42" xfId="0" applyFont="1" applyFill="1" applyBorder="1" applyAlignment="1">
      <alignment horizontal="right" vertical="center" wrapText="1"/>
    </xf>
    <xf numFmtId="49" fontId="54" fillId="3" borderId="0" xfId="0" applyNumberFormat="1" applyFont="1" applyFill="1" applyBorder="1" applyAlignment="1">
      <alignment horizontal="right" vertical="top" wrapText="1"/>
    </xf>
    <xf numFmtId="49" fontId="52" fillId="0" borderId="49" xfId="0" applyNumberFormat="1" applyFont="1" applyBorder="1" applyAlignment="1">
      <alignment horizontal="right" vertical="top" wrapText="1" readingOrder="2"/>
    </xf>
    <xf numFmtId="49" fontId="34" fillId="4" borderId="52" xfId="0" applyNumberFormat="1" applyFont="1" applyFill="1" applyBorder="1" applyAlignment="1" applyProtection="1">
      <alignment horizontal="right" vertical="top" wrapText="1"/>
      <protection locked="0"/>
    </xf>
    <xf numFmtId="0" fontId="29" fillId="18" borderId="38" xfId="0" applyFont="1" applyFill="1" applyBorder="1" applyAlignment="1">
      <alignment horizontal="center" vertical="center" wrapText="1"/>
    </xf>
    <xf numFmtId="0" fontId="29" fillId="18" borderId="39" xfId="0" applyFont="1" applyFill="1" applyBorder="1" applyAlignment="1">
      <alignment horizontal="center" vertical="center" wrapText="1"/>
    </xf>
    <xf numFmtId="0" fontId="29" fillId="18" borderId="40" xfId="0" applyFont="1" applyFill="1" applyBorder="1" applyAlignment="1">
      <alignment horizontal="center" vertical="center" wrapText="1"/>
    </xf>
    <xf numFmtId="49" fontId="49" fillId="3" borderId="48" xfId="0" applyNumberFormat="1" applyFont="1" applyFill="1" applyBorder="1" applyAlignment="1">
      <alignment horizontal="right" vertical="top" wrapText="1"/>
    </xf>
    <xf numFmtId="49" fontId="49" fillId="3" borderId="50" xfId="0" applyNumberFormat="1" applyFont="1" applyFill="1" applyBorder="1" applyAlignment="1">
      <alignment horizontal="right" vertical="top" wrapText="1"/>
    </xf>
    <xf numFmtId="0" fontId="34" fillId="4" borderId="1" xfId="0" applyFont="1" applyFill="1" applyBorder="1" applyAlignment="1" applyProtection="1">
      <alignment horizontal="right" vertical="top" wrapText="1"/>
      <protection locked="0"/>
    </xf>
    <xf numFmtId="0" fontId="41" fillId="3" borderId="0" xfId="0" applyFont="1" applyFill="1" applyBorder="1" applyAlignment="1" applyProtection="1">
      <alignment horizontal="right" vertical="top" wrapText="1"/>
    </xf>
    <xf numFmtId="0" fontId="53" fillId="3" borderId="0" xfId="0" applyFont="1" applyFill="1" applyBorder="1" applyAlignment="1" applyProtection="1">
      <alignment horizontal="right" vertical="center" wrapText="1"/>
    </xf>
    <xf numFmtId="0" fontId="29" fillId="18" borderId="38" xfId="0" applyFont="1" applyFill="1" applyBorder="1" applyAlignment="1">
      <alignment horizontal="center" vertical="top" wrapText="1"/>
    </xf>
    <xf numFmtId="0" fontId="29" fillId="18" borderId="39" xfId="0" applyFont="1" applyFill="1" applyBorder="1" applyAlignment="1">
      <alignment horizontal="center" vertical="top" wrapText="1"/>
    </xf>
    <xf numFmtId="0" fontId="41" fillId="3" borderId="0" xfId="8" applyNumberFormat="1" applyFont="1" applyFill="1" applyBorder="1" applyAlignment="1" applyProtection="1">
      <alignment vertical="top" wrapText="1"/>
    </xf>
    <xf numFmtId="0" fontId="60" fillId="2" borderId="58" xfId="9" applyNumberFormat="1" applyFont="1" applyFill="1" applyBorder="1" applyAlignment="1" applyProtection="1">
      <alignment horizontal="center" vertical="top" wrapText="1"/>
    </xf>
    <xf numFmtId="0" fontId="60" fillId="2" borderId="0" xfId="9" applyNumberFormat="1" applyFont="1" applyFill="1" applyBorder="1" applyAlignment="1" applyProtection="1">
      <alignment horizontal="center" vertical="top" wrapText="1"/>
    </xf>
    <xf numFmtId="0" fontId="62" fillId="3" borderId="0" xfId="0" applyFont="1" applyFill="1" applyBorder="1" applyAlignment="1" applyProtection="1">
      <alignment horizontal="right" vertical="top" wrapText="1"/>
    </xf>
    <xf numFmtId="0" fontId="59" fillId="0" borderId="0" xfId="0" applyFont="1" applyBorder="1" applyAlignment="1">
      <alignment vertical="top"/>
    </xf>
    <xf numFmtId="0" fontId="34" fillId="3" borderId="0" xfId="0" applyFont="1" applyFill="1" applyBorder="1" applyAlignment="1" applyProtection="1">
      <alignment horizontal="right" vertical="top" readingOrder="2"/>
    </xf>
    <xf numFmtId="0" fontId="34" fillId="2" borderId="0" xfId="0" applyFont="1" applyFill="1" applyBorder="1" applyAlignment="1" applyProtection="1">
      <alignment horizontal="center"/>
    </xf>
    <xf numFmtId="0" fontId="46" fillId="2" borderId="0" xfId="0" applyFont="1" applyFill="1" applyBorder="1" applyAlignment="1" applyProtection="1">
      <alignment horizontal="center"/>
    </xf>
    <xf numFmtId="0" fontId="46" fillId="0" borderId="52" xfId="0" applyFont="1" applyFill="1" applyBorder="1" applyAlignment="1" applyProtection="1">
      <alignment horizontal="center" vertical="center"/>
    </xf>
    <xf numFmtId="0" fontId="46" fillId="3" borderId="0" xfId="0" applyFont="1" applyFill="1" applyBorder="1" applyAlignment="1" applyProtection="1">
      <alignment horizontal="center" vertical="center" wrapText="1"/>
    </xf>
    <xf numFmtId="0" fontId="34" fillId="4" borderId="0" xfId="0" applyFont="1" applyFill="1" applyBorder="1" applyAlignment="1" applyProtection="1">
      <alignment vertical="top" wrapText="1"/>
      <protection locked="0"/>
    </xf>
    <xf numFmtId="0" fontId="46" fillId="0" borderId="0" xfId="0" applyFont="1" applyFill="1" applyBorder="1" applyAlignment="1" applyProtection="1">
      <alignment horizontal="center" vertical="center" wrapText="1"/>
    </xf>
    <xf numFmtId="0" fontId="46" fillId="3" borderId="0" xfId="0" applyFont="1" applyFill="1" applyBorder="1" applyAlignment="1" applyProtection="1">
      <alignment horizontal="center" vertical="center"/>
    </xf>
    <xf numFmtId="0" fontId="46" fillId="3" borderId="0" xfId="0" applyFont="1" applyFill="1" applyBorder="1" applyAlignment="1" applyProtection="1">
      <alignment horizontal="center" vertical="top"/>
    </xf>
    <xf numFmtId="0" fontId="46" fillId="0" borderId="0" xfId="0" applyFont="1" applyFill="1" applyBorder="1" applyAlignment="1" applyProtection="1">
      <alignment horizontal="center" vertical="center"/>
    </xf>
    <xf numFmtId="0" fontId="46" fillId="3" borderId="0" xfId="0" applyFont="1" applyFill="1" applyBorder="1" applyAlignment="1" applyProtection="1">
      <alignment horizontal="center" vertical="top" wrapText="1"/>
    </xf>
    <xf numFmtId="0" fontId="46" fillId="0" borderId="52" xfId="0" applyFont="1" applyFill="1" applyBorder="1" applyAlignment="1" applyProtection="1">
      <alignment horizontal="center" vertical="center" wrapText="1"/>
    </xf>
    <xf numFmtId="0" fontId="1" fillId="3" borderId="1" xfId="0" applyFont="1" applyFill="1" applyBorder="1" applyAlignment="1" applyProtection="1">
      <alignment vertical="top"/>
    </xf>
    <xf numFmtId="0" fontId="8" fillId="2" borderId="0" xfId="0" applyFont="1" applyFill="1" applyAlignment="1" applyProtection="1">
      <alignment horizontal="center" vertical="top" wrapText="1"/>
    </xf>
    <xf numFmtId="0" fontId="1" fillId="0" borderId="0" xfId="0" applyFont="1" applyAlignment="1" applyProtection="1">
      <alignment horizontal="center"/>
    </xf>
    <xf numFmtId="0" fontId="9" fillId="2" borderId="0" xfId="0" applyFont="1" applyFill="1" applyAlignment="1" applyProtection="1">
      <alignment horizontal="center" vertical="top" wrapText="1"/>
    </xf>
    <xf numFmtId="0" fontId="8" fillId="2" borderId="0" xfId="9" applyNumberFormat="1" applyFont="1" applyFill="1" applyAlignment="1" applyProtection="1">
      <alignment horizontal="center" vertical="top" wrapText="1"/>
    </xf>
    <xf numFmtId="0" fontId="4" fillId="3" borderId="0" xfId="0" applyFont="1" applyFill="1" applyAlignment="1" applyProtection="1">
      <alignment horizontal="right" vertical="top" wrapText="1"/>
    </xf>
    <xf numFmtId="0" fontId="1" fillId="4" borderId="0" xfId="0" applyFont="1" applyFill="1" applyBorder="1" applyAlignment="1" applyProtection="1">
      <alignment vertical="top" wrapText="1"/>
      <protection locked="0"/>
    </xf>
    <xf numFmtId="0" fontId="1" fillId="2" borderId="0" xfId="0" applyFont="1" applyFill="1" applyAlignment="1" applyProtection="1">
      <alignment horizontal="center"/>
    </xf>
    <xf numFmtId="0" fontId="5" fillId="2" borderId="0" xfId="0" applyFont="1" applyFill="1" applyAlignment="1" applyProtection="1">
      <alignment horizontal="center"/>
    </xf>
    <xf numFmtId="0" fontId="4" fillId="3" borderId="0" xfId="0" applyFont="1" applyFill="1" applyBorder="1" applyAlignment="1" applyProtection="1">
      <alignment horizontal="right" vertical="top" wrapText="1"/>
    </xf>
    <xf numFmtId="0" fontId="1" fillId="4" borderId="2" xfId="0" applyFont="1" applyFill="1" applyBorder="1" applyAlignment="1" applyProtection="1">
      <alignment horizontal="right" vertical="top"/>
      <protection locked="0"/>
    </xf>
    <xf numFmtId="0" fontId="1" fillId="0" borderId="16" xfId="0" applyFont="1" applyFill="1" applyBorder="1" applyAlignment="1" applyProtection="1">
      <alignment horizontal="right" vertical="top"/>
    </xf>
    <xf numFmtId="0" fontId="1" fillId="0" borderId="15" xfId="0" applyFont="1" applyFill="1" applyBorder="1" applyAlignment="1" applyProtection="1">
      <alignment horizontal="right" vertical="top"/>
    </xf>
    <xf numFmtId="0" fontId="4" fillId="3" borderId="0" xfId="8" applyNumberFormat="1" applyFont="1" applyFill="1" applyBorder="1" applyAlignment="1" applyProtection="1">
      <alignment vertical="top" wrapText="1"/>
    </xf>
    <xf numFmtId="0" fontId="41" fillId="0" borderId="0" xfId="0" applyFont="1" applyBorder="1" applyAlignment="1">
      <alignment vertical="top"/>
    </xf>
    <xf numFmtId="0" fontId="29" fillId="18" borderId="40" xfId="0" applyFont="1" applyFill="1" applyBorder="1" applyAlignment="1">
      <alignment horizontal="center" vertical="top" wrapText="1"/>
    </xf>
    <xf numFmtId="0" fontId="41" fillId="3" borderId="0" xfId="0" applyFont="1" applyFill="1" applyAlignment="1" applyProtection="1">
      <alignment horizontal="right" vertical="top" wrapText="1"/>
    </xf>
    <xf numFmtId="0" fontId="60" fillId="2" borderId="0" xfId="9" applyNumberFormat="1" applyFont="1" applyFill="1" applyAlignment="1" applyProtection="1">
      <alignment horizontal="center" vertical="top" wrapText="1"/>
    </xf>
    <xf numFmtId="0" fontId="26" fillId="0" borderId="0" xfId="0" applyFont="1" applyFill="1" applyAlignment="1" applyProtection="1">
      <alignment wrapText="1"/>
    </xf>
    <xf numFmtId="0" fontId="0" fillId="0" borderId="0" xfId="0" applyAlignment="1"/>
    <xf numFmtId="0" fontId="16" fillId="11" borderId="12" xfId="0" applyFont="1" applyFill="1" applyBorder="1" applyAlignment="1" applyProtection="1">
      <alignment horizontal="center"/>
    </xf>
  </cellXfs>
  <cellStyles count="34">
    <cellStyle name="0,0_x000d__x000a_NA_x000d__x000a_" xfId="15"/>
    <cellStyle name="Comma" xfId="2" builtinId="3"/>
    <cellStyle name="Hyperlink 2" xfId="4"/>
    <cellStyle name="Hyperlink 2 2" xfId="16"/>
    <cellStyle name="Normal" xfId="0" builtinId="0"/>
    <cellStyle name="Normal 10" xfId="13"/>
    <cellStyle name="Normal 11" xfId="14"/>
    <cellStyle name="Normal 12" xfId="18"/>
    <cellStyle name="Normal 13" xfId="19"/>
    <cellStyle name="Normal 14" xfId="20"/>
    <cellStyle name="Normal 15" xfId="21"/>
    <cellStyle name="Normal 16" xfId="22"/>
    <cellStyle name="Normal 17" xfId="23"/>
    <cellStyle name="Normal 18" xfId="24"/>
    <cellStyle name="Normal 19" xfId="25"/>
    <cellStyle name="Normal 2" xfId="3"/>
    <cellStyle name="Normal 2 2" xfId="5"/>
    <cellStyle name="Normal 20" xfId="26"/>
    <cellStyle name="Normal 21" xfId="27"/>
    <cellStyle name="Normal 22" xfId="28"/>
    <cellStyle name="Normal 23" xfId="29"/>
    <cellStyle name="Normal 24" xfId="30"/>
    <cellStyle name="Normal 25" xfId="31"/>
    <cellStyle name="Normal 26" xfId="32"/>
    <cellStyle name="Normal 27" xfId="33"/>
    <cellStyle name="Normal 3" xfId="6"/>
    <cellStyle name="Normal 4" xfId="7"/>
    <cellStyle name="Normal 5" xfId="8"/>
    <cellStyle name="Normal 6" xfId="9"/>
    <cellStyle name="Normal 7" xfId="10"/>
    <cellStyle name="Normal 8" xfId="11"/>
    <cellStyle name="Normal 9" xfId="12"/>
    <cellStyle name="Percent" xfId="17" builtinId="5"/>
    <cellStyle name="היפר-קישור" xfId="1" builtinId="8"/>
  </cellStyles>
  <dxfs count="321">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Trellis"/>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darkDown"/>
      </fill>
    </dxf>
    <dxf>
      <fill>
        <patternFill patternType="lightDown">
          <fgColor theme="0"/>
          <bgColor theme="1" tint="0.34998626667073579"/>
        </patternFill>
      </fill>
    </dxf>
    <dxf>
      <fill>
        <patternFill patternType="darkDown"/>
      </fill>
    </dxf>
    <dxf>
      <fill>
        <patternFill patternType="lightDown">
          <fgColor theme="0"/>
          <bgColor theme="1" tint="0.34998626667073579"/>
        </patternFill>
      </fill>
    </dxf>
    <dxf>
      <fill>
        <patternFill patternType="darkDown"/>
      </fill>
    </dxf>
    <dxf>
      <fill>
        <patternFill patternType="lightDown">
          <fgColor theme="0"/>
          <bgColor theme="1" tint="0.34998626667073579"/>
        </patternFill>
      </fill>
    </dxf>
    <dxf>
      <fill>
        <patternFill patternType="darkDown"/>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1" tint="0.34998626667073579"/>
        </patternFill>
      </fill>
    </dxf>
    <dxf>
      <fill>
        <patternFill patternType="lightDown">
          <fgColor theme="0"/>
          <bgColor theme="0" tint="-0.34998626667073579"/>
        </patternFill>
      </fill>
    </dxf>
    <dxf>
      <font>
        <color rgb="FFFFFF00"/>
      </font>
      <fill>
        <patternFill>
          <bgColor rgb="FFFF0000"/>
        </patternFill>
      </fill>
    </dxf>
    <dxf>
      <font>
        <color rgb="FFFFFF00"/>
      </font>
      <fill>
        <patternFill>
          <bgColor rgb="FFFF0000"/>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
      <fill>
        <patternFill patternType="lightDown">
          <fgColor theme="0"/>
          <bgColor theme="0" tint="-0.34998626667073579"/>
        </patternFill>
      </fill>
    </dxf>
  </dxfs>
  <tableStyles count="0" defaultTableStyle="TableStyleMedium9" defaultPivotStyle="PivotStyleLight16"/>
  <colors>
    <mruColors>
      <color rgb="FFFF33CC"/>
      <color rgb="FF777777"/>
      <color rgb="FF7ABC32"/>
      <color rgb="FF4D4D4D"/>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6.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81"/>
          <c:y val="0.28495368985408875"/>
          <c:w val="0.64993666685422569"/>
          <c:h val="0.54548183046156884"/>
        </c:manualLayout>
      </c:layout>
      <c:barChart>
        <c:barDir val="col"/>
        <c:grouping val="clustered"/>
        <c:varyColors val="0"/>
        <c:ser>
          <c:idx val="1"/>
          <c:order val="0"/>
          <c:tx>
            <c:v>חיסכון צפוי בעת רישום למנגנון</c:v>
          </c:tx>
          <c:invertIfNegative val="0"/>
          <c:cat>
            <c:strRef>
              <c:f>'אמדן כלכלי'!$B$49:$B$50</c:f>
              <c:strCache>
                <c:ptCount val="2"/>
                <c:pt idx="0">
                  <c:v>איקלום מבנים</c:v>
                </c:pt>
                <c:pt idx="1">
                  <c:v>חימום וקירור מים</c:v>
                </c:pt>
              </c:strCache>
            </c:strRef>
          </c:cat>
          <c:val>
            <c:numRef>
              <c:f>'אמדן כלכלי'!$C$49:$C$50</c:f>
              <c:numCache>
                <c:formatCode>"₪"\ #,##0</c:formatCode>
                <c:ptCount val="2"/>
                <c:pt idx="0">
                  <c:v>0</c:v>
                </c:pt>
                <c:pt idx="1">
                  <c:v>0</c:v>
                </c:pt>
              </c:numCache>
            </c:numRef>
          </c:val>
          <c:extLst xmlns:c16r2="http://schemas.microsoft.com/office/drawing/2015/06/chart">
            <c:ext xmlns:c16="http://schemas.microsoft.com/office/drawing/2014/chart" uri="{C3380CC4-5D6E-409C-BE32-E72D297353CC}">
              <c16:uniqueId val="{00000000-37CB-4233-949F-F063DF794919}"/>
            </c:ext>
          </c:extLst>
        </c:ser>
        <c:ser>
          <c:idx val="0"/>
          <c:order val="1"/>
          <c:tx>
            <c:v>חיסכון שנה 1</c:v>
          </c:tx>
          <c:invertIfNegative val="0"/>
          <c:cat>
            <c:strRef>
              <c:f>'אמדן כלכלי'!$B$49:$B$50</c:f>
              <c:strCache>
                <c:ptCount val="2"/>
                <c:pt idx="0">
                  <c:v>איקלום מבנים</c:v>
                </c:pt>
                <c:pt idx="1">
                  <c:v>חימום וקירור מים</c:v>
                </c:pt>
              </c:strCache>
            </c:strRef>
          </c:cat>
          <c:val>
            <c:numRef>
              <c:f>'אמדן כלכלי'!$C$100:$C$107</c:f>
            </c:numRef>
          </c:val>
          <c:extLst xmlns:c16r2="http://schemas.microsoft.com/office/drawing/2015/06/chart">
            <c:ext xmlns:c16="http://schemas.microsoft.com/office/drawing/2014/chart" uri="{C3380CC4-5D6E-409C-BE32-E72D297353CC}">
              <c16:uniqueId val="{00000001-37CB-4233-949F-F063DF794919}"/>
            </c:ext>
          </c:extLst>
        </c:ser>
        <c:dLbls>
          <c:showLegendKey val="0"/>
          <c:showVal val="0"/>
          <c:showCatName val="0"/>
          <c:showSerName val="0"/>
          <c:showPercent val="0"/>
          <c:showBubbleSize val="0"/>
        </c:dLbls>
        <c:gapWidth val="150"/>
        <c:axId val="-1827944864"/>
        <c:axId val="-1827933984"/>
      </c:barChart>
      <c:catAx>
        <c:axId val="-1827944864"/>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3981"/>
            </c:manualLayout>
          </c:layout>
          <c:overlay val="0"/>
        </c:title>
        <c:numFmt formatCode="General" sourceLinked="0"/>
        <c:majorTickMark val="out"/>
        <c:minorTickMark val="none"/>
        <c:tickLblPos val="nextTo"/>
        <c:crossAx val="-1827933984"/>
        <c:crosses val="autoZero"/>
        <c:auto val="1"/>
        <c:lblAlgn val="ctr"/>
        <c:lblOffset val="100"/>
        <c:noMultiLvlLbl val="0"/>
      </c:catAx>
      <c:valAx>
        <c:axId val="-1827933984"/>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827944864"/>
        <c:crosses val="autoZero"/>
        <c:crossBetween val="between"/>
      </c:valAx>
    </c:plotArea>
    <c:legend>
      <c:legendPos val="l"/>
      <c:layout>
        <c:manualLayout>
          <c:xMode val="edge"/>
          <c:yMode val="edge"/>
          <c:x val="0.70241925583393849"/>
          <c:y val="2.7955728463629936E-2"/>
          <c:w val="0.27146565239853909"/>
          <c:h val="0.16756363540847344"/>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 l="0.70000000000000062" r="0.70000000000000062" t="0.75000000000000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pPr>
            <a:r>
              <a:rPr lang="he-IL" sz="1200"/>
              <a:t>הוצאות</a:t>
            </a:r>
            <a:r>
              <a:rPr lang="he-IL" sz="1200" baseline="0"/>
              <a:t> על אנרגיה לפני ואחרי הטמעת הפרויקט</a:t>
            </a:r>
          </a:p>
        </c:rich>
      </c:tx>
      <c:overlay val="0"/>
    </c:title>
    <c:autoTitleDeleted val="0"/>
    <c:plotArea>
      <c:layout/>
      <c:barChart>
        <c:barDir val="col"/>
        <c:grouping val="clustered"/>
        <c:varyColors val="0"/>
        <c:ser>
          <c:idx val="0"/>
          <c:order val="0"/>
          <c:tx>
            <c:v>הוצאות לפני הפרויקט</c:v>
          </c:tx>
          <c:invertIfNegative val="0"/>
          <c:cat>
            <c:strRef>
              <c:f>'אמדן כלכלי'!$B$19:$B$23</c:f>
              <c:strCache>
                <c:ptCount val="5"/>
                <c:pt idx="0">
                  <c:v>גז טבעי</c:v>
                </c:pt>
                <c:pt idx="1">
                  <c:v>גפ"מ</c:v>
                </c:pt>
                <c:pt idx="2">
                  <c:v>חשמל</c:v>
                </c:pt>
                <c:pt idx="3">
                  <c:v>מזוט</c:v>
                </c:pt>
                <c:pt idx="4">
                  <c:v>סולר</c:v>
                </c:pt>
              </c:strCache>
            </c:strRef>
          </c:cat>
          <c:val>
            <c:numRef>
              <c:f>'אמדן כלכלי'!$F$19:$F$23</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8770-4CC0-982F-A7EA04D02F95}"/>
            </c:ext>
          </c:extLst>
        </c:ser>
        <c:ser>
          <c:idx val="1"/>
          <c:order val="1"/>
          <c:tx>
            <c:v>הוצאות צפויות</c:v>
          </c:tx>
          <c:invertIfNegative val="0"/>
          <c:cat>
            <c:strRef>
              <c:f>'אמדן כלכלי'!$B$19:$B$23</c:f>
              <c:strCache>
                <c:ptCount val="5"/>
                <c:pt idx="0">
                  <c:v>גז טבעי</c:v>
                </c:pt>
                <c:pt idx="1">
                  <c:v>גפ"מ</c:v>
                </c:pt>
                <c:pt idx="2">
                  <c:v>חשמל</c:v>
                </c:pt>
                <c:pt idx="3">
                  <c:v>מזוט</c:v>
                </c:pt>
                <c:pt idx="4">
                  <c:v>סולר</c:v>
                </c:pt>
              </c:strCache>
            </c:strRef>
          </c:cat>
          <c:val>
            <c:numRef>
              <c:f>'אמדן כלכלי'!$D$35:$D$39</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1-8770-4CC0-982F-A7EA04D02F95}"/>
            </c:ext>
          </c:extLst>
        </c:ser>
        <c:dLbls>
          <c:showLegendKey val="0"/>
          <c:showVal val="0"/>
          <c:showCatName val="0"/>
          <c:showSerName val="0"/>
          <c:showPercent val="0"/>
          <c:showBubbleSize val="0"/>
        </c:dLbls>
        <c:gapWidth val="150"/>
        <c:axId val="-1827951936"/>
        <c:axId val="-1827951392"/>
      </c:barChart>
      <c:catAx>
        <c:axId val="-1827951936"/>
        <c:scaling>
          <c:orientation val="maxMin"/>
        </c:scaling>
        <c:delete val="0"/>
        <c:axPos val="b"/>
        <c:numFmt formatCode="General" sourceLinked="0"/>
        <c:majorTickMark val="out"/>
        <c:minorTickMark val="none"/>
        <c:tickLblPos val="nextTo"/>
        <c:crossAx val="-1827951392"/>
        <c:crosses val="autoZero"/>
        <c:auto val="1"/>
        <c:lblAlgn val="ctr"/>
        <c:lblOffset val="100"/>
        <c:noMultiLvlLbl val="0"/>
      </c:catAx>
      <c:valAx>
        <c:axId val="-1827951392"/>
        <c:scaling>
          <c:orientation val="minMax"/>
        </c:scaling>
        <c:delete val="0"/>
        <c:axPos val="r"/>
        <c:majorGridlines/>
        <c:numFmt formatCode="_(* #,##0.00_);_(* \(#,##0.00\);_(* &quot;-&quot;??_);_(@_)" sourceLinked="1"/>
        <c:majorTickMark val="out"/>
        <c:minorTickMark val="none"/>
        <c:tickLblPos val="nextTo"/>
        <c:crossAx val="-1827951936"/>
        <c:crosses val="autoZero"/>
        <c:crossBetween val="between"/>
      </c:valAx>
    </c:plotArea>
    <c:legend>
      <c:legendPos val="l"/>
      <c:overlay val="0"/>
    </c:legend>
    <c:plotVisOnly val="1"/>
    <c:dispBlanksAs val="gap"/>
    <c:showDLblsOverMax val="0"/>
  </c:chart>
  <c:printSettings>
    <c:headerFooter/>
    <c:pageMargins b="0.75000000000000466" l="0.70000000000000062" r="0.70000000000000062" t="0.75000000000000466"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38E-2"/>
          <c:y val="0.28028730951555031"/>
          <c:w val="0.72493337733981134"/>
          <c:h val="0.56879247677764511"/>
        </c:manualLayout>
      </c:layout>
      <c:barChart>
        <c:barDir val="col"/>
        <c:grouping val="clustered"/>
        <c:varyColors val="0"/>
        <c:ser>
          <c:idx val="0"/>
          <c:order val="0"/>
          <c:tx>
            <c:v>הוצאות לפני הפרויקט</c:v>
          </c:tx>
          <c:invertIfNegative val="0"/>
          <c:cat>
            <c:strRef>
              <c:f>'אמדן כלכלי'!$B$19:$B$23</c:f>
              <c:strCache>
                <c:ptCount val="5"/>
                <c:pt idx="0">
                  <c:v>גז טבעי</c:v>
                </c:pt>
                <c:pt idx="1">
                  <c:v>גפ"מ</c:v>
                </c:pt>
                <c:pt idx="2">
                  <c:v>חשמל</c:v>
                </c:pt>
                <c:pt idx="3">
                  <c:v>מזוט</c:v>
                </c:pt>
                <c:pt idx="4">
                  <c:v>סולר</c:v>
                </c:pt>
              </c:strCache>
            </c:strRef>
          </c:cat>
          <c:val>
            <c:numRef>
              <c:f>'אמדן כלכלי'!$F$19:$F$23</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AE3F-4F2D-A2BF-CB17CA3CE728}"/>
            </c:ext>
          </c:extLst>
        </c:ser>
        <c:ser>
          <c:idx val="1"/>
          <c:order val="1"/>
          <c:tx>
            <c:v>הוצאות שנה 1</c:v>
          </c:tx>
          <c:invertIfNegative val="0"/>
          <c:cat>
            <c:strRef>
              <c:f>'אמדן כלכלי'!$B$19:$B$23</c:f>
              <c:strCache>
                <c:ptCount val="5"/>
                <c:pt idx="0">
                  <c:v>גז טבעי</c:v>
                </c:pt>
                <c:pt idx="1">
                  <c:v>גפ"מ</c:v>
                </c:pt>
                <c:pt idx="2">
                  <c:v>חשמל</c:v>
                </c:pt>
                <c:pt idx="3">
                  <c:v>מזוט</c:v>
                </c:pt>
                <c:pt idx="4">
                  <c:v>סולר</c:v>
                </c:pt>
              </c:strCache>
            </c:strRef>
          </c:cat>
          <c:val>
            <c:numRef>
              <c:f>'אמדן כלכלי'!$F$91:$F$95</c:f>
            </c:numRef>
          </c:val>
          <c:extLst xmlns:c16r2="http://schemas.microsoft.com/office/drawing/2015/06/chart">
            <c:ext xmlns:c16="http://schemas.microsoft.com/office/drawing/2014/chart" uri="{C3380CC4-5D6E-409C-BE32-E72D297353CC}">
              <c16:uniqueId val="{00000001-AE3F-4F2D-A2BF-CB17CA3CE728}"/>
            </c:ext>
          </c:extLst>
        </c:ser>
        <c:dLbls>
          <c:showLegendKey val="0"/>
          <c:showVal val="0"/>
          <c:showCatName val="0"/>
          <c:showSerName val="0"/>
          <c:showPercent val="0"/>
          <c:showBubbleSize val="0"/>
        </c:dLbls>
        <c:gapWidth val="150"/>
        <c:axId val="-1827962272"/>
        <c:axId val="-1827942688"/>
      </c:barChart>
      <c:catAx>
        <c:axId val="-1827962272"/>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827942688"/>
        <c:crosses val="autoZero"/>
        <c:auto val="1"/>
        <c:lblAlgn val="ctr"/>
        <c:lblOffset val="100"/>
        <c:noMultiLvlLbl val="0"/>
      </c:catAx>
      <c:valAx>
        <c:axId val="-1827942688"/>
        <c:scaling>
          <c:orientation val="minMax"/>
        </c:scaling>
        <c:delete val="0"/>
        <c:axPos val="r"/>
        <c:majorGridlines/>
        <c:numFmt formatCode="_(* #,##0.00_);_(* \(#,##0.00\);_(* &quot;-&quot;??_);_(@_)" sourceLinked="1"/>
        <c:majorTickMark val="out"/>
        <c:minorTickMark val="none"/>
        <c:tickLblPos val="nextTo"/>
        <c:crossAx val="-1827962272"/>
        <c:crosses val="autoZero"/>
        <c:crossBetween val="between"/>
      </c:valAx>
    </c:plotArea>
    <c:legend>
      <c:legendPos val="l"/>
      <c:layout>
        <c:manualLayout>
          <c:xMode val="edge"/>
          <c:yMode val="edge"/>
          <c:x val="0.74730538922155687"/>
          <c:y val="3.5434055574100856E-2"/>
          <c:w val="0.23791484747041464"/>
          <c:h val="0.1501695392931957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595"/>
          <c:y val="0.28495368985408892"/>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כלכלי'!$B$141:$B$148</c:f>
            </c:multiLvlStrRef>
          </c:cat>
          <c:val>
            <c:numRef>
              <c:f>'אמדן כלכלי'!$C$49:$C$50</c:f>
              <c:numCache>
                <c:formatCode>"₪"\ #,##0</c:formatCode>
                <c:ptCount val="2"/>
                <c:pt idx="0">
                  <c:v>0</c:v>
                </c:pt>
                <c:pt idx="1">
                  <c:v>0</c:v>
                </c:pt>
              </c:numCache>
            </c:numRef>
          </c:val>
          <c:extLst xmlns:c16r2="http://schemas.microsoft.com/office/drawing/2015/06/chart">
            <c:ext xmlns:c16="http://schemas.microsoft.com/office/drawing/2014/chart" uri="{C3380CC4-5D6E-409C-BE32-E72D297353CC}">
              <c16:uniqueId val="{00000000-8664-4E35-85D7-0D7E6069B91A}"/>
            </c:ext>
          </c:extLst>
        </c:ser>
        <c:ser>
          <c:idx val="0"/>
          <c:order val="1"/>
          <c:tx>
            <c:v>חיסכון שנה 1</c:v>
          </c:tx>
          <c:invertIfNegative val="0"/>
          <c:cat>
            <c:multiLvlStrRef>
              <c:f>'אמדן כלכלי'!$B$141:$B$148</c:f>
            </c:multiLvlStrRef>
          </c:cat>
          <c:val>
            <c:numRef>
              <c:f>'אמדן כלכלי'!$C$100:$C$107</c:f>
            </c:numRef>
          </c:val>
          <c:extLst xmlns:c16r2="http://schemas.microsoft.com/office/drawing/2015/06/chart">
            <c:ext xmlns:c16="http://schemas.microsoft.com/office/drawing/2014/chart" uri="{C3380CC4-5D6E-409C-BE32-E72D297353CC}">
              <c16:uniqueId val="{00000001-8664-4E35-85D7-0D7E6069B91A}"/>
            </c:ext>
          </c:extLst>
        </c:ser>
        <c:ser>
          <c:idx val="2"/>
          <c:order val="2"/>
          <c:tx>
            <c:v>חיסכון שנה 2</c:v>
          </c:tx>
          <c:invertIfNegative val="0"/>
          <c:cat>
            <c:multiLvlStrRef>
              <c:f>'אמדן כלכלי'!$B$141:$B$148</c:f>
            </c:multiLvlStrRef>
          </c:cat>
          <c:val>
            <c:numRef>
              <c:f>'אמדן כלכלי'!$C$141:$C$148</c:f>
            </c:numRef>
          </c:val>
          <c:extLst xmlns:c16r2="http://schemas.microsoft.com/office/drawing/2015/06/chart">
            <c:ext xmlns:c16="http://schemas.microsoft.com/office/drawing/2014/chart" uri="{C3380CC4-5D6E-409C-BE32-E72D297353CC}">
              <c16:uniqueId val="{00000002-8664-4E35-85D7-0D7E6069B91A}"/>
            </c:ext>
          </c:extLst>
        </c:ser>
        <c:dLbls>
          <c:showLegendKey val="0"/>
          <c:showVal val="0"/>
          <c:showCatName val="0"/>
          <c:showSerName val="0"/>
          <c:showPercent val="0"/>
          <c:showBubbleSize val="0"/>
        </c:dLbls>
        <c:gapWidth val="150"/>
        <c:axId val="-1827935616"/>
        <c:axId val="-1827933440"/>
      </c:barChart>
      <c:catAx>
        <c:axId val="-1827935616"/>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03"/>
            </c:manualLayout>
          </c:layout>
          <c:overlay val="0"/>
        </c:title>
        <c:numFmt formatCode="General" sourceLinked="0"/>
        <c:majorTickMark val="out"/>
        <c:minorTickMark val="none"/>
        <c:tickLblPos val="nextTo"/>
        <c:crossAx val="-1827933440"/>
        <c:crosses val="autoZero"/>
        <c:auto val="1"/>
        <c:lblAlgn val="ctr"/>
        <c:lblOffset val="100"/>
        <c:noMultiLvlLbl val="0"/>
      </c:catAx>
      <c:valAx>
        <c:axId val="-1827933440"/>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827935616"/>
        <c:crosses val="autoZero"/>
        <c:crossBetween val="between"/>
      </c:valAx>
    </c:plotArea>
    <c:legend>
      <c:legendPos val="l"/>
      <c:layout>
        <c:manualLayout>
          <c:xMode val="edge"/>
          <c:yMode val="edge"/>
          <c:x val="0.70241925583393849"/>
          <c:y val="2.7955728463629956E-2"/>
          <c:w val="0.27146581224999355"/>
          <c:h val="0.20999514452579718"/>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22" l="0.70000000000000062" r="0.70000000000000062" t="0.7500000000000052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373E-2"/>
          <c:y val="0.28028730951555031"/>
          <c:w val="0.72493337733981156"/>
          <c:h val="0.56879247677764511"/>
        </c:manualLayout>
      </c:layout>
      <c:barChart>
        <c:barDir val="col"/>
        <c:grouping val="clustered"/>
        <c:varyColors val="0"/>
        <c:ser>
          <c:idx val="0"/>
          <c:order val="0"/>
          <c:tx>
            <c:v>הוצאות לפני הפרויקט</c:v>
          </c:tx>
          <c:invertIfNegative val="0"/>
          <c:cat>
            <c:multiLvlStrRef>
              <c:f>'אמדן כלכלי'!$B$132:$B$136</c:f>
            </c:multiLvlStrRef>
          </c:cat>
          <c:val>
            <c:numRef>
              <c:f>'אמדן כלכלי'!$F$19:$F$23</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C31D-4FC2-B89C-E1DD55AB69A8}"/>
            </c:ext>
          </c:extLst>
        </c:ser>
        <c:ser>
          <c:idx val="1"/>
          <c:order val="1"/>
          <c:tx>
            <c:v>הוצאות שנה 1</c:v>
          </c:tx>
          <c:invertIfNegative val="0"/>
          <c:cat>
            <c:multiLvlStrRef>
              <c:f>'אמדן כלכלי'!$B$132:$B$136</c:f>
            </c:multiLvlStrRef>
          </c:cat>
          <c:val>
            <c:numRef>
              <c:f>'אמדן כלכלי'!$F$91:$F$95</c:f>
            </c:numRef>
          </c:val>
          <c:extLst xmlns:c16r2="http://schemas.microsoft.com/office/drawing/2015/06/chart">
            <c:ext xmlns:c16="http://schemas.microsoft.com/office/drawing/2014/chart" uri="{C3380CC4-5D6E-409C-BE32-E72D297353CC}">
              <c16:uniqueId val="{00000001-C31D-4FC2-B89C-E1DD55AB69A8}"/>
            </c:ext>
          </c:extLst>
        </c:ser>
        <c:ser>
          <c:idx val="2"/>
          <c:order val="2"/>
          <c:tx>
            <c:v>הוצאות שנה 2</c:v>
          </c:tx>
          <c:invertIfNegative val="0"/>
          <c:cat>
            <c:multiLvlStrRef>
              <c:f>'אמדן כלכלי'!$B$132:$B$136</c:f>
            </c:multiLvlStrRef>
          </c:cat>
          <c:val>
            <c:numRef>
              <c:f>'אמדן כלכלי'!$F$132:$F$136</c:f>
            </c:numRef>
          </c:val>
          <c:extLst xmlns:c16r2="http://schemas.microsoft.com/office/drawing/2015/06/chart">
            <c:ext xmlns:c16="http://schemas.microsoft.com/office/drawing/2014/chart" uri="{C3380CC4-5D6E-409C-BE32-E72D297353CC}">
              <c16:uniqueId val="{00000002-C31D-4FC2-B89C-E1DD55AB69A8}"/>
            </c:ext>
          </c:extLst>
        </c:ser>
        <c:dLbls>
          <c:showLegendKey val="0"/>
          <c:showVal val="0"/>
          <c:showCatName val="0"/>
          <c:showSerName val="0"/>
          <c:showPercent val="0"/>
          <c:showBubbleSize val="0"/>
        </c:dLbls>
        <c:gapWidth val="150"/>
        <c:axId val="-1827931808"/>
        <c:axId val="-1827960096"/>
      </c:barChart>
      <c:catAx>
        <c:axId val="-1827931808"/>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827960096"/>
        <c:crosses val="autoZero"/>
        <c:auto val="1"/>
        <c:lblAlgn val="ctr"/>
        <c:lblOffset val="100"/>
        <c:noMultiLvlLbl val="0"/>
      </c:catAx>
      <c:valAx>
        <c:axId val="-1827960096"/>
        <c:scaling>
          <c:orientation val="minMax"/>
        </c:scaling>
        <c:delete val="0"/>
        <c:axPos val="r"/>
        <c:majorGridlines/>
        <c:numFmt formatCode="_(* #,##0.00_);_(* \(#,##0.00\);_(* &quot;-&quot;??_);_(@_)" sourceLinked="1"/>
        <c:majorTickMark val="out"/>
        <c:minorTickMark val="none"/>
        <c:tickLblPos val="nextTo"/>
        <c:crossAx val="-1827931808"/>
        <c:crosses val="autoZero"/>
        <c:crossBetween val="between"/>
      </c:valAx>
    </c:plotArea>
    <c:legend>
      <c:legendPos val="l"/>
      <c:layout>
        <c:manualLayout>
          <c:xMode val="edge"/>
          <c:yMode val="edge"/>
          <c:x val="0.74730538922155687"/>
          <c:y val="3.5434055574100856E-2"/>
          <c:w val="0.23791484747041464"/>
          <c:h val="0.21067478347979021"/>
        </c:manualLayout>
      </c:layout>
      <c:overlay val="0"/>
      <c:spPr>
        <a:ln>
          <a:solidFill>
            <a:schemeClr val="tx1"/>
          </a:solidFill>
        </a:ln>
      </c:spPr>
    </c:legend>
    <c:plotVisOnly val="1"/>
    <c:dispBlanksAs val="gap"/>
    <c:showDLblsOverMax val="0"/>
  </c:chart>
  <c:printSettings>
    <c:headerFooter/>
    <c:pageMargins b="0.750000000000005" l="0.70000000000000062" r="0.70000000000000062" t="0.750000000000005"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חיסכון לפי רכיב</a:t>
            </a:r>
            <a:r>
              <a:rPr lang="he-IL" baseline="0"/>
              <a:t> פרויקט </a:t>
            </a:r>
          </a:p>
          <a:p>
            <a:pPr>
              <a:defRPr/>
            </a:pPr>
            <a:r>
              <a:rPr lang="he-IL"/>
              <a:t>בשנת הדיווח</a:t>
            </a:r>
          </a:p>
        </c:rich>
      </c:tx>
      <c:overlay val="0"/>
    </c:title>
    <c:autoTitleDeleted val="0"/>
    <c:plotArea>
      <c:layout>
        <c:manualLayout>
          <c:layoutTarget val="inner"/>
          <c:xMode val="edge"/>
          <c:yMode val="edge"/>
          <c:x val="0.14762873157232606"/>
          <c:y val="0.28495368985408903"/>
          <c:w val="0.64993666685422569"/>
          <c:h val="0.54548183046156884"/>
        </c:manualLayout>
      </c:layout>
      <c:barChart>
        <c:barDir val="col"/>
        <c:grouping val="clustered"/>
        <c:varyColors val="0"/>
        <c:ser>
          <c:idx val="1"/>
          <c:order val="0"/>
          <c:tx>
            <c:v>חיסכון צפוי בעת רישום למנגנון</c:v>
          </c:tx>
          <c:invertIfNegative val="0"/>
          <c:cat>
            <c:multiLvlStrRef>
              <c:f>'אמדן כלכלי'!$B$182:$B$189</c:f>
            </c:multiLvlStrRef>
          </c:cat>
          <c:val>
            <c:numRef>
              <c:f>'אמדן כלכלי'!$C$49:$C$50</c:f>
              <c:numCache>
                <c:formatCode>"₪"\ #,##0</c:formatCode>
                <c:ptCount val="2"/>
                <c:pt idx="0">
                  <c:v>0</c:v>
                </c:pt>
                <c:pt idx="1">
                  <c:v>0</c:v>
                </c:pt>
              </c:numCache>
            </c:numRef>
          </c:val>
          <c:extLst xmlns:c16r2="http://schemas.microsoft.com/office/drawing/2015/06/chart">
            <c:ext xmlns:c16="http://schemas.microsoft.com/office/drawing/2014/chart" uri="{C3380CC4-5D6E-409C-BE32-E72D297353CC}">
              <c16:uniqueId val="{00000000-D5BA-4BC3-9D63-AA70EDE0C181}"/>
            </c:ext>
          </c:extLst>
        </c:ser>
        <c:ser>
          <c:idx val="0"/>
          <c:order val="1"/>
          <c:tx>
            <c:v>חיסכון שנה 1</c:v>
          </c:tx>
          <c:invertIfNegative val="0"/>
          <c:cat>
            <c:multiLvlStrRef>
              <c:f>'אמדן כלכלי'!$B$182:$B$189</c:f>
            </c:multiLvlStrRef>
          </c:cat>
          <c:val>
            <c:numRef>
              <c:f>'אמדן כלכלי'!$C$100:$C$107</c:f>
            </c:numRef>
          </c:val>
          <c:extLst xmlns:c16r2="http://schemas.microsoft.com/office/drawing/2015/06/chart">
            <c:ext xmlns:c16="http://schemas.microsoft.com/office/drawing/2014/chart" uri="{C3380CC4-5D6E-409C-BE32-E72D297353CC}">
              <c16:uniqueId val="{00000001-D5BA-4BC3-9D63-AA70EDE0C181}"/>
            </c:ext>
          </c:extLst>
        </c:ser>
        <c:ser>
          <c:idx val="2"/>
          <c:order val="2"/>
          <c:tx>
            <c:v>חיסכון שנה 2</c:v>
          </c:tx>
          <c:invertIfNegative val="0"/>
          <c:cat>
            <c:multiLvlStrRef>
              <c:f>'אמדן כלכלי'!$B$182:$B$189</c:f>
            </c:multiLvlStrRef>
          </c:cat>
          <c:val>
            <c:numRef>
              <c:f>'אמדן כלכלי'!$C$141:$C$148</c:f>
            </c:numRef>
          </c:val>
          <c:extLst xmlns:c16r2="http://schemas.microsoft.com/office/drawing/2015/06/chart">
            <c:ext xmlns:c16="http://schemas.microsoft.com/office/drawing/2014/chart" uri="{C3380CC4-5D6E-409C-BE32-E72D297353CC}">
              <c16:uniqueId val="{00000002-D5BA-4BC3-9D63-AA70EDE0C181}"/>
            </c:ext>
          </c:extLst>
        </c:ser>
        <c:ser>
          <c:idx val="3"/>
          <c:order val="3"/>
          <c:tx>
            <c:v>חיסכון שנה 3</c:v>
          </c:tx>
          <c:invertIfNegative val="0"/>
          <c:cat>
            <c:multiLvlStrRef>
              <c:f>'אמדן כלכלי'!$B$182:$B$189</c:f>
            </c:multiLvlStrRef>
          </c:cat>
          <c:val>
            <c:numRef>
              <c:f>'אמדן כלכלי'!$C$182:$C$189</c:f>
            </c:numRef>
          </c:val>
          <c:extLst xmlns:c16r2="http://schemas.microsoft.com/office/drawing/2015/06/chart">
            <c:ext xmlns:c16="http://schemas.microsoft.com/office/drawing/2014/chart" uri="{C3380CC4-5D6E-409C-BE32-E72D297353CC}">
              <c16:uniqueId val="{00000003-D5BA-4BC3-9D63-AA70EDE0C181}"/>
            </c:ext>
          </c:extLst>
        </c:ser>
        <c:dLbls>
          <c:showLegendKey val="0"/>
          <c:showVal val="0"/>
          <c:showCatName val="0"/>
          <c:showSerName val="0"/>
          <c:showPercent val="0"/>
          <c:showBubbleSize val="0"/>
        </c:dLbls>
        <c:gapWidth val="150"/>
        <c:axId val="-1828040192"/>
        <c:axId val="-1828035840"/>
      </c:barChart>
      <c:catAx>
        <c:axId val="-1828040192"/>
        <c:scaling>
          <c:orientation val="maxMin"/>
        </c:scaling>
        <c:delete val="0"/>
        <c:axPos val="b"/>
        <c:title>
          <c:tx>
            <c:rich>
              <a:bodyPr/>
              <a:lstStyle/>
              <a:p>
                <a:pPr>
                  <a:defRPr/>
                </a:pPr>
                <a:r>
                  <a:rPr lang="he-IL"/>
                  <a:t>רכיב</a:t>
                </a:r>
                <a:r>
                  <a:rPr lang="he-IL" baseline="0"/>
                  <a:t> פרויקט</a:t>
                </a:r>
              </a:p>
            </c:rich>
          </c:tx>
          <c:layout>
            <c:manualLayout>
              <c:xMode val="edge"/>
              <c:yMode val="edge"/>
              <c:x val="0.44527565424002774"/>
              <c:y val="0.93485586268244025"/>
            </c:manualLayout>
          </c:layout>
          <c:overlay val="0"/>
        </c:title>
        <c:numFmt formatCode="General" sourceLinked="0"/>
        <c:majorTickMark val="out"/>
        <c:minorTickMark val="none"/>
        <c:tickLblPos val="nextTo"/>
        <c:crossAx val="-1828035840"/>
        <c:crosses val="autoZero"/>
        <c:auto val="1"/>
        <c:lblAlgn val="ctr"/>
        <c:lblOffset val="100"/>
        <c:noMultiLvlLbl val="0"/>
      </c:catAx>
      <c:valAx>
        <c:axId val="-1828035840"/>
        <c:scaling>
          <c:orientation val="minMax"/>
        </c:scaling>
        <c:delete val="0"/>
        <c:axPos val="r"/>
        <c:majorGridlines/>
        <c:title>
          <c:tx>
            <c:rich>
              <a:bodyPr rot="-5400000" vert="horz"/>
              <a:lstStyle/>
              <a:p>
                <a:pPr>
                  <a:defRPr/>
                </a:pPr>
                <a:r>
                  <a:rPr lang="en-US"/>
                  <a:t>₪</a:t>
                </a:r>
                <a:r>
                  <a:rPr lang="he-IL"/>
                  <a:t>/שנה</a:t>
                </a:r>
                <a:endParaRPr lang="en-US"/>
              </a:p>
            </c:rich>
          </c:tx>
          <c:overlay val="0"/>
        </c:title>
        <c:numFmt formatCode="&quot;₪&quot;\ #,##0" sourceLinked="1"/>
        <c:majorTickMark val="out"/>
        <c:minorTickMark val="none"/>
        <c:tickLblPos val="nextTo"/>
        <c:crossAx val="-1828040192"/>
        <c:crosses val="autoZero"/>
        <c:crossBetween val="between"/>
      </c:valAx>
    </c:plotArea>
    <c:legend>
      <c:legendPos val="l"/>
      <c:layout>
        <c:manualLayout>
          <c:xMode val="edge"/>
          <c:yMode val="edge"/>
          <c:x val="0.70241925583393849"/>
          <c:y val="2.7955728463629977E-2"/>
          <c:w val="0.27146581224999355"/>
          <c:h val="0.22142346479567171"/>
        </c:manualLayout>
      </c:layout>
      <c:overlay val="0"/>
      <c:spPr>
        <a:ln>
          <a:solidFill>
            <a:sysClr val="windowText" lastClr="000000"/>
          </a:solidFill>
        </a:ln>
      </c:spPr>
      <c:txPr>
        <a:bodyPr/>
        <a:lstStyle/>
        <a:p>
          <a:pPr rtl="0">
            <a:defRPr/>
          </a:pPr>
          <a:endParaRPr lang="he-IL"/>
        </a:p>
      </c:txPr>
    </c:legend>
    <c:plotVisOnly val="1"/>
    <c:dispBlanksAs val="gap"/>
    <c:showDLblsOverMax val="0"/>
  </c:chart>
  <c:printSettings>
    <c:headerFooter/>
    <c:pageMargins b="0.75000000000000544" l="0.70000000000000062" r="0.70000000000000062" t="0.75000000000000544"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he-I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he-IL"/>
              <a:t>הוצאות</a:t>
            </a:r>
            <a:r>
              <a:rPr lang="he-IL" baseline="0"/>
              <a:t> על אנרגיה </a:t>
            </a:r>
          </a:p>
          <a:p>
            <a:pPr>
              <a:defRPr/>
            </a:pPr>
            <a:r>
              <a:rPr lang="he-IL" baseline="0"/>
              <a:t>לפני ואחרי הטמעת הפרויקט</a:t>
            </a:r>
          </a:p>
        </c:rich>
      </c:tx>
      <c:layout>
        <c:manualLayout>
          <c:xMode val="edge"/>
          <c:yMode val="edge"/>
          <c:x val="0.16092206138903295"/>
          <c:y val="3.321799669977895E-2"/>
        </c:manualLayout>
      </c:layout>
      <c:overlay val="0"/>
    </c:title>
    <c:autoTitleDeleted val="0"/>
    <c:plotArea>
      <c:layout>
        <c:manualLayout>
          <c:layoutTarget val="inner"/>
          <c:xMode val="edge"/>
          <c:yMode val="edge"/>
          <c:x val="4.1507661841671407E-2"/>
          <c:y val="0.28028730951555031"/>
          <c:w val="0.72493337733981189"/>
          <c:h val="0.56879247677764511"/>
        </c:manualLayout>
      </c:layout>
      <c:barChart>
        <c:barDir val="col"/>
        <c:grouping val="clustered"/>
        <c:varyColors val="0"/>
        <c:ser>
          <c:idx val="0"/>
          <c:order val="0"/>
          <c:tx>
            <c:v>הוצאות לפני הפרויקט</c:v>
          </c:tx>
          <c:invertIfNegative val="0"/>
          <c:cat>
            <c:multiLvlStrRef>
              <c:f>'אמדן כלכלי'!$B$173:$B$177</c:f>
            </c:multiLvlStrRef>
          </c:cat>
          <c:val>
            <c:numRef>
              <c:f>'אמדן כלכלי'!$F$19:$F$23</c:f>
              <c:numCache>
                <c:formatCode>_(* #,##0.00_);_(* \(#,##0.00\);_(* "-"??_);_(@_)</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907-42CE-9F43-BE4729ED7D2D}"/>
            </c:ext>
          </c:extLst>
        </c:ser>
        <c:ser>
          <c:idx val="1"/>
          <c:order val="1"/>
          <c:tx>
            <c:v>הוצאות שנה 1</c:v>
          </c:tx>
          <c:invertIfNegative val="0"/>
          <c:cat>
            <c:multiLvlStrRef>
              <c:f>'אמדן כלכלי'!$B$173:$B$177</c:f>
            </c:multiLvlStrRef>
          </c:cat>
          <c:val>
            <c:numRef>
              <c:f>'אמדן כלכלי'!$F$91:$F$95</c:f>
            </c:numRef>
          </c:val>
          <c:extLst xmlns:c16r2="http://schemas.microsoft.com/office/drawing/2015/06/chart">
            <c:ext xmlns:c16="http://schemas.microsoft.com/office/drawing/2014/chart" uri="{C3380CC4-5D6E-409C-BE32-E72D297353CC}">
              <c16:uniqueId val="{00000001-D907-42CE-9F43-BE4729ED7D2D}"/>
            </c:ext>
          </c:extLst>
        </c:ser>
        <c:ser>
          <c:idx val="2"/>
          <c:order val="2"/>
          <c:tx>
            <c:v>הוצאות שנה 2</c:v>
          </c:tx>
          <c:invertIfNegative val="0"/>
          <c:cat>
            <c:multiLvlStrRef>
              <c:f>'אמדן כלכלי'!$B$173:$B$177</c:f>
            </c:multiLvlStrRef>
          </c:cat>
          <c:val>
            <c:numRef>
              <c:f>'אמדן כלכלי'!$F$132:$F$136</c:f>
            </c:numRef>
          </c:val>
          <c:extLst xmlns:c16r2="http://schemas.microsoft.com/office/drawing/2015/06/chart">
            <c:ext xmlns:c16="http://schemas.microsoft.com/office/drawing/2014/chart" uri="{C3380CC4-5D6E-409C-BE32-E72D297353CC}">
              <c16:uniqueId val="{00000002-D907-42CE-9F43-BE4729ED7D2D}"/>
            </c:ext>
          </c:extLst>
        </c:ser>
        <c:ser>
          <c:idx val="3"/>
          <c:order val="3"/>
          <c:tx>
            <c:v>הוצאות שנה 3</c:v>
          </c:tx>
          <c:invertIfNegative val="0"/>
          <c:cat>
            <c:multiLvlStrRef>
              <c:f>'אמדן כלכלי'!$B$173:$B$177</c:f>
            </c:multiLvlStrRef>
          </c:cat>
          <c:val>
            <c:numRef>
              <c:f>'אמדן כלכלי'!$F$173:$F$177</c:f>
            </c:numRef>
          </c:val>
          <c:extLst xmlns:c16r2="http://schemas.microsoft.com/office/drawing/2015/06/chart">
            <c:ext xmlns:c16="http://schemas.microsoft.com/office/drawing/2014/chart" uri="{C3380CC4-5D6E-409C-BE32-E72D297353CC}">
              <c16:uniqueId val="{00000003-D907-42CE-9F43-BE4729ED7D2D}"/>
            </c:ext>
          </c:extLst>
        </c:ser>
        <c:dLbls>
          <c:showLegendKey val="0"/>
          <c:showVal val="0"/>
          <c:showCatName val="0"/>
          <c:showSerName val="0"/>
          <c:showPercent val="0"/>
          <c:showBubbleSize val="0"/>
        </c:dLbls>
        <c:gapWidth val="150"/>
        <c:axId val="-1328797056"/>
        <c:axId val="-1328798144"/>
      </c:barChart>
      <c:catAx>
        <c:axId val="-1328797056"/>
        <c:scaling>
          <c:orientation val="maxMin"/>
        </c:scaling>
        <c:delete val="0"/>
        <c:axPos val="b"/>
        <c:title>
          <c:tx>
            <c:rich>
              <a:bodyPr/>
              <a:lstStyle/>
              <a:p>
                <a:pPr>
                  <a:defRPr/>
                </a:pPr>
                <a:r>
                  <a:rPr lang="he-IL"/>
                  <a:t>מקור אנרגיה</a:t>
                </a:r>
              </a:p>
            </c:rich>
          </c:tx>
          <c:overlay val="0"/>
        </c:title>
        <c:numFmt formatCode="General" sourceLinked="0"/>
        <c:majorTickMark val="out"/>
        <c:minorTickMark val="none"/>
        <c:tickLblPos val="nextTo"/>
        <c:crossAx val="-1328798144"/>
        <c:crosses val="autoZero"/>
        <c:auto val="1"/>
        <c:lblAlgn val="ctr"/>
        <c:lblOffset val="100"/>
        <c:noMultiLvlLbl val="0"/>
      </c:catAx>
      <c:valAx>
        <c:axId val="-1328798144"/>
        <c:scaling>
          <c:orientation val="minMax"/>
        </c:scaling>
        <c:delete val="0"/>
        <c:axPos val="r"/>
        <c:majorGridlines/>
        <c:numFmt formatCode="_(* #,##0.00_);_(* \(#,##0.00\);_(* &quot;-&quot;??_);_(@_)" sourceLinked="1"/>
        <c:majorTickMark val="out"/>
        <c:minorTickMark val="none"/>
        <c:tickLblPos val="nextTo"/>
        <c:crossAx val="-1328797056"/>
        <c:crosses val="autoZero"/>
        <c:crossBetween val="between"/>
      </c:valAx>
    </c:plotArea>
    <c:legend>
      <c:legendPos val="l"/>
      <c:layout>
        <c:manualLayout>
          <c:xMode val="edge"/>
          <c:yMode val="edge"/>
          <c:x val="0.74730538922155687"/>
          <c:y val="3.5434055574100856E-2"/>
          <c:w val="0.21068007019751903"/>
          <c:h val="0.20992546440774643"/>
        </c:manualLayout>
      </c:layout>
      <c:overlay val="0"/>
      <c:spPr>
        <a:ln>
          <a:solidFill>
            <a:schemeClr val="tx1"/>
          </a:solidFill>
        </a:ln>
      </c:spPr>
    </c:legend>
    <c:plotVisOnly val="1"/>
    <c:dispBlanksAs val="gap"/>
    <c:showDLblsOverMax val="0"/>
  </c:chart>
  <c:printSettings>
    <c:headerFooter/>
    <c:pageMargins b="0.75000000000000533" l="0.70000000000000062" r="0.70000000000000062" t="0.75000000000000533"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1877941</xdr:colOff>
      <xdr:row>0</xdr:row>
      <xdr:rowOff>1309463</xdr:rowOff>
    </xdr:from>
    <xdr:to>
      <xdr:col>3</xdr:col>
      <xdr:colOff>45508</xdr:colOff>
      <xdr:row>2</xdr:row>
      <xdr:rowOff>154828</xdr:rowOff>
    </xdr:to>
    <xdr:pic>
      <xdr:nvPicPr>
        <xdr:cNvPr id="2" name="Picture 1" descr="משרד האנרגיה – ויקיפדיה">
          <a:extLst>
            <a:ext uri="{FF2B5EF4-FFF2-40B4-BE49-F238E27FC236}">
              <a16:creationId xmlns:a16="http://schemas.microsoft.com/office/drawing/2014/main" xmlns="" id="{820182F3-763E-4708-84B9-B0C2BF156E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09595417" y="1309463"/>
          <a:ext cx="1233559" cy="10361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5371</xdr:col>
      <xdr:colOff>342900</xdr:colOff>
      <xdr:row>43</xdr:row>
      <xdr:rowOff>184150</xdr:rowOff>
    </xdr:from>
    <xdr:to>
      <xdr:col>5373</xdr:col>
      <xdr:colOff>0</xdr:colOff>
      <xdr:row>44</xdr:row>
      <xdr:rowOff>0</xdr:rowOff>
    </xdr:to>
    <xdr:pic>
      <xdr:nvPicPr>
        <xdr:cNvPr id="3" name="Picture 2" descr="לוגו המשרד להגנת הסביבה">
          <a:extLst>
            <a:ext uri="{FF2B5EF4-FFF2-40B4-BE49-F238E27FC236}">
              <a16:creationId xmlns:a16="http://schemas.microsoft.com/office/drawing/2014/main" xmlns="" id="{98C052A6-5703-4C1F-BDA6-131DF665F7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22065150" y="12490450"/>
          <a:ext cx="9144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5371</xdr:col>
      <xdr:colOff>342900</xdr:colOff>
      <xdr:row>42</xdr:row>
      <xdr:rowOff>184150</xdr:rowOff>
    </xdr:from>
    <xdr:to>
      <xdr:col>5373</xdr:col>
      <xdr:colOff>0</xdr:colOff>
      <xdr:row>44</xdr:row>
      <xdr:rowOff>0</xdr:rowOff>
    </xdr:to>
    <xdr:pic>
      <xdr:nvPicPr>
        <xdr:cNvPr id="4" name="Picture 3" descr="לוגו המשרד להגנת הסביבה">
          <a:extLst>
            <a:ext uri="{FF2B5EF4-FFF2-40B4-BE49-F238E27FC236}">
              <a16:creationId xmlns:a16="http://schemas.microsoft.com/office/drawing/2014/main" xmlns="" id="{2C150F87-7837-4EE3-B4AD-C36EC628D587}"/>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922065150" y="12211050"/>
          <a:ext cx="914400"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161924</xdr:colOff>
      <xdr:row>0</xdr:row>
      <xdr:rowOff>523875</xdr:rowOff>
    </xdr:from>
    <xdr:to>
      <xdr:col>1</xdr:col>
      <xdr:colOff>1820333</xdr:colOff>
      <xdr:row>1</xdr:row>
      <xdr:rowOff>541431</xdr:rowOff>
    </xdr:to>
    <xdr:pic>
      <xdr:nvPicPr>
        <xdr:cNvPr id="2" name="תמונה 9">
          <a:extLst>
            <a:ext uri="{FF2B5EF4-FFF2-40B4-BE49-F238E27FC236}">
              <a16:creationId xmlns:a16="http://schemas.microsoft.com/office/drawing/2014/main" xmlns="" id="{00000000-0008-0000-09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9988686525" y="523875"/>
          <a:ext cx="2257426" cy="85575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232833</xdr:colOff>
      <xdr:row>86</xdr:row>
      <xdr:rowOff>97366</xdr:rowOff>
    </xdr:from>
    <xdr:to>
      <xdr:col>10</xdr:col>
      <xdr:colOff>1853141</xdr:colOff>
      <xdr:row>101</xdr:row>
      <xdr:rowOff>179916</xdr:rowOff>
    </xdr:to>
    <xdr:graphicFrame macro="">
      <xdr:nvGraphicFramePr>
        <xdr:cNvPr id="4" name="Chart 3" descr="חיסכון לפי רכיב פרויקט &#10;בשנת הדיווח&#10;" title="חיסכון לפי רכיב פרויקט ">
          <a:extLst>
            <a:ext uri="{FF2B5EF4-FFF2-40B4-BE49-F238E27FC236}">
              <a16:creationId xmlns:a16="http://schemas.microsoft.com/office/drawing/2014/main" xmlns="" id="{00000000-0008-0000-0A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475191</xdr:colOff>
      <xdr:row>56</xdr:row>
      <xdr:rowOff>155572</xdr:rowOff>
    </xdr:from>
    <xdr:to>
      <xdr:col>3</xdr:col>
      <xdr:colOff>414865</xdr:colOff>
      <xdr:row>64</xdr:row>
      <xdr:rowOff>155576</xdr:rowOff>
    </xdr:to>
    <xdr:graphicFrame macro="">
      <xdr:nvGraphicFramePr>
        <xdr:cNvPr id="12" name="Chart 11" descr="הוצאות על אנרגיה &#10;לפני ואחרי הטמעת הפרויקט&#10;" title="הוצאות על אנרגיה ">
          <a:extLst>
            <a:ext uri="{FF2B5EF4-FFF2-40B4-BE49-F238E27FC236}">
              <a16:creationId xmlns:a16="http://schemas.microsoft.com/office/drawing/2014/main" xmlns="" id="{00000000-0008-0000-0A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63500</xdr:colOff>
      <xdr:row>86</xdr:row>
      <xdr:rowOff>84667</xdr:rowOff>
    </xdr:from>
    <xdr:to>
      <xdr:col>14</xdr:col>
      <xdr:colOff>571500</xdr:colOff>
      <xdr:row>102</xdr:row>
      <xdr:rowOff>0</xdr:rowOff>
    </xdr:to>
    <xdr:graphicFrame macro="">
      <xdr:nvGraphicFramePr>
        <xdr:cNvPr id="13" name="Chart 12" descr="הוצאות על אנרגיה &#10;לפני ואחרי הטמעת הפרויקט&#10;" title="הוצאות על אנרגיה">
          <a:extLst>
            <a:ext uri="{FF2B5EF4-FFF2-40B4-BE49-F238E27FC236}">
              <a16:creationId xmlns:a16="http://schemas.microsoft.com/office/drawing/2014/main" xmlns="" id="{00000000-0008-0000-0A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433917</xdr:colOff>
      <xdr:row>127</xdr:row>
      <xdr:rowOff>95249</xdr:rowOff>
    </xdr:from>
    <xdr:to>
      <xdr:col>11</xdr:col>
      <xdr:colOff>159808</xdr:colOff>
      <xdr:row>146</xdr:row>
      <xdr:rowOff>42332</xdr:rowOff>
    </xdr:to>
    <xdr:graphicFrame macro="">
      <xdr:nvGraphicFramePr>
        <xdr:cNvPr id="16" name="Chart 15" descr="חיסכון לפי רכיב פרויקט &#10;בשנת הדיווח&#10;" title="חיסכון לפי רכיב פרויקט ">
          <a:extLst>
            <a:ext uri="{FF2B5EF4-FFF2-40B4-BE49-F238E27FC236}">
              <a16:creationId xmlns:a16="http://schemas.microsoft.com/office/drawing/2014/main" xmlns="" id="{00000000-0008-0000-0A00-000010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455084</xdr:colOff>
      <xdr:row>127</xdr:row>
      <xdr:rowOff>137584</xdr:rowOff>
    </xdr:from>
    <xdr:to>
      <xdr:col>14</xdr:col>
      <xdr:colOff>963084</xdr:colOff>
      <xdr:row>146</xdr:row>
      <xdr:rowOff>74083</xdr:rowOff>
    </xdr:to>
    <xdr:graphicFrame macro="">
      <xdr:nvGraphicFramePr>
        <xdr:cNvPr id="17" name="Chart 16" descr="הוצאות על אנרגיה &#10;לפני ואחרי הטמעת הפרויקט&#10;" title="הוצאות על אנרגיה ">
          <a:extLst>
            <a:ext uri="{FF2B5EF4-FFF2-40B4-BE49-F238E27FC236}">
              <a16:creationId xmlns:a16="http://schemas.microsoft.com/office/drawing/2014/main" xmlns="" id="{00000000-0008-0000-0A00-000011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391584</xdr:colOff>
      <xdr:row>168</xdr:row>
      <xdr:rowOff>243417</xdr:rowOff>
    </xdr:from>
    <xdr:to>
      <xdr:col>11</xdr:col>
      <xdr:colOff>117475</xdr:colOff>
      <xdr:row>192</xdr:row>
      <xdr:rowOff>105833</xdr:rowOff>
    </xdr:to>
    <xdr:graphicFrame macro="">
      <xdr:nvGraphicFramePr>
        <xdr:cNvPr id="18" name="Chart 17" descr="חיסכון לפי רכיב פרויקט &#10;בשנת הדיווח&#10;" title="חיסכון לפי רכיב פרויקט ">
          <a:extLst>
            <a:ext uri="{FF2B5EF4-FFF2-40B4-BE49-F238E27FC236}">
              <a16:creationId xmlns:a16="http://schemas.microsoft.com/office/drawing/2014/main" xmlns="" id="{00000000-0008-0000-0A00-00001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571501</xdr:colOff>
      <xdr:row>168</xdr:row>
      <xdr:rowOff>127000</xdr:rowOff>
    </xdr:from>
    <xdr:to>
      <xdr:col>14</xdr:col>
      <xdr:colOff>1079501</xdr:colOff>
      <xdr:row>192</xdr:row>
      <xdr:rowOff>31749</xdr:rowOff>
    </xdr:to>
    <xdr:graphicFrame macro="">
      <xdr:nvGraphicFramePr>
        <xdr:cNvPr id="19" name="Chart 18" descr="הוצאות על אנרגיה &#10;לפני ואחרי הטמעת הפרויקט&#10;" title="הוצאות על אנרגיה ">
          <a:extLst>
            <a:ext uri="{FF2B5EF4-FFF2-40B4-BE49-F238E27FC236}">
              <a16:creationId xmlns:a16="http://schemas.microsoft.com/office/drawing/2014/main" xmlns="" id="{00000000-0008-0000-0A00-00001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19B1477C-471E-4E1F-8B3F-40242A1004A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719E05CD-9E48-486E-A8AA-83E9790CB9C6}"/>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0.93666</cdr:x>
      <cdr:y>0.49043</cdr:y>
    </cdr:from>
    <cdr:to>
      <cdr:x>0.97575</cdr:x>
      <cdr:y>0.66384</cdr:y>
    </cdr:to>
    <cdr:pic>
      <cdr:nvPicPr>
        <cdr:cNvPr id="2" name="chart" descr="ש&quot;ח לשנה" title="ש&quot;ח לשנה">
          <a:extLst xmlns:a="http://schemas.openxmlformats.org/drawingml/2006/main">
            <a:ext uri="{FF2B5EF4-FFF2-40B4-BE49-F238E27FC236}">
              <a16:creationId xmlns:a16="http://schemas.microsoft.com/office/drawing/2014/main" xmlns="" id="{88C412D1-BEDD-457D-95C3-8D5FCAFEB26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rot="16200000">
          <a:off x="4804833" y="1661584"/>
          <a:ext cx="530398" cy="207282"/>
        </a:xfrm>
        <a:prstGeom xmlns:a="http://schemas.openxmlformats.org/drawingml/2006/main" prst="rect">
          <a:avLst/>
        </a:prstGeom>
      </cdr:spPr>
    </cdr:pic>
  </cdr:relSizeAnchor>
</c:userShape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printerSettings" Target="../printerSettings/printerSettings8.bin"/><Relationship Id="rId4" Type="http://schemas.openxmlformats.org/officeDocument/2006/relationships/hyperlink" Target="https://cdm.unfccc.int/methodologies/DB/6R5OGZ6R2HF1HN3GDQOJ02TZRXA03R"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cdm.unfccc.int/methodologies/DB/7FWC9VI15EMP2EOCF44OUZH9XHLL5W" TargetMode="Externa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printerSettings" Target="../printerSettings/printerSettings11.bin"/><Relationship Id="rId4" Type="http://schemas.openxmlformats.org/officeDocument/2006/relationships/hyperlink" Target="https://cdm.unfccc.int/methodologies/DB/VJWCB0FBX89L3K73D4S1QPUP0UBXGC"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4"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6" Type="http://schemas.openxmlformats.org/officeDocument/2006/relationships/printerSettings" Target="../printerSettings/printerSettings21.bin"/><Relationship Id="rId5" Type="http://schemas.openxmlformats.org/officeDocument/2006/relationships/hyperlink" Target="https://www.convert-measurement-units.com/conversion-calculator.php?type=energy" TargetMode="External"/><Relationship Id="rId4" Type="http://schemas.openxmlformats.org/officeDocument/2006/relationships/hyperlink" Target="https://www.convert-measurement-units.com/conversion-calculator.php?type=energ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KP236"/>
  <sheetViews>
    <sheetView rightToLeft="1" tabSelected="1" zoomScale="70" zoomScaleNormal="70" workbookViewId="0">
      <selection activeCell="A46" sqref="A46"/>
    </sheetView>
  </sheetViews>
  <sheetFormatPr defaultColWidth="9" defaultRowHeight="16.5"/>
  <cols>
    <col min="1" max="1" width="5.375" style="313" customWidth="1"/>
    <col min="2" max="2" width="36.75" style="313" customWidth="1"/>
    <col min="3" max="3" width="43.875" style="327" customWidth="1"/>
    <col min="4" max="4" width="37" style="327" customWidth="1"/>
    <col min="5" max="5" width="31.75" style="327" customWidth="1"/>
    <col min="6" max="6" width="24.375" style="313" customWidth="1"/>
    <col min="7" max="7" width="17.375" style="313" customWidth="1"/>
    <col min="8" max="8" width="24.375" style="313" customWidth="1"/>
    <col min="9" max="12" width="19.25" style="313" customWidth="1"/>
    <col min="13" max="13" width="20.875" style="313" customWidth="1"/>
    <col min="14" max="14" width="13.875" style="313" customWidth="1"/>
    <col min="15" max="15" width="28.375" style="313" customWidth="1"/>
    <col min="16" max="16" width="11" style="313" customWidth="1"/>
    <col min="17" max="17" width="34.625" style="313" customWidth="1"/>
    <col min="18" max="18" width="26.25" style="313" customWidth="1"/>
    <col min="19" max="19" width="29.625" style="313" customWidth="1"/>
    <col min="20" max="20" width="18.125" style="313" customWidth="1"/>
    <col min="21" max="26" width="29.375" style="313" customWidth="1"/>
    <col min="27" max="27" width="10.625" style="313" customWidth="1"/>
    <col min="28" max="28" width="29.875" style="313" customWidth="1"/>
    <col min="29" max="29" width="14.625" style="313" customWidth="1"/>
    <col min="30" max="30" width="28.25" style="313" customWidth="1"/>
    <col min="31" max="31" width="20.375" style="313" customWidth="1"/>
    <col min="32" max="32" width="29.375" style="313" customWidth="1"/>
    <col min="33" max="33" width="20.75" style="313" customWidth="1"/>
    <col min="34" max="34" width="16.625" style="313" customWidth="1"/>
    <col min="35" max="35" width="15.625" style="313" customWidth="1"/>
    <col min="36" max="36" width="18.75" style="313" customWidth="1"/>
    <col min="37" max="37" width="20.875" style="313" customWidth="1"/>
    <col min="38" max="38" width="27.125" style="313" customWidth="1"/>
    <col min="39" max="39" width="27" style="313" customWidth="1"/>
    <col min="40" max="40" width="18.25" style="313" customWidth="1"/>
    <col min="41" max="41" width="23.375" style="313" customWidth="1"/>
    <col min="42" max="42" width="20.25" style="313" customWidth="1"/>
    <col min="43" max="43" width="20.125" style="313" customWidth="1"/>
    <col min="44" max="44" width="16.375" style="313" customWidth="1"/>
    <col min="45" max="45" width="24.875" style="313" customWidth="1"/>
    <col min="46" max="46" width="14.375" style="313" customWidth="1"/>
    <col min="47" max="47" width="28.75" style="313" customWidth="1"/>
    <col min="48" max="48" width="19.125" style="313" customWidth="1"/>
    <col min="49" max="49" width="20.875" style="313" customWidth="1"/>
    <col min="50" max="50" width="22.375" style="313" customWidth="1"/>
    <col min="51" max="51" width="25.875" style="313" customWidth="1"/>
    <col min="52" max="52" width="21.875" style="313" customWidth="1"/>
    <col min="53" max="53" width="25.125" style="313" customWidth="1"/>
    <col min="54" max="54" width="22" style="313" bestFit="1" customWidth="1"/>
    <col min="55" max="55" width="11.75" style="313" customWidth="1"/>
    <col min="56" max="56" width="27.375" style="313" customWidth="1"/>
    <col min="57" max="57" width="22.375" style="313" customWidth="1"/>
    <col min="58" max="58" width="26.25" style="313" customWidth="1"/>
    <col min="59" max="59" width="20.875" style="313" customWidth="1"/>
    <col min="60" max="61" width="26.375" style="313" customWidth="1"/>
    <col min="62" max="62" width="15.375" style="313" customWidth="1"/>
    <col min="63" max="63" width="11.25" style="313" customWidth="1"/>
    <col min="64" max="64" width="13.25" style="313" customWidth="1"/>
    <col min="65" max="65" width="11" style="313" customWidth="1"/>
    <col min="66" max="66" width="22" style="342" bestFit="1" customWidth="1"/>
    <col min="67" max="67" width="13.75" style="313" customWidth="1"/>
    <col min="68" max="68" width="26.375" style="313" customWidth="1"/>
    <col min="69" max="69" width="14.875" style="313" customWidth="1"/>
    <col min="70" max="70" width="13.75" style="313" customWidth="1"/>
    <col min="71" max="71" width="14.375" style="313" customWidth="1"/>
    <col min="72" max="72" width="17.75" style="313" customWidth="1"/>
    <col min="73" max="73" width="20.875" style="313" customWidth="1"/>
    <col min="74" max="74" width="12.125" style="313" customWidth="1"/>
    <col min="75" max="75" width="14.375" style="313" customWidth="1"/>
    <col min="76" max="76" width="20.375" style="313" customWidth="1"/>
    <col min="77" max="77" width="15.125" style="313" customWidth="1"/>
    <col min="78" max="78" width="22" style="313" bestFit="1" customWidth="1"/>
    <col min="79" max="79" width="13.375" style="313" customWidth="1"/>
    <col min="80" max="80" width="20" style="313" customWidth="1"/>
    <col min="81" max="81" width="12.25" style="313" customWidth="1"/>
    <col min="82" max="82" width="15.625" style="313" customWidth="1"/>
    <col min="83" max="83" width="26" style="313" customWidth="1"/>
    <col min="84" max="84" width="14.625" style="313" customWidth="1"/>
    <col min="85" max="85" width="20.875" style="313" customWidth="1"/>
    <col min="86" max="86" width="11.625" style="313" customWidth="1"/>
    <col min="87" max="87" width="20.125" style="313" bestFit="1" customWidth="1"/>
    <col min="88" max="88" width="9" style="313"/>
    <col min="89" max="89" width="11.75" style="313" bestFit="1" customWidth="1"/>
    <col min="90" max="90" width="22" style="313" bestFit="1" customWidth="1"/>
    <col min="91" max="93" width="9" style="313"/>
    <col min="94" max="94" width="13.375" style="313" customWidth="1"/>
    <col min="95" max="95" width="13.125" style="313" customWidth="1"/>
    <col min="96" max="96" width="10.375" style="313" customWidth="1"/>
    <col min="97" max="97" width="20.875" style="313" customWidth="1"/>
    <col min="98" max="98" width="9" style="313" customWidth="1"/>
    <col min="99" max="99" width="20.125" style="313" bestFit="1" customWidth="1"/>
    <col min="100" max="100" width="9" style="313"/>
    <col min="101" max="101" width="11.75" style="313" bestFit="1" customWidth="1"/>
    <col min="102" max="102" width="22" style="313" bestFit="1" customWidth="1"/>
    <col min="103" max="105" width="9" style="313"/>
    <col min="106" max="106" width="13.375" style="313" customWidth="1"/>
    <col min="107" max="107" width="13.125" style="313" customWidth="1"/>
    <col min="108" max="108" width="10.375" style="313" customWidth="1"/>
    <col min="109" max="109" width="20.875" style="313" customWidth="1"/>
    <col min="110" max="110" width="9" style="313" customWidth="1"/>
    <col min="111" max="111" width="20.125" style="313" bestFit="1" customWidth="1"/>
    <col min="112" max="112" width="9" style="313"/>
    <col min="113" max="113" width="11.75" style="313" bestFit="1" customWidth="1"/>
    <col min="114" max="114" width="22" style="313" bestFit="1" customWidth="1"/>
    <col min="115" max="117" width="9" style="313"/>
    <col min="118" max="118" width="13.375" style="313" customWidth="1"/>
    <col min="119" max="119" width="20.125" style="313" customWidth="1"/>
    <col min="120" max="120" width="10.375" style="313" customWidth="1"/>
    <col min="121" max="121" width="20.875" style="313" customWidth="1"/>
    <col min="122" max="122" width="9" style="313" customWidth="1"/>
    <col min="123" max="16384" width="9" style="313"/>
  </cols>
  <sheetData>
    <row r="1" spans="1:9" s="313" customFormat="1" ht="144.94999999999999" customHeight="1">
      <c r="A1" s="991" t="s">
        <v>2675</v>
      </c>
      <c r="B1" s="992"/>
      <c r="C1" s="992"/>
      <c r="D1" s="992"/>
      <c r="E1" s="993"/>
    </row>
    <row r="2" spans="1:9" s="313" customFormat="1" ht="27.95" customHeight="1">
      <c r="A2" s="314"/>
      <c r="B2" s="315"/>
      <c r="C2" s="315"/>
      <c r="D2" s="315"/>
      <c r="E2" s="316"/>
    </row>
    <row r="3" spans="1:9" s="313" customFormat="1" ht="27.95" customHeight="1">
      <c r="A3" s="994"/>
      <c r="B3" s="995"/>
      <c r="C3" s="995"/>
      <c r="D3" s="995"/>
      <c r="E3" s="996"/>
    </row>
    <row r="4" spans="1:9" s="313" customFormat="1" ht="14.25" customHeight="1">
      <c r="A4" s="317"/>
      <c r="E4" s="318"/>
      <c r="I4" s="825"/>
    </row>
    <row r="5" spans="1:9" s="320" customFormat="1" ht="18.95" customHeight="1">
      <c r="A5" s="319"/>
      <c r="B5" s="320" t="s">
        <v>2538</v>
      </c>
      <c r="C5" s="321"/>
      <c r="E5" s="322"/>
    </row>
    <row r="6" spans="1:9" s="320" customFormat="1" ht="18.95" customHeight="1">
      <c r="A6" s="319"/>
      <c r="B6" s="320" t="s">
        <v>2539</v>
      </c>
      <c r="E6" s="322"/>
    </row>
    <row r="7" spans="1:9" s="313" customFormat="1" ht="18.95" customHeight="1">
      <c r="A7" s="317"/>
      <c r="B7" s="323" t="s">
        <v>2667</v>
      </c>
      <c r="E7" s="318"/>
    </row>
    <row r="8" spans="1:9" s="313" customFormat="1" ht="14.1" customHeight="1">
      <c r="A8" s="317"/>
      <c r="E8" s="318"/>
    </row>
    <row r="9" spans="1:9" s="313" customFormat="1">
      <c r="A9" s="317"/>
      <c r="B9" s="324" t="s">
        <v>2250</v>
      </c>
      <c r="E9" s="318"/>
    </row>
    <row r="10" spans="1:9" s="313" customFormat="1" ht="17.100000000000001" customHeight="1">
      <c r="A10" s="325"/>
      <c r="B10" s="326" t="s">
        <v>2251</v>
      </c>
      <c r="E10" s="318"/>
    </row>
    <row r="11" spans="1:9" s="313" customFormat="1">
      <c r="A11" s="325"/>
      <c r="B11" s="324" t="s">
        <v>2252</v>
      </c>
      <c r="E11" s="318"/>
    </row>
    <row r="12" spans="1:9" s="313" customFormat="1">
      <c r="A12" s="325"/>
      <c r="B12" s="324" t="s">
        <v>2253</v>
      </c>
      <c r="E12" s="318"/>
    </row>
    <row r="13" spans="1:9" s="313" customFormat="1">
      <c r="A13" s="325"/>
      <c r="B13" s="324" t="s">
        <v>2469</v>
      </c>
      <c r="E13" s="318"/>
    </row>
    <row r="14" spans="1:9" s="313" customFormat="1">
      <c r="A14" s="325"/>
      <c r="B14" s="324" t="s">
        <v>2470</v>
      </c>
      <c r="E14" s="318"/>
    </row>
    <row r="15" spans="1:9" s="313" customFormat="1">
      <c r="A15" s="325"/>
      <c r="B15" s="326" t="s">
        <v>2468</v>
      </c>
      <c r="E15" s="318"/>
    </row>
    <row r="16" spans="1:9" s="313" customFormat="1">
      <c r="A16" s="325"/>
      <c r="B16" s="328"/>
      <c r="E16" s="318"/>
    </row>
    <row r="17" spans="1:302" s="331" customFormat="1" ht="25.5">
      <c r="A17" s="329"/>
      <c r="B17" s="330" t="s">
        <v>248</v>
      </c>
      <c r="E17" s="332"/>
      <c r="BL17" s="333"/>
    </row>
    <row r="18" spans="1:302" s="336" customFormat="1" ht="18.95" customHeight="1">
      <c r="A18" s="334" t="s">
        <v>250</v>
      </c>
      <c r="B18" s="335" t="s">
        <v>249</v>
      </c>
      <c r="C18" s="320"/>
      <c r="E18" s="337"/>
      <c r="JW18" s="338"/>
      <c r="JX18" s="338"/>
      <c r="JY18" s="338"/>
      <c r="JZ18" s="338"/>
      <c r="KA18" s="338"/>
      <c r="KB18" s="338"/>
      <c r="KC18" s="338"/>
      <c r="KD18" s="338"/>
      <c r="KE18" s="338"/>
      <c r="KF18" s="338"/>
      <c r="KG18" s="338"/>
      <c r="KH18" s="338"/>
      <c r="KI18" s="338"/>
      <c r="KJ18" s="338"/>
      <c r="KK18" s="338"/>
      <c r="KL18" s="338"/>
      <c r="KM18" s="338"/>
      <c r="KN18" s="338"/>
      <c r="KO18" s="338"/>
      <c r="KP18" s="338"/>
    </row>
    <row r="19" spans="1:302" s="336" customFormat="1" ht="18.95" customHeight="1">
      <c r="A19" s="334" t="s">
        <v>250</v>
      </c>
      <c r="B19" s="320" t="s">
        <v>266</v>
      </c>
      <c r="C19" s="320"/>
      <c r="D19" s="338"/>
      <c r="E19" s="339"/>
      <c r="G19" s="338"/>
      <c r="H19" s="338"/>
      <c r="I19" s="338"/>
      <c r="J19" s="338"/>
      <c r="K19" s="338"/>
      <c r="L19" s="338"/>
      <c r="M19" s="338"/>
      <c r="N19" s="338"/>
      <c r="O19" s="338"/>
      <c r="P19" s="338"/>
      <c r="Q19" s="338"/>
      <c r="R19" s="338"/>
      <c r="S19" s="338"/>
      <c r="T19" s="338"/>
      <c r="U19" s="338"/>
      <c r="V19" s="338"/>
      <c r="W19" s="338"/>
      <c r="X19" s="338"/>
      <c r="Y19" s="338"/>
      <c r="Z19" s="338"/>
      <c r="BN19" s="340"/>
    </row>
    <row r="20" spans="1:302" s="336" customFormat="1" ht="18.95" customHeight="1">
      <c r="A20" s="334" t="s">
        <v>250</v>
      </c>
      <c r="B20" s="320" t="s">
        <v>2600</v>
      </c>
      <c r="C20" s="320"/>
      <c r="E20" s="337"/>
      <c r="BN20" s="340"/>
    </row>
    <row r="21" spans="1:302" s="336" customFormat="1" ht="18.95" customHeight="1">
      <c r="A21" s="334" t="s">
        <v>250</v>
      </c>
      <c r="B21" s="1001" t="s">
        <v>2668</v>
      </c>
      <c r="C21" s="1001"/>
      <c r="D21" s="1001"/>
      <c r="E21" s="1002"/>
      <c r="BN21" s="340"/>
    </row>
    <row r="22" spans="1:302" s="336" customFormat="1" ht="18.95" customHeight="1">
      <c r="A22" s="334"/>
      <c r="B22" s="1001"/>
      <c r="C22" s="1001"/>
      <c r="D22" s="1001"/>
      <c r="E22" s="1002"/>
      <c r="BN22" s="340"/>
    </row>
    <row r="23" spans="1:302" s="336" customFormat="1" ht="18.95" customHeight="1">
      <c r="A23" s="334" t="s">
        <v>250</v>
      </c>
      <c r="B23" s="999" t="s">
        <v>2688</v>
      </c>
      <c r="C23" s="999"/>
      <c r="D23" s="999"/>
      <c r="E23" s="1000"/>
      <c r="BN23" s="340"/>
    </row>
    <row r="24" spans="1:302" s="336" customFormat="1" ht="18.95" customHeight="1">
      <c r="A24" s="334"/>
      <c r="B24" s="999"/>
      <c r="C24" s="999"/>
      <c r="D24" s="999"/>
      <c r="E24" s="1000"/>
      <c r="BN24" s="340"/>
    </row>
    <row r="25" spans="1:302" s="336" customFormat="1" ht="18.95" customHeight="1">
      <c r="A25" s="334" t="s">
        <v>250</v>
      </c>
      <c r="B25" s="997" t="s">
        <v>312</v>
      </c>
      <c r="C25" s="997"/>
      <c r="E25" s="337"/>
      <c r="BN25" s="340"/>
    </row>
    <row r="26" spans="1:302" ht="15.95" customHeight="1">
      <c r="A26" s="341"/>
      <c r="B26" s="997"/>
      <c r="C26" s="997"/>
      <c r="D26" s="313"/>
      <c r="E26" s="318"/>
    </row>
    <row r="27" spans="1:302" ht="15.95" customHeight="1">
      <c r="A27" s="341"/>
      <c r="B27" s="343" t="s">
        <v>24</v>
      </c>
      <c r="C27" s="344"/>
      <c r="D27" s="313"/>
      <c r="E27" s="318"/>
    </row>
    <row r="28" spans="1:302" ht="15.95" customHeight="1">
      <c r="A28" s="341"/>
      <c r="B28" s="345" t="s">
        <v>25</v>
      </c>
      <c r="C28" s="344"/>
      <c r="D28" s="346"/>
      <c r="E28" s="318"/>
    </row>
    <row r="29" spans="1:302" ht="15.95" customHeight="1">
      <c r="A29" s="341"/>
      <c r="B29" s="347" t="s">
        <v>2509</v>
      </c>
      <c r="C29" s="344"/>
      <c r="D29" s="346"/>
      <c r="E29" s="318"/>
    </row>
    <row r="30" spans="1:302">
      <c r="A30" s="341"/>
      <c r="B30" s="344"/>
      <c r="C30" s="344"/>
      <c r="D30" s="313"/>
      <c r="E30" s="318"/>
    </row>
    <row r="31" spans="1:302" ht="21.75" customHeight="1">
      <c r="A31" s="334" t="s">
        <v>250</v>
      </c>
      <c r="B31" s="320" t="s">
        <v>313</v>
      </c>
      <c r="C31" s="313"/>
      <c r="D31" s="313"/>
      <c r="E31" s="318"/>
    </row>
    <row r="32" spans="1:302" ht="23.1" customHeight="1">
      <c r="A32" s="334" t="s">
        <v>250</v>
      </c>
      <c r="B32" s="320" t="s">
        <v>2690</v>
      </c>
      <c r="C32" s="313"/>
      <c r="D32" s="313"/>
      <c r="E32" s="318"/>
    </row>
    <row r="33" spans="1:64" ht="23.1" customHeight="1">
      <c r="A33" s="334"/>
      <c r="B33" s="320"/>
      <c r="C33" s="313"/>
      <c r="D33" s="313"/>
      <c r="E33" s="318"/>
    </row>
    <row r="34" spans="1:64" s="331" customFormat="1" ht="27.6" customHeight="1">
      <c r="A34" s="329"/>
      <c r="B34" s="330" t="s">
        <v>251</v>
      </c>
      <c r="E34" s="332"/>
      <c r="BL34" s="333"/>
    </row>
    <row r="35" spans="1:64" s="342" customFormat="1" ht="21.95" customHeight="1">
      <c r="A35" s="348"/>
      <c r="B35" s="349" t="s">
        <v>2666</v>
      </c>
      <c r="D35" s="350"/>
      <c r="E35" s="351"/>
      <c r="F35" s="352"/>
      <c r="G35" s="352"/>
      <c r="H35" s="352"/>
      <c r="I35" s="352"/>
      <c r="J35" s="352"/>
      <c r="K35" s="352"/>
      <c r="L35" s="352"/>
      <c r="M35" s="352"/>
      <c r="N35" s="352"/>
      <c r="O35" s="352"/>
      <c r="P35" s="352"/>
      <c r="Q35" s="352"/>
      <c r="R35" s="352"/>
      <c r="S35" s="352"/>
      <c r="T35" s="352"/>
      <c r="U35" s="352"/>
      <c r="V35" s="352"/>
      <c r="W35" s="352"/>
      <c r="X35" s="352"/>
      <c r="Y35" s="352"/>
      <c r="Z35" s="352"/>
    </row>
    <row r="36" spans="1:64" s="342" customFormat="1" ht="21.95" customHeight="1">
      <c r="A36" s="348"/>
      <c r="B36" s="998" t="s">
        <v>2665</v>
      </c>
      <c r="C36" s="998"/>
      <c r="D36" s="998"/>
      <c r="E36" s="351"/>
      <c r="F36" s="352"/>
      <c r="G36" s="352"/>
      <c r="H36" s="352"/>
      <c r="I36" s="352"/>
      <c r="J36" s="352"/>
      <c r="K36" s="352"/>
      <c r="L36" s="352"/>
      <c r="M36" s="352"/>
      <c r="N36" s="352"/>
      <c r="O36" s="352"/>
      <c r="P36" s="352"/>
      <c r="Q36" s="352"/>
      <c r="R36" s="352"/>
      <c r="S36" s="352"/>
      <c r="T36" s="352"/>
      <c r="U36" s="352"/>
      <c r="V36" s="352"/>
      <c r="W36" s="352"/>
      <c r="X36" s="352"/>
      <c r="Y36" s="352"/>
      <c r="Z36" s="352"/>
    </row>
    <row r="37" spans="1:64" s="342" customFormat="1" ht="21.95" customHeight="1">
      <c r="A37" s="348"/>
      <c r="B37" s="998"/>
      <c r="C37" s="998"/>
      <c r="D37" s="998"/>
      <c r="E37" s="351"/>
      <c r="F37" s="352"/>
      <c r="G37" s="352"/>
      <c r="H37" s="352"/>
      <c r="I37" s="352"/>
      <c r="J37" s="352"/>
      <c r="K37" s="352"/>
      <c r="L37" s="352"/>
      <c r="M37" s="352"/>
      <c r="N37" s="352"/>
      <c r="O37" s="352"/>
      <c r="P37" s="352"/>
      <c r="Q37" s="352"/>
      <c r="R37" s="352"/>
      <c r="S37" s="352"/>
      <c r="T37" s="352"/>
      <c r="U37" s="352"/>
      <c r="V37" s="352"/>
      <c r="W37" s="352"/>
      <c r="X37" s="352"/>
      <c r="Y37" s="352"/>
      <c r="Z37" s="352"/>
    </row>
    <row r="38" spans="1:64" s="342" customFormat="1" ht="21.95" customHeight="1">
      <c r="A38" s="348"/>
      <c r="B38" s="998" t="s">
        <v>2669</v>
      </c>
      <c r="C38" s="998"/>
      <c r="D38" s="998"/>
      <c r="E38" s="351"/>
      <c r="F38" s="352"/>
      <c r="G38" s="352"/>
      <c r="H38" s="352"/>
      <c r="I38" s="352"/>
      <c r="J38" s="352"/>
      <c r="K38" s="352"/>
      <c r="L38" s="352"/>
      <c r="M38" s="352"/>
      <c r="N38" s="352"/>
      <c r="O38" s="352"/>
      <c r="P38" s="352"/>
      <c r="Q38" s="352"/>
      <c r="R38" s="352"/>
      <c r="S38" s="352"/>
      <c r="T38" s="352"/>
      <c r="U38" s="352"/>
      <c r="V38" s="352"/>
      <c r="W38" s="352"/>
      <c r="X38" s="352"/>
      <c r="Y38" s="352"/>
      <c r="Z38" s="352"/>
    </row>
    <row r="39" spans="1:64" s="342" customFormat="1" ht="21.95" customHeight="1">
      <c r="A39" s="348"/>
      <c r="B39" s="998"/>
      <c r="C39" s="998"/>
      <c r="D39" s="998"/>
      <c r="E39" s="351"/>
      <c r="F39" s="352"/>
      <c r="G39" s="352"/>
      <c r="H39" s="352"/>
      <c r="I39" s="352"/>
      <c r="J39" s="352"/>
      <c r="K39" s="352"/>
      <c r="L39" s="352"/>
      <c r="M39" s="352"/>
      <c r="N39" s="352"/>
      <c r="O39" s="352"/>
      <c r="P39" s="352"/>
      <c r="Q39" s="352"/>
      <c r="R39" s="352"/>
      <c r="S39" s="352"/>
      <c r="T39" s="352"/>
      <c r="U39" s="352"/>
      <c r="V39" s="352"/>
      <c r="W39" s="352"/>
      <c r="X39" s="352"/>
      <c r="Y39" s="352"/>
      <c r="Z39" s="352"/>
    </row>
    <row r="40" spans="1:64" s="342" customFormat="1" ht="21.95" customHeight="1">
      <c r="A40" s="348"/>
      <c r="B40" s="353" t="s">
        <v>2540</v>
      </c>
      <c r="E40" s="351"/>
      <c r="F40" s="352"/>
      <c r="G40" s="352"/>
      <c r="H40" s="352"/>
      <c r="I40" s="352"/>
      <c r="J40" s="352"/>
      <c r="K40" s="352"/>
      <c r="L40" s="352"/>
      <c r="M40" s="352"/>
      <c r="N40" s="352"/>
      <c r="O40" s="352"/>
      <c r="P40" s="352"/>
      <c r="Q40" s="352"/>
      <c r="R40" s="352"/>
      <c r="S40" s="352"/>
      <c r="T40" s="352"/>
      <c r="U40" s="352"/>
      <c r="V40" s="352"/>
      <c r="W40" s="352"/>
      <c r="X40" s="352"/>
      <c r="Y40" s="352"/>
      <c r="Z40" s="352"/>
    </row>
    <row r="41" spans="1:64" s="342" customFormat="1" ht="21.95" customHeight="1">
      <c r="A41" s="348"/>
      <c r="B41" s="349" t="s">
        <v>2541</v>
      </c>
      <c r="E41" s="351"/>
      <c r="F41" s="352"/>
      <c r="G41" s="352"/>
      <c r="H41" s="352"/>
      <c r="I41" s="352"/>
      <c r="J41" s="352"/>
      <c r="K41" s="352"/>
      <c r="L41" s="352"/>
      <c r="M41" s="352"/>
      <c r="N41" s="352"/>
      <c r="O41" s="352"/>
      <c r="P41" s="352"/>
      <c r="Q41" s="352"/>
      <c r="R41" s="352"/>
      <c r="S41" s="352"/>
      <c r="T41" s="352"/>
      <c r="U41" s="352"/>
      <c r="V41" s="352"/>
      <c r="W41" s="352"/>
      <c r="X41" s="352"/>
      <c r="Y41" s="352"/>
      <c r="Z41" s="352"/>
    </row>
    <row r="42" spans="1:64" s="342" customFormat="1" ht="21.95" customHeight="1">
      <c r="A42" s="348"/>
      <c r="B42" s="349"/>
      <c r="E42" s="351"/>
      <c r="F42" s="352"/>
      <c r="G42" s="352"/>
      <c r="H42" s="352"/>
      <c r="I42" s="352"/>
      <c r="J42" s="352"/>
      <c r="K42" s="352"/>
      <c r="L42" s="352"/>
      <c r="M42" s="352"/>
      <c r="N42" s="352"/>
      <c r="O42" s="352"/>
      <c r="P42" s="352"/>
      <c r="Q42" s="352"/>
      <c r="R42" s="352"/>
      <c r="S42" s="352"/>
      <c r="T42" s="352"/>
      <c r="U42" s="352"/>
      <c r="V42" s="352"/>
      <c r="W42" s="352"/>
      <c r="X42" s="352"/>
      <c r="Y42" s="352"/>
      <c r="Z42" s="352"/>
    </row>
    <row r="43" spans="1:64" s="342" customFormat="1" ht="21.95" customHeight="1">
      <c r="A43" s="348"/>
      <c r="B43" s="985" t="s">
        <v>2674</v>
      </c>
      <c r="C43" s="986"/>
      <c r="D43" s="987"/>
      <c r="E43" s="351"/>
      <c r="F43" s="352"/>
      <c r="G43" s="352"/>
      <c r="H43" s="352"/>
      <c r="I43" s="352"/>
      <c r="J43" s="352"/>
      <c r="K43" s="352"/>
      <c r="L43" s="352"/>
      <c r="M43" s="352"/>
      <c r="N43" s="352"/>
      <c r="O43" s="352"/>
      <c r="P43" s="352"/>
      <c r="Q43" s="352"/>
      <c r="R43" s="352"/>
      <c r="S43" s="352"/>
      <c r="T43" s="352"/>
      <c r="U43" s="352"/>
      <c r="V43" s="352"/>
      <c r="W43" s="352"/>
      <c r="X43" s="352"/>
      <c r="Y43" s="352"/>
      <c r="Z43" s="352"/>
    </row>
    <row r="44" spans="1:64" s="342" customFormat="1" ht="21.95" customHeight="1">
      <c r="A44" s="348"/>
      <c r="B44" s="988"/>
      <c r="C44" s="989"/>
      <c r="D44" s="990"/>
      <c r="E44" s="351"/>
      <c r="F44" s="352"/>
      <c r="G44" s="352"/>
      <c r="H44" s="352"/>
      <c r="I44" s="352"/>
      <c r="J44" s="352"/>
      <c r="K44" s="352"/>
      <c r="L44" s="352"/>
      <c r="M44" s="352"/>
      <c r="N44" s="352"/>
      <c r="O44" s="352"/>
      <c r="P44" s="352"/>
      <c r="Q44" s="352"/>
      <c r="R44" s="352"/>
      <c r="S44" s="352"/>
      <c r="T44" s="352"/>
      <c r="U44" s="352"/>
      <c r="V44" s="352"/>
      <c r="W44" s="352"/>
      <c r="X44" s="352"/>
      <c r="Y44" s="352"/>
      <c r="Z44" s="352"/>
    </row>
    <row r="45" spans="1:64" ht="17.25" thickBot="1">
      <c r="A45" s="356"/>
      <c r="B45" s="357"/>
      <c r="C45" s="357"/>
      <c r="D45" s="357"/>
      <c r="E45" s="358"/>
      <c r="F45" s="355"/>
      <c r="G45" s="355"/>
      <c r="H45" s="355"/>
      <c r="I45" s="355"/>
      <c r="J45" s="355"/>
      <c r="K45" s="355"/>
      <c r="L45" s="355"/>
      <c r="M45" s="355"/>
      <c r="N45" s="355"/>
      <c r="O45" s="355"/>
      <c r="P45" s="355"/>
      <c r="Q45" s="355"/>
      <c r="R45" s="355"/>
      <c r="S45" s="355"/>
      <c r="T45" s="355"/>
      <c r="U45" s="355"/>
      <c r="V45" s="355"/>
      <c r="W45" s="355"/>
      <c r="X45" s="355"/>
      <c r="Y45" s="355"/>
      <c r="Z45" s="355"/>
    </row>
    <row r="46" spans="1:64">
      <c r="A46" s="355"/>
      <c r="C46" s="313"/>
      <c r="D46" s="313"/>
      <c r="E46" s="355"/>
      <c r="F46" s="355"/>
      <c r="G46" s="355"/>
      <c r="H46" s="355"/>
      <c r="I46" s="355"/>
      <c r="J46" s="355"/>
      <c r="K46" s="355"/>
      <c r="L46" s="355"/>
      <c r="M46" s="355"/>
      <c r="N46" s="355"/>
      <c r="O46" s="355"/>
      <c r="P46" s="355"/>
      <c r="Q46" s="355"/>
      <c r="R46" s="355"/>
      <c r="S46" s="355"/>
      <c r="T46" s="355"/>
      <c r="U46" s="355"/>
      <c r="V46" s="355"/>
      <c r="W46" s="355"/>
      <c r="X46" s="355"/>
      <c r="Y46" s="355"/>
      <c r="Z46" s="355"/>
    </row>
    <row r="47" spans="1:64">
      <c r="A47" s="355"/>
      <c r="C47" s="313"/>
      <c r="D47" s="313"/>
      <c r="E47" s="355"/>
      <c r="F47" s="355"/>
      <c r="G47" s="355"/>
      <c r="H47" s="355"/>
      <c r="I47" s="355"/>
      <c r="J47" s="355"/>
      <c r="K47" s="355"/>
      <c r="L47" s="355"/>
      <c r="M47" s="355"/>
      <c r="N47" s="355"/>
      <c r="O47" s="355"/>
      <c r="P47" s="355"/>
      <c r="Q47" s="355"/>
      <c r="R47" s="355"/>
      <c r="S47" s="355"/>
      <c r="T47" s="355"/>
      <c r="U47" s="355"/>
      <c r="V47" s="355"/>
      <c r="W47" s="355"/>
      <c r="X47" s="355"/>
      <c r="Y47" s="355"/>
      <c r="Z47" s="355"/>
    </row>
    <row r="48" spans="1:64">
      <c r="A48" s="355"/>
      <c r="C48" s="313"/>
      <c r="D48" s="313"/>
      <c r="E48" s="355"/>
      <c r="F48" s="355"/>
      <c r="G48" s="355"/>
      <c r="H48" s="355"/>
      <c r="I48" s="355"/>
      <c r="J48" s="355"/>
      <c r="K48" s="355"/>
      <c r="L48" s="355"/>
      <c r="M48" s="355"/>
      <c r="N48" s="355"/>
      <c r="O48" s="355"/>
      <c r="P48" s="355"/>
      <c r="Q48" s="355"/>
      <c r="R48" s="355"/>
      <c r="S48" s="355"/>
      <c r="T48" s="355"/>
      <c r="U48" s="355"/>
      <c r="V48" s="355"/>
      <c r="W48" s="355"/>
      <c r="X48" s="355"/>
      <c r="Y48" s="355"/>
      <c r="Z48" s="355"/>
    </row>
    <row r="49" spans="1:26">
      <c r="A49" s="355"/>
      <c r="C49" s="313"/>
      <c r="D49" s="313"/>
      <c r="E49" s="355"/>
      <c r="F49" s="355"/>
      <c r="G49" s="355"/>
      <c r="H49" s="355"/>
      <c r="I49" s="355"/>
      <c r="J49" s="355"/>
      <c r="K49" s="355"/>
      <c r="L49" s="355"/>
      <c r="M49" s="355"/>
      <c r="N49" s="355"/>
      <c r="O49" s="355"/>
      <c r="P49" s="355"/>
      <c r="Q49" s="355"/>
      <c r="R49" s="355"/>
      <c r="S49" s="355"/>
      <c r="T49" s="355"/>
      <c r="U49" s="355"/>
      <c r="V49" s="355"/>
      <c r="W49" s="355"/>
      <c r="X49" s="355"/>
      <c r="Y49" s="355"/>
      <c r="Z49" s="355"/>
    </row>
    <row r="50" spans="1:26">
      <c r="A50" s="355"/>
      <c r="C50" s="313"/>
      <c r="D50" s="313"/>
      <c r="E50" s="355"/>
      <c r="F50" s="355"/>
      <c r="G50" s="355"/>
      <c r="H50" s="355"/>
      <c r="I50" s="355"/>
      <c r="J50" s="355"/>
      <c r="K50" s="355"/>
      <c r="L50" s="355"/>
      <c r="M50" s="355"/>
      <c r="N50" s="355"/>
      <c r="O50" s="355"/>
      <c r="P50" s="355"/>
      <c r="Q50" s="355"/>
      <c r="R50" s="355"/>
      <c r="S50" s="355"/>
      <c r="T50" s="355"/>
      <c r="U50" s="355"/>
      <c r="V50" s="355"/>
      <c r="W50" s="355"/>
      <c r="X50" s="355"/>
      <c r="Y50" s="355"/>
      <c r="Z50" s="355"/>
    </row>
    <row r="51" spans="1:26">
      <c r="A51" s="355"/>
      <c r="C51" s="313"/>
      <c r="D51" s="313"/>
      <c r="E51" s="355"/>
      <c r="F51" s="355"/>
      <c r="G51" s="355"/>
      <c r="H51" s="355"/>
      <c r="I51" s="355"/>
      <c r="J51" s="355"/>
      <c r="K51" s="355"/>
      <c r="L51" s="355"/>
      <c r="M51" s="355"/>
      <c r="N51" s="355"/>
      <c r="O51" s="355"/>
      <c r="P51" s="355"/>
      <c r="Q51" s="355"/>
      <c r="R51" s="355"/>
      <c r="S51" s="355"/>
      <c r="T51" s="355"/>
      <c r="U51" s="355"/>
      <c r="V51" s="355"/>
      <c r="W51" s="355"/>
      <c r="X51" s="355"/>
      <c r="Y51" s="355"/>
      <c r="Z51" s="355"/>
    </row>
    <row r="52" spans="1:26">
      <c r="A52" s="355"/>
      <c r="B52" s="359"/>
      <c r="C52" s="313"/>
      <c r="D52" s="313"/>
      <c r="E52" s="313"/>
      <c r="I52" s="355"/>
      <c r="J52" s="355"/>
      <c r="K52" s="355"/>
      <c r="L52" s="355"/>
      <c r="M52" s="355"/>
      <c r="N52" s="355"/>
      <c r="O52" s="355"/>
      <c r="P52" s="355"/>
      <c r="Q52" s="355"/>
      <c r="R52" s="355"/>
      <c r="S52" s="355"/>
      <c r="T52" s="355"/>
      <c r="U52" s="355"/>
      <c r="V52" s="355"/>
      <c r="W52" s="355"/>
      <c r="X52" s="355"/>
      <c r="Y52" s="355"/>
      <c r="Z52" s="355"/>
    </row>
    <row r="53" spans="1:26">
      <c r="A53" s="355"/>
      <c r="B53" s="360"/>
      <c r="C53" s="313"/>
      <c r="D53" s="361"/>
      <c r="E53" s="313"/>
      <c r="J53" s="355"/>
      <c r="K53" s="355"/>
      <c r="L53" s="355"/>
      <c r="M53" s="355"/>
      <c r="N53" s="355"/>
      <c r="O53" s="355"/>
      <c r="P53" s="355"/>
      <c r="Q53" s="355"/>
      <c r="R53" s="355"/>
      <c r="S53" s="355"/>
      <c r="T53" s="355"/>
      <c r="U53" s="355"/>
      <c r="V53" s="355"/>
      <c r="W53" s="355"/>
      <c r="X53" s="355"/>
      <c r="Y53" s="355"/>
      <c r="Z53" s="355"/>
    </row>
    <row r="54" spans="1:26">
      <c r="C54" s="362"/>
      <c r="D54" s="350"/>
      <c r="E54" s="313"/>
    </row>
    <row r="55" spans="1:26">
      <c r="C55" s="344"/>
      <c r="D55" s="350"/>
      <c r="E55" s="313"/>
    </row>
    <row r="56" spans="1:26">
      <c r="C56" s="344"/>
      <c r="D56" s="313"/>
      <c r="E56" s="313"/>
    </row>
    <row r="57" spans="1:26">
      <c r="B57" s="359"/>
      <c r="C57" s="344"/>
      <c r="D57" s="344"/>
      <c r="E57" s="362"/>
    </row>
    <row r="58" spans="1:26">
      <c r="C58" s="344"/>
      <c r="D58" s="362"/>
      <c r="E58" s="362"/>
      <c r="F58" s="362"/>
    </row>
    <row r="59" spans="1:26">
      <c r="B59" s="355"/>
      <c r="C59" s="354"/>
      <c r="D59" s="354"/>
      <c r="E59" s="354"/>
      <c r="F59" s="354"/>
      <c r="G59" s="354"/>
      <c r="H59" s="354"/>
      <c r="I59" s="355"/>
    </row>
    <row r="60" spans="1:26">
      <c r="B60" s="363"/>
      <c r="C60" s="355"/>
      <c r="D60" s="355"/>
      <c r="E60" s="355"/>
      <c r="F60" s="355"/>
      <c r="G60" s="355"/>
      <c r="H60" s="355"/>
      <c r="I60" s="355"/>
    </row>
    <row r="61" spans="1:26">
      <c r="B61" s="354"/>
      <c r="C61" s="355"/>
      <c r="D61" s="355"/>
      <c r="E61" s="355"/>
      <c r="F61" s="355"/>
      <c r="G61" s="355"/>
      <c r="H61" s="355"/>
      <c r="I61" s="355"/>
    </row>
    <row r="62" spans="1:26">
      <c r="B62" s="354"/>
      <c r="C62" s="355"/>
      <c r="D62" s="355"/>
      <c r="E62" s="355"/>
      <c r="F62" s="355"/>
      <c r="G62" s="355"/>
      <c r="H62" s="355"/>
      <c r="I62" s="355"/>
    </row>
    <row r="63" spans="1:26">
      <c r="B63" s="363"/>
      <c r="C63" s="355"/>
      <c r="D63" s="355"/>
      <c r="E63" s="355"/>
      <c r="F63" s="355"/>
      <c r="G63" s="355"/>
      <c r="H63" s="355"/>
      <c r="I63" s="355"/>
    </row>
    <row r="64" spans="1:26">
      <c r="B64" s="363"/>
      <c r="C64" s="355"/>
      <c r="D64" s="355"/>
      <c r="E64" s="355"/>
      <c r="F64" s="355"/>
      <c r="G64" s="355"/>
      <c r="H64" s="355"/>
      <c r="I64" s="355"/>
    </row>
    <row r="65" spans="1:26">
      <c r="A65" s="355"/>
      <c r="B65" s="355"/>
      <c r="C65" s="355"/>
      <c r="D65" s="355"/>
      <c r="E65" s="355"/>
      <c r="F65" s="355"/>
      <c r="G65" s="355"/>
      <c r="H65" s="355"/>
      <c r="I65" s="355"/>
      <c r="J65" s="355"/>
      <c r="K65" s="355"/>
      <c r="L65" s="355"/>
      <c r="M65" s="355"/>
      <c r="N65" s="355"/>
      <c r="O65" s="355"/>
      <c r="P65" s="355"/>
      <c r="Q65" s="355"/>
      <c r="R65" s="355"/>
      <c r="S65" s="355"/>
      <c r="T65" s="355"/>
      <c r="U65" s="355"/>
      <c r="V65" s="355"/>
      <c r="W65" s="355"/>
      <c r="X65" s="355"/>
      <c r="Y65" s="355"/>
      <c r="Z65" s="355"/>
    </row>
    <row r="66" spans="1:26">
      <c r="A66" s="355"/>
      <c r="B66" s="354"/>
      <c r="C66" s="355"/>
      <c r="D66" s="355"/>
      <c r="E66" s="355"/>
      <c r="F66" s="355"/>
      <c r="G66" s="355"/>
      <c r="H66" s="355"/>
      <c r="I66" s="355"/>
      <c r="J66" s="355"/>
      <c r="K66" s="355"/>
      <c r="L66" s="355"/>
      <c r="M66" s="355"/>
      <c r="N66" s="355"/>
      <c r="O66" s="355"/>
      <c r="P66" s="355"/>
      <c r="Q66" s="355"/>
      <c r="R66" s="355"/>
      <c r="S66" s="355"/>
      <c r="T66" s="355"/>
      <c r="U66" s="355"/>
      <c r="V66" s="355"/>
      <c r="W66" s="355"/>
      <c r="X66" s="355"/>
      <c r="Y66" s="355"/>
      <c r="Z66" s="355"/>
    </row>
    <row r="67" spans="1:26">
      <c r="A67" s="355"/>
      <c r="B67" s="355"/>
      <c r="C67" s="355"/>
      <c r="D67" s="355"/>
      <c r="E67" s="355"/>
      <c r="F67" s="355"/>
      <c r="G67" s="355"/>
      <c r="H67" s="355"/>
      <c r="I67" s="355"/>
      <c r="J67" s="355"/>
      <c r="K67" s="355"/>
      <c r="L67" s="355"/>
      <c r="M67" s="355"/>
      <c r="N67" s="355"/>
      <c r="O67" s="355"/>
      <c r="P67" s="355"/>
      <c r="Q67" s="355"/>
      <c r="R67" s="355"/>
      <c r="S67" s="355"/>
      <c r="T67" s="355"/>
      <c r="U67" s="355"/>
      <c r="V67" s="355"/>
      <c r="W67" s="355"/>
      <c r="X67" s="355"/>
      <c r="Y67" s="355"/>
      <c r="Z67" s="355"/>
    </row>
    <row r="68" spans="1:26">
      <c r="A68" s="355"/>
      <c r="B68" s="354"/>
      <c r="C68" s="363"/>
      <c r="D68" s="354"/>
      <c r="E68" s="354"/>
      <c r="F68" s="354"/>
      <c r="G68" s="354"/>
      <c r="H68" s="354"/>
      <c r="I68" s="354"/>
      <c r="J68" s="355"/>
      <c r="K68" s="355"/>
      <c r="L68" s="355"/>
      <c r="M68" s="355"/>
      <c r="N68" s="355"/>
      <c r="O68" s="355"/>
      <c r="P68" s="355"/>
      <c r="Q68" s="355"/>
      <c r="R68" s="355"/>
      <c r="S68" s="355"/>
      <c r="T68" s="355"/>
      <c r="U68" s="355"/>
      <c r="V68" s="355"/>
      <c r="W68" s="355"/>
      <c r="X68" s="355"/>
      <c r="Y68" s="355"/>
      <c r="Z68" s="355"/>
    </row>
    <row r="69" spans="1:26">
      <c r="A69" s="355"/>
      <c r="B69" s="350"/>
      <c r="C69" s="350"/>
      <c r="D69" s="355"/>
      <c r="E69" s="364"/>
      <c r="F69" s="352"/>
      <c r="G69" s="355"/>
      <c r="H69" s="355"/>
      <c r="I69" s="355"/>
      <c r="J69" s="355"/>
      <c r="K69" s="355"/>
      <c r="L69" s="355"/>
      <c r="M69" s="355"/>
      <c r="N69" s="355"/>
      <c r="O69" s="355"/>
      <c r="P69" s="355"/>
      <c r="Q69" s="355"/>
      <c r="R69" s="355"/>
      <c r="S69" s="355"/>
      <c r="T69" s="355"/>
      <c r="U69" s="355"/>
      <c r="V69" s="355"/>
      <c r="W69" s="355"/>
      <c r="X69" s="355"/>
      <c r="Y69" s="355"/>
      <c r="Z69" s="355"/>
    </row>
    <row r="70" spans="1:26">
      <c r="A70" s="355"/>
      <c r="B70" s="350"/>
      <c r="C70" s="350"/>
      <c r="D70" s="355"/>
      <c r="E70" s="364"/>
      <c r="F70" s="352"/>
      <c r="G70" s="355"/>
      <c r="H70" s="355"/>
      <c r="I70" s="355"/>
      <c r="J70" s="355"/>
      <c r="K70" s="355"/>
      <c r="L70" s="355"/>
      <c r="M70" s="355"/>
      <c r="N70" s="355"/>
      <c r="O70" s="355"/>
      <c r="P70" s="355"/>
      <c r="Q70" s="355"/>
      <c r="R70" s="355"/>
      <c r="S70" s="355"/>
      <c r="T70" s="355"/>
      <c r="U70" s="355"/>
      <c r="V70" s="355"/>
      <c r="W70" s="355"/>
      <c r="X70" s="355"/>
      <c r="Y70" s="355"/>
      <c r="Z70" s="355"/>
    </row>
    <row r="71" spans="1:26">
      <c r="A71" s="355"/>
      <c r="B71" s="350"/>
      <c r="C71" s="350"/>
      <c r="D71" s="355"/>
      <c r="E71" s="352"/>
      <c r="F71" s="352"/>
      <c r="G71" s="355"/>
      <c r="H71" s="355"/>
      <c r="I71" s="355"/>
      <c r="J71" s="355"/>
      <c r="K71" s="355"/>
      <c r="L71" s="355"/>
      <c r="M71" s="355"/>
      <c r="N71" s="355"/>
      <c r="O71" s="355"/>
      <c r="P71" s="355"/>
      <c r="Q71" s="355"/>
      <c r="R71" s="355"/>
      <c r="S71" s="355"/>
      <c r="T71" s="355"/>
      <c r="U71" s="355"/>
      <c r="V71" s="355"/>
      <c r="W71" s="355"/>
      <c r="X71" s="355"/>
      <c r="Y71" s="355"/>
      <c r="Z71" s="355"/>
    </row>
    <row r="72" spans="1:26">
      <c r="A72" s="355"/>
      <c r="B72" s="350"/>
      <c r="C72" s="350"/>
      <c r="D72" s="355"/>
      <c r="E72" s="364"/>
      <c r="F72" s="352"/>
      <c r="G72" s="355"/>
      <c r="H72" s="355"/>
      <c r="I72" s="355"/>
      <c r="J72" s="355"/>
      <c r="K72" s="355"/>
      <c r="L72" s="355"/>
      <c r="M72" s="355"/>
      <c r="N72" s="355"/>
      <c r="O72" s="355"/>
      <c r="P72" s="355"/>
      <c r="Q72" s="355"/>
      <c r="R72" s="355"/>
      <c r="S72" s="355"/>
      <c r="T72" s="355"/>
      <c r="U72" s="355"/>
      <c r="V72" s="355"/>
      <c r="W72" s="355"/>
      <c r="X72" s="355"/>
      <c r="Y72" s="355"/>
      <c r="Z72" s="355"/>
    </row>
    <row r="73" spans="1:26">
      <c r="A73" s="355"/>
      <c r="B73" s="350"/>
      <c r="C73" s="350"/>
      <c r="D73" s="355"/>
      <c r="E73" s="364"/>
      <c r="F73" s="352"/>
      <c r="G73" s="355"/>
      <c r="H73" s="355"/>
      <c r="I73" s="355"/>
      <c r="J73" s="355"/>
      <c r="K73" s="355"/>
      <c r="L73" s="355"/>
      <c r="M73" s="355"/>
      <c r="N73" s="355"/>
      <c r="O73" s="355"/>
      <c r="P73" s="355"/>
      <c r="Q73" s="355"/>
      <c r="R73" s="355"/>
      <c r="S73" s="355"/>
      <c r="T73" s="355"/>
      <c r="U73" s="355"/>
      <c r="V73" s="355"/>
      <c r="W73" s="355"/>
      <c r="X73" s="355"/>
      <c r="Y73" s="355"/>
      <c r="Z73" s="355"/>
    </row>
    <row r="74" spans="1:26">
      <c r="A74" s="354"/>
      <c r="B74" s="355"/>
      <c r="C74" s="355"/>
      <c r="D74" s="355"/>
      <c r="E74" s="355"/>
      <c r="F74" s="355"/>
      <c r="G74" s="355"/>
      <c r="H74" s="355"/>
      <c r="I74" s="355"/>
      <c r="J74" s="354"/>
      <c r="K74" s="354"/>
      <c r="L74" s="354"/>
      <c r="M74" s="354"/>
      <c r="N74" s="354"/>
      <c r="O74" s="354"/>
      <c r="P74" s="354"/>
      <c r="Q74" s="354"/>
      <c r="R74" s="354"/>
      <c r="S74" s="354"/>
      <c r="T74" s="354"/>
      <c r="U74" s="354"/>
      <c r="V74" s="354"/>
      <c r="W74" s="354"/>
      <c r="X74" s="354"/>
      <c r="Y74" s="354"/>
      <c r="Z74" s="354"/>
    </row>
    <row r="75" spans="1:26">
      <c r="A75" s="355"/>
      <c r="B75" s="354"/>
      <c r="C75" s="355"/>
      <c r="D75" s="355"/>
      <c r="E75" s="355"/>
      <c r="F75" s="355"/>
      <c r="G75" s="355"/>
      <c r="H75" s="355"/>
      <c r="I75" s="355"/>
      <c r="J75" s="355"/>
      <c r="K75" s="355"/>
      <c r="L75" s="355"/>
      <c r="M75" s="355"/>
      <c r="N75" s="355"/>
      <c r="O75" s="355"/>
      <c r="P75" s="355"/>
      <c r="Q75" s="355"/>
      <c r="R75" s="355"/>
      <c r="S75" s="355"/>
      <c r="T75" s="355"/>
      <c r="U75" s="355"/>
      <c r="V75" s="355"/>
      <c r="W75" s="355"/>
      <c r="X75" s="355"/>
      <c r="Y75" s="355"/>
      <c r="Z75" s="355"/>
    </row>
    <row r="76" spans="1:26">
      <c r="A76" s="355"/>
      <c r="B76" s="355"/>
      <c r="C76" s="355"/>
      <c r="D76" s="355"/>
      <c r="E76" s="355"/>
      <c r="F76" s="355"/>
      <c r="G76" s="355"/>
      <c r="H76" s="355"/>
      <c r="I76" s="355"/>
      <c r="J76" s="355"/>
      <c r="K76" s="355"/>
      <c r="L76" s="355"/>
      <c r="M76" s="355"/>
      <c r="N76" s="355"/>
      <c r="O76" s="355"/>
      <c r="P76" s="355"/>
      <c r="Q76" s="355"/>
      <c r="R76" s="355"/>
      <c r="S76" s="355"/>
      <c r="T76" s="355"/>
      <c r="U76" s="355"/>
      <c r="V76" s="355"/>
      <c r="W76" s="355"/>
      <c r="X76" s="355"/>
      <c r="Y76" s="355"/>
      <c r="Z76" s="355"/>
    </row>
    <row r="77" spans="1:26">
      <c r="A77" s="355"/>
      <c r="B77" s="354"/>
      <c r="C77" s="363"/>
      <c r="D77" s="354"/>
      <c r="E77" s="354"/>
      <c r="F77" s="354"/>
      <c r="G77" s="354"/>
      <c r="H77" s="354"/>
      <c r="I77" s="354"/>
      <c r="J77" s="355"/>
      <c r="K77" s="355"/>
      <c r="L77" s="355"/>
      <c r="M77" s="355"/>
      <c r="N77" s="355"/>
      <c r="O77" s="355"/>
      <c r="P77" s="355"/>
      <c r="Q77" s="355"/>
      <c r="R77" s="355"/>
      <c r="S77" s="355"/>
      <c r="T77" s="355"/>
      <c r="U77" s="355"/>
      <c r="V77" s="355"/>
      <c r="W77" s="355"/>
      <c r="X77" s="355"/>
      <c r="Y77" s="355"/>
      <c r="Z77" s="355"/>
    </row>
    <row r="78" spans="1:26">
      <c r="A78" s="355"/>
      <c r="B78" s="350"/>
      <c r="C78" s="350"/>
      <c r="D78" s="355"/>
      <c r="E78" s="355"/>
      <c r="F78" s="355"/>
      <c r="G78" s="355"/>
      <c r="H78" s="355"/>
      <c r="I78" s="355"/>
      <c r="J78" s="355"/>
      <c r="K78" s="355"/>
      <c r="L78" s="355"/>
      <c r="M78" s="355"/>
      <c r="N78" s="355"/>
      <c r="O78" s="355"/>
      <c r="P78" s="355"/>
      <c r="Q78" s="355"/>
      <c r="R78" s="355"/>
      <c r="S78" s="355"/>
      <c r="T78" s="355"/>
      <c r="U78" s="355"/>
      <c r="V78" s="355"/>
      <c r="W78" s="355"/>
      <c r="X78" s="355"/>
      <c r="Y78" s="355"/>
      <c r="Z78" s="355"/>
    </row>
    <row r="79" spans="1:26">
      <c r="A79" s="355"/>
      <c r="B79" s="350"/>
      <c r="C79" s="350"/>
      <c r="D79" s="355"/>
      <c r="E79" s="355"/>
      <c r="F79" s="355"/>
      <c r="G79" s="355"/>
      <c r="H79" s="355"/>
      <c r="I79" s="355"/>
      <c r="J79" s="355"/>
      <c r="K79" s="355"/>
      <c r="L79" s="355"/>
      <c r="M79" s="355"/>
      <c r="N79" s="355"/>
      <c r="O79" s="355"/>
      <c r="P79" s="355"/>
      <c r="Q79" s="355"/>
      <c r="R79" s="355"/>
      <c r="S79" s="355"/>
      <c r="T79" s="355"/>
      <c r="U79" s="355"/>
      <c r="V79" s="355"/>
      <c r="W79" s="355"/>
      <c r="X79" s="355"/>
      <c r="Y79" s="355"/>
      <c r="Z79" s="355"/>
    </row>
    <row r="80" spans="1:26">
      <c r="A80" s="355"/>
      <c r="B80" s="350"/>
      <c r="C80" s="350"/>
      <c r="D80" s="355"/>
      <c r="E80" s="355"/>
      <c r="F80" s="355"/>
      <c r="G80" s="355"/>
      <c r="H80" s="355"/>
      <c r="I80" s="355"/>
      <c r="J80" s="355"/>
      <c r="K80" s="355"/>
      <c r="L80" s="355"/>
      <c r="M80" s="355"/>
      <c r="N80" s="355"/>
      <c r="O80" s="355"/>
      <c r="P80" s="355"/>
      <c r="Q80" s="355"/>
      <c r="R80" s="355"/>
      <c r="S80" s="355"/>
      <c r="T80" s="355"/>
      <c r="U80" s="355"/>
      <c r="V80" s="355"/>
      <c r="W80" s="355"/>
      <c r="X80" s="355"/>
      <c r="Y80" s="355"/>
      <c r="Z80" s="355"/>
    </row>
    <row r="81" spans="1:26">
      <c r="A81" s="355"/>
      <c r="B81" s="350"/>
      <c r="C81" s="350"/>
      <c r="D81" s="355"/>
      <c r="E81" s="355"/>
      <c r="F81" s="355"/>
      <c r="G81" s="355"/>
      <c r="H81" s="355"/>
      <c r="I81" s="355"/>
      <c r="J81" s="355"/>
      <c r="K81" s="355"/>
      <c r="L81" s="355"/>
      <c r="M81" s="355"/>
      <c r="N81" s="355"/>
      <c r="O81" s="355"/>
      <c r="P81" s="355"/>
      <c r="Q81" s="355"/>
      <c r="R81" s="355"/>
      <c r="S81" s="355"/>
      <c r="T81" s="355"/>
      <c r="U81" s="355"/>
      <c r="V81" s="355"/>
      <c r="W81" s="355"/>
      <c r="X81" s="355"/>
      <c r="Y81" s="355"/>
      <c r="Z81" s="355"/>
    </row>
    <row r="82" spans="1:26">
      <c r="A82" s="355"/>
      <c r="B82" s="350"/>
      <c r="C82" s="350"/>
      <c r="D82" s="355"/>
      <c r="E82" s="355"/>
      <c r="F82" s="355"/>
      <c r="G82" s="355"/>
      <c r="H82" s="355"/>
      <c r="I82" s="355"/>
      <c r="J82" s="355"/>
      <c r="K82" s="355"/>
      <c r="L82" s="355"/>
      <c r="M82" s="355"/>
      <c r="N82" s="355"/>
      <c r="O82" s="355"/>
      <c r="P82" s="355"/>
      <c r="Q82" s="355"/>
      <c r="R82" s="355"/>
      <c r="S82" s="355"/>
      <c r="T82" s="355"/>
      <c r="U82" s="355"/>
      <c r="V82" s="355"/>
      <c r="W82" s="355"/>
      <c r="X82" s="355"/>
      <c r="Y82" s="355"/>
      <c r="Z82" s="355"/>
    </row>
    <row r="83" spans="1:26">
      <c r="A83" s="354"/>
      <c r="C83" s="313"/>
      <c r="D83" s="313"/>
      <c r="E83" s="313"/>
      <c r="J83" s="354"/>
      <c r="K83" s="354"/>
      <c r="L83" s="354"/>
      <c r="M83" s="354"/>
      <c r="N83" s="354"/>
      <c r="O83" s="354"/>
      <c r="P83" s="354"/>
      <c r="Q83" s="354"/>
      <c r="R83" s="354"/>
      <c r="S83" s="354"/>
      <c r="T83" s="354"/>
      <c r="U83" s="354"/>
      <c r="V83" s="354"/>
      <c r="W83" s="354"/>
      <c r="X83" s="354"/>
      <c r="Y83" s="354"/>
      <c r="Z83" s="354"/>
    </row>
    <row r="84" spans="1:26">
      <c r="A84" s="355"/>
      <c r="C84" s="313"/>
      <c r="D84" s="313"/>
      <c r="E84" s="313"/>
      <c r="J84" s="355"/>
      <c r="K84" s="355"/>
      <c r="L84" s="355"/>
      <c r="M84" s="355"/>
      <c r="N84" s="355"/>
      <c r="O84" s="355"/>
      <c r="P84" s="355"/>
      <c r="Q84" s="355"/>
      <c r="R84" s="355"/>
      <c r="S84" s="355"/>
      <c r="T84" s="355"/>
      <c r="U84" s="355"/>
      <c r="V84" s="355"/>
      <c r="W84" s="355"/>
      <c r="X84" s="355"/>
      <c r="Y84" s="355"/>
      <c r="Z84" s="355"/>
    </row>
    <row r="85" spans="1:26">
      <c r="A85" s="355"/>
      <c r="B85" s="359"/>
      <c r="C85" s="313"/>
      <c r="D85" s="313"/>
      <c r="E85" s="313"/>
      <c r="J85" s="355"/>
      <c r="K85" s="355"/>
      <c r="L85" s="355"/>
      <c r="M85" s="355"/>
      <c r="N85" s="355"/>
      <c r="O85" s="355"/>
      <c r="P85" s="355"/>
      <c r="Q85" s="355"/>
      <c r="R85" s="355"/>
      <c r="S85" s="355"/>
      <c r="T85" s="355"/>
      <c r="U85" s="355"/>
      <c r="V85" s="355"/>
      <c r="W85" s="355"/>
      <c r="X85" s="355"/>
      <c r="Y85" s="355"/>
      <c r="Z85" s="355"/>
    </row>
    <row r="86" spans="1:26">
      <c r="A86" s="355"/>
      <c r="B86" s="360"/>
      <c r="C86" s="313"/>
      <c r="D86" s="362"/>
      <c r="E86" s="362"/>
      <c r="F86" s="362"/>
      <c r="K86" s="355"/>
      <c r="L86" s="355"/>
      <c r="M86" s="355"/>
      <c r="N86" s="355"/>
      <c r="O86" s="355"/>
      <c r="P86" s="355"/>
      <c r="Q86" s="355"/>
      <c r="R86" s="355"/>
      <c r="S86" s="355"/>
      <c r="T86" s="355"/>
      <c r="U86" s="355"/>
      <c r="V86" s="355"/>
      <c r="W86" s="355"/>
      <c r="X86" s="355"/>
      <c r="Y86" s="355"/>
      <c r="Z86" s="355"/>
    </row>
    <row r="87" spans="1:26">
      <c r="A87" s="355"/>
      <c r="C87" s="362"/>
      <c r="D87" s="350"/>
      <c r="E87" s="362"/>
      <c r="F87" s="362"/>
      <c r="K87" s="355"/>
      <c r="L87" s="355"/>
      <c r="M87" s="355"/>
      <c r="N87" s="355"/>
      <c r="O87" s="355"/>
      <c r="P87" s="355"/>
      <c r="Q87" s="355"/>
      <c r="R87" s="355"/>
      <c r="S87" s="355"/>
      <c r="T87" s="355"/>
      <c r="U87" s="355"/>
      <c r="V87" s="355"/>
      <c r="W87" s="355"/>
      <c r="X87" s="355"/>
      <c r="Y87" s="355"/>
      <c r="Z87" s="355"/>
    </row>
    <row r="88" spans="1:26">
      <c r="A88" s="355"/>
      <c r="C88" s="344"/>
      <c r="D88" s="350"/>
      <c r="E88" s="362"/>
      <c r="F88" s="362"/>
      <c r="J88" s="362"/>
      <c r="K88" s="355"/>
      <c r="L88" s="355"/>
      <c r="M88" s="355"/>
      <c r="N88" s="355"/>
      <c r="O88" s="355"/>
      <c r="P88" s="355"/>
      <c r="Q88" s="355"/>
      <c r="R88" s="355"/>
      <c r="S88" s="355"/>
      <c r="T88" s="355"/>
      <c r="U88" s="355"/>
      <c r="V88" s="355"/>
      <c r="W88" s="355"/>
      <c r="X88" s="355"/>
      <c r="Y88" s="355"/>
      <c r="Z88" s="355"/>
    </row>
    <row r="89" spans="1:26">
      <c r="C89" s="344"/>
      <c r="D89" s="362"/>
      <c r="E89" s="362"/>
      <c r="F89" s="362"/>
      <c r="J89" s="362"/>
    </row>
    <row r="90" spans="1:26">
      <c r="B90" s="359"/>
      <c r="C90" s="344"/>
      <c r="D90" s="362"/>
      <c r="E90" s="362"/>
      <c r="F90" s="362"/>
    </row>
    <row r="91" spans="1:26">
      <c r="C91" s="344"/>
      <c r="D91" s="362"/>
      <c r="E91" s="362"/>
      <c r="F91" s="362"/>
      <c r="J91" s="362"/>
    </row>
    <row r="92" spans="1:26">
      <c r="B92" s="355"/>
      <c r="C92" s="354"/>
      <c r="D92" s="354"/>
      <c r="E92" s="354"/>
      <c r="F92" s="354"/>
      <c r="G92" s="354"/>
      <c r="H92" s="354"/>
      <c r="I92" s="355"/>
    </row>
    <row r="93" spans="1:26">
      <c r="B93" s="363"/>
      <c r="C93" s="355"/>
      <c r="D93" s="355"/>
      <c r="E93" s="355"/>
      <c r="F93" s="355"/>
      <c r="G93" s="355"/>
      <c r="H93" s="355"/>
      <c r="I93" s="355"/>
    </row>
    <row r="94" spans="1:26">
      <c r="B94" s="365"/>
      <c r="C94" s="355"/>
      <c r="D94" s="355"/>
      <c r="E94" s="355"/>
      <c r="F94" s="355"/>
      <c r="G94" s="355"/>
      <c r="H94" s="355"/>
      <c r="I94" s="355"/>
    </row>
    <row r="95" spans="1:26">
      <c r="B95" s="365"/>
      <c r="C95" s="355"/>
      <c r="D95" s="355"/>
      <c r="E95" s="355"/>
      <c r="F95" s="355"/>
      <c r="G95" s="355"/>
      <c r="H95" s="355"/>
      <c r="I95" s="355"/>
    </row>
    <row r="96" spans="1:26">
      <c r="B96" s="363"/>
      <c r="C96" s="355"/>
      <c r="D96" s="355"/>
      <c r="E96" s="355"/>
      <c r="F96" s="355"/>
      <c r="G96" s="355"/>
      <c r="H96" s="355"/>
      <c r="I96" s="355"/>
    </row>
    <row r="97" spans="1:26">
      <c r="B97" s="363"/>
      <c r="C97" s="355"/>
      <c r="D97" s="355"/>
      <c r="E97" s="355"/>
      <c r="F97" s="355"/>
      <c r="G97" s="355"/>
      <c r="H97" s="355"/>
      <c r="I97" s="355"/>
    </row>
    <row r="98" spans="1:26">
      <c r="A98" s="355"/>
      <c r="B98" s="355"/>
      <c r="C98" s="355"/>
      <c r="D98" s="355"/>
      <c r="E98" s="355"/>
      <c r="F98" s="355"/>
      <c r="G98" s="355"/>
      <c r="H98" s="355"/>
      <c r="I98" s="355"/>
      <c r="J98" s="355"/>
      <c r="K98" s="355"/>
      <c r="L98" s="355"/>
      <c r="M98" s="355"/>
      <c r="N98" s="355"/>
      <c r="O98" s="355"/>
      <c r="P98" s="355"/>
      <c r="Q98" s="355"/>
      <c r="R98" s="355"/>
      <c r="S98" s="355"/>
      <c r="T98" s="355"/>
      <c r="U98" s="355"/>
      <c r="V98" s="355"/>
      <c r="W98" s="355"/>
      <c r="X98" s="355"/>
      <c r="Y98" s="355"/>
      <c r="Z98" s="355"/>
    </row>
    <row r="99" spans="1:26">
      <c r="A99" s="355"/>
      <c r="B99" s="354"/>
      <c r="C99" s="355"/>
      <c r="D99" s="355"/>
      <c r="E99" s="355"/>
      <c r="F99" s="355"/>
      <c r="G99" s="355"/>
      <c r="H99" s="355"/>
      <c r="I99" s="355"/>
      <c r="J99" s="355"/>
      <c r="K99" s="355"/>
      <c r="L99" s="355"/>
      <c r="M99" s="355"/>
      <c r="N99" s="355"/>
      <c r="O99" s="355"/>
      <c r="P99" s="355"/>
      <c r="Q99" s="355"/>
      <c r="R99" s="355"/>
      <c r="S99" s="355"/>
      <c r="T99" s="355"/>
      <c r="U99" s="355"/>
      <c r="V99" s="355"/>
      <c r="W99" s="355"/>
      <c r="X99" s="355"/>
      <c r="Y99" s="355"/>
      <c r="Z99" s="355"/>
    </row>
    <row r="100" spans="1:26">
      <c r="A100" s="355"/>
      <c r="B100" s="355"/>
      <c r="C100" s="355"/>
      <c r="D100" s="355"/>
      <c r="E100" s="355"/>
      <c r="F100" s="355"/>
      <c r="G100" s="355"/>
      <c r="H100" s="355"/>
      <c r="I100" s="355"/>
      <c r="J100" s="355"/>
      <c r="K100" s="355"/>
      <c r="L100" s="355"/>
      <c r="M100" s="355"/>
      <c r="N100" s="355"/>
      <c r="O100" s="355"/>
      <c r="P100" s="355"/>
      <c r="Q100" s="355"/>
      <c r="R100" s="355"/>
      <c r="S100" s="355"/>
      <c r="T100" s="355"/>
      <c r="U100" s="355"/>
      <c r="V100" s="355"/>
      <c r="W100" s="355"/>
      <c r="X100" s="355"/>
      <c r="Y100" s="355"/>
      <c r="Z100" s="355"/>
    </row>
    <row r="101" spans="1:26">
      <c r="A101" s="355"/>
      <c r="B101" s="365"/>
      <c r="C101" s="363"/>
      <c r="D101" s="365"/>
      <c r="E101" s="365"/>
      <c r="F101" s="365"/>
      <c r="G101" s="365"/>
      <c r="H101" s="365"/>
      <c r="I101" s="365"/>
      <c r="J101" s="355"/>
      <c r="K101" s="355"/>
      <c r="L101" s="355"/>
      <c r="M101" s="355"/>
      <c r="N101" s="355"/>
      <c r="O101" s="355"/>
      <c r="P101" s="355"/>
      <c r="Q101" s="355"/>
      <c r="R101" s="355"/>
      <c r="S101" s="355"/>
      <c r="T101" s="355"/>
      <c r="U101" s="355"/>
      <c r="V101" s="355"/>
      <c r="W101" s="355"/>
      <c r="X101" s="355"/>
      <c r="Y101" s="355"/>
      <c r="Z101" s="355"/>
    </row>
    <row r="102" spans="1:26">
      <c r="A102" s="355"/>
      <c r="B102" s="350"/>
      <c r="C102" s="350"/>
      <c r="D102" s="355"/>
      <c r="E102" s="352"/>
      <c r="F102" s="352"/>
      <c r="G102" s="355"/>
      <c r="H102" s="355"/>
      <c r="I102" s="355"/>
      <c r="J102" s="355"/>
      <c r="K102" s="355"/>
      <c r="L102" s="355"/>
      <c r="M102" s="355"/>
      <c r="N102" s="355"/>
      <c r="O102" s="355"/>
      <c r="P102" s="355"/>
      <c r="Q102" s="355"/>
      <c r="R102" s="355"/>
      <c r="S102" s="355"/>
      <c r="T102" s="355"/>
      <c r="U102" s="355"/>
      <c r="V102" s="355"/>
      <c r="W102" s="355"/>
      <c r="X102" s="355"/>
      <c r="Y102" s="355"/>
      <c r="Z102" s="355"/>
    </row>
    <row r="103" spans="1:26">
      <c r="A103" s="355"/>
      <c r="B103" s="350"/>
      <c r="C103" s="350"/>
      <c r="D103" s="355"/>
      <c r="E103" s="352"/>
      <c r="F103" s="352"/>
      <c r="G103" s="355"/>
      <c r="H103" s="355"/>
      <c r="I103" s="355"/>
      <c r="J103" s="355"/>
      <c r="K103" s="355"/>
      <c r="L103" s="355"/>
      <c r="M103" s="355"/>
      <c r="N103" s="355"/>
      <c r="O103" s="355"/>
      <c r="P103" s="355"/>
      <c r="Q103" s="355"/>
      <c r="R103" s="355"/>
      <c r="S103" s="355"/>
      <c r="T103" s="355"/>
      <c r="U103" s="355"/>
      <c r="V103" s="355"/>
      <c r="W103" s="355"/>
      <c r="X103" s="355"/>
      <c r="Y103" s="355"/>
      <c r="Z103" s="355"/>
    </row>
    <row r="104" spans="1:26">
      <c r="A104" s="355"/>
      <c r="B104" s="350"/>
      <c r="C104" s="350"/>
      <c r="D104" s="355"/>
      <c r="E104" s="352"/>
      <c r="F104" s="352"/>
      <c r="G104" s="355"/>
      <c r="H104" s="355"/>
      <c r="I104" s="355"/>
      <c r="J104" s="355"/>
      <c r="K104" s="355"/>
      <c r="L104" s="355"/>
      <c r="M104" s="355"/>
      <c r="N104" s="355"/>
      <c r="O104" s="355"/>
      <c r="P104" s="355"/>
      <c r="Q104" s="355"/>
      <c r="R104" s="355"/>
      <c r="S104" s="355"/>
      <c r="T104" s="355"/>
      <c r="U104" s="355"/>
      <c r="V104" s="355"/>
      <c r="W104" s="355"/>
      <c r="X104" s="355"/>
      <c r="Y104" s="355"/>
      <c r="Z104" s="355"/>
    </row>
    <row r="105" spans="1:26">
      <c r="A105" s="355"/>
      <c r="B105" s="350"/>
      <c r="C105" s="350"/>
      <c r="D105" s="355"/>
      <c r="E105" s="352"/>
      <c r="F105" s="352"/>
      <c r="G105" s="355"/>
      <c r="H105" s="355"/>
      <c r="I105" s="355"/>
      <c r="J105" s="355"/>
      <c r="K105" s="355"/>
      <c r="L105" s="355"/>
      <c r="M105" s="355"/>
      <c r="N105" s="355"/>
      <c r="O105" s="355"/>
      <c r="P105" s="355"/>
      <c r="Q105" s="355"/>
      <c r="R105" s="355"/>
      <c r="S105" s="355"/>
      <c r="T105" s="355"/>
      <c r="U105" s="355"/>
      <c r="V105" s="355"/>
      <c r="W105" s="355"/>
      <c r="X105" s="355"/>
      <c r="Y105" s="355"/>
      <c r="Z105" s="355"/>
    </row>
    <row r="106" spans="1:26">
      <c r="A106" s="355"/>
      <c r="B106" s="350"/>
      <c r="C106" s="350"/>
      <c r="D106" s="355"/>
      <c r="E106" s="352"/>
      <c r="F106" s="352"/>
      <c r="G106" s="355"/>
      <c r="H106" s="355"/>
      <c r="I106" s="355"/>
      <c r="J106" s="355"/>
      <c r="K106" s="355"/>
      <c r="L106" s="355"/>
      <c r="M106" s="355"/>
      <c r="N106" s="355"/>
      <c r="O106" s="355"/>
      <c r="P106" s="355"/>
      <c r="Q106" s="355"/>
      <c r="R106" s="355"/>
      <c r="S106" s="355"/>
      <c r="T106" s="355"/>
      <c r="U106" s="355"/>
      <c r="V106" s="355"/>
      <c r="W106" s="355"/>
      <c r="X106" s="355"/>
      <c r="Y106" s="355"/>
      <c r="Z106" s="355"/>
    </row>
    <row r="107" spans="1:26">
      <c r="A107" s="365"/>
      <c r="B107" s="355"/>
      <c r="C107" s="355"/>
      <c r="D107" s="355"/>
      <c r="E107" s="355"/>
      <c r="F107" s="355"/>
      <c r="G107" s="355"/>
      <c r="H107" s="355"/>
      <c r="I107" s="355"/>
      <c r="J107" s="365"/>
      <c r="K107" s="365"/>
      <c r="L107" s="365"/>
      <c r="M107" s="365"/>
      <c r="N107" s="365"/>
      <c r="O107" s="365"/>
      <c r="P107" s="365"/>
      <c r="Q107" s="365"/>
      <c r="R107" s="365"/>
      <c r="S107" s="365"/>
      <c r="T107" s="365"/>
      <c r="U107" s="365"/>
      <c r="V107" s="365"/>
      <c r="W107" s="365"/>
      <c r="X107" s="365"/>
      <c r="Y107" s="365"/>
      <c r="Z107" s="365"/>
    </row>
    <row r="108" spans="1:26">
      <c r="A108" s="355"/>
      <c r="B108" s="354"/>
      <c r="C108" s="355"/>
      <c r="D108" s="355"/>
      <c r="E108" s="355"/>
      <c r="F108" s="355"/>
      <c r="G108" s="355"/>
      <c r="H108" s="355"/>
      <c r="I108" s="355"/>
      <c r="J108" s="355"/>
      <c r="K108" s="355"/>
      <c r="L108" s="355"/>
      <c r="M108" s="355"/>
      <c r="N108" s="355"/>
      <c r="O108" s="355"/>
      <c r="P108" s="355"/>
      <c r="Q108" s="355"/>
      <c r="R108" s="355"/>
      <c r="S108" s="355"/>
      <c r="T108" s="355"/>
      <c r="U108" s="355"/>
      <c r="V108" s="355"/>
      <c r="W108" s="355"/>
      <c r="X108" s="355"/>
      <c r="Y108" s="355"/>
      <c r="Z108" s="355"/>
    </row>
    <row r="109" spans="1:26">
      <c r="A109" s="355"/>
      <c r="B109" s="355"/>
      <c r="C109" s="355"/>
      <c r="D109" s="355"/>
      <c r="E109" s="355"/>
      <c r="F109" s="355"/>
      <c r="G109" s="355"/>
      <c r="H109" s="355"/>
      <c r="I109" s="355"/>
      <c r="J109" s="355"/>
      <c r="K109" s="355"/>
      <c r="L109" s="355"/>
      <c r="M109" s="355"/>
      <c r="N109" s="355"/>
      <c r="O109" s="355"/>
      <c r="P109" s="355"/>
      <c r="Q109" s="355"/>
      <c r="R109" s="355"/>
      <c r="S109" s="355"/>
      <c r="T109" s="355"/>
      <c r="U109" s="355"/>
      <c r="V109" s="355"/>
      <c r="W109" s="355"/>
      <c r="X109" s="355"/>
      <c r="Y109" s="355"/>
      <c r="Z109" s="355"/>
    </row>
    <row r="110" spans="1:26">
      <c r="A110" s="355"/>
      <c r="B110" s="365"/>
      <c r="C110" s="363"/>
      <c r="D110" s="365"/>
      <c r="E110" s="365"/>
      <c r="F110" s="365"/>
      <c r="G110" s="365"/>
      <c r="H110" s="365"/>
      <c r="I110" s="365"/>
      <c r="J110" s="355"/>
      <c r="K110" s="355"/>
      <c r="L110" s="355"/>
      <c r="M110" s="355"/>
      <c r="N110" s="355"/>
      <c r="O110" s="355"/>
      <c r="P110" s="355"/>
      <c r="Q110" s="355"/>
      <c r="R110" s="355"/>
      <c r="S110" s="355"/>
      <c r="T110" s="355"/>
      <c r="U110" s="355"/>
      <c r="V110" s="355"/>
      <c r="W110" s="355"/>
      <c r="X110" s="355"/>
      <c r="Y110" s="355"/>
      <c r="Z110" s="355"/>
    </row>
    <row r="111" spans="1:26">
      <c r="A111" s="355"/>
      <c r="B111" s="350"/>
      <c r="C111" s="350"/>
      <c r="D111" s="355"/>
      <c r="E111" s="355"/>
      <c r="F111" s="355"/>
      <c r="G111" s="355"/>
      <c r="H111" s="355"/>
      <c r="I111" s="355"/>
      <c r="J111" s="355"/>
      <c r="K111" s="355"/>
      <c r="L111" s="355"/>
      <c r="M111" s="355"/>
      <c r="N111" s="355"/>
      <c r="O111" s="355"/>
      <c r="P111" s="355"/>
      <c r="Q111" s="355"/>
      <c r="R111" s="355"/>
      <c r="S111" s="355"/>
      <c r="T111" s="355"/>
      <c r="U111" s="355"/>
      <c r="V111" s="355"/>
      <c r="W111" s="355"/>
      <c r="X111" s="355"/>
      <c r="Y111" s="355"/>
      <c r="Z111" s="355"/>
    </row>
    <row r="112" spans="1:26">
      <c r="A112" s="355"/>
      <c r="B112" s="350"/>
      <c r="C112" s="350"/>
      <c r="D112" s="355"/>
      <c r="E112" s="355"/>
      <c r="F112" s="355"/>
      <c r="G112" s="355"/>
      <c r="H112" s="355"/>
      <c r="I112" s="355"/>
      <c r="J112" s="355"/>
      <c r="K112" s="355"/>
      <c r="L112" s="355"/>
      <c r="M112" s="355"/>
      <c r="N112" s="355"/>
      <c r="O112" s="355"/>
      <c r="P112" s="355"/>
      <c r="Q112" s="355"/>
      <c r="R112" s="355"/>
      <c r="S112" s="355"/>
      <c r="T112" s="355"/>
      <c r="U112" s="355"/>
      <c r="V112" s="355"/>
      <c r="W112" s="355"/>
      <c r="X112" s="355"/>
      <c r="Y112" s="355"/>
      <c r="Z112" s="355"/>
    </row>
    <row r="113" spans="1:26">
      <c r="A113" s="355"/>
      <c r="B113" s="350"/>
      <c r="C113" s="350"/>
      <c r="D113" s="355"/>
      <c r="E113" s="355"/>
      <c r="F113" s="355"/>
      <c r="G113" s="355"/>
      <c r="H113" s="355"/>
      <c r="I113" s="355"/>
      <c r="J113" s="355"/>
      <c r="K113" s="355"/>
      <c r="L113" s="355"/>
      <c r="M113" s="355"/>
      <c r="N113" s="355"/>
      <c r="O113" s="355"/>
      <c r="P113" s="355"/>
      <c r="Q113" s="355"/>
      <c r="R113" s="355"/>
      <c r="S113" s="355"/>
      <c r="T113" s="355"/>
      <c r="U113" s="355"/>
      <c r="V113" s="355"/>
      <c r="W113" s="355"/>
      <c r="X113" s="355"/>
      <c r="Y113" s="355"/>
      <c r="Z113" s="355"/>
    </row>
    <row r="114" spans="1:26">
      <c r="A114" s="355"/>
      <c r="B114" s="350"/>
      <c r="C114" s="350"/>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row>
    <row r="115" spans="1:26">
      <c r="A115" s="355"/>
      <c r="B115" s="350"/>
      <c r="C115" s="350"/>
      <c r="D115" s="355"/>
      <c r="E115" s="355"/>
      <c r="F115" s="355"/>
      <c r="G115" s="355"/>
      <c r="H115" s="355"/>
      <c r="I115" s="355"/>
      <c r="J115" s="355"/>
      <c r="K115" s="355"/>
      <c r="L115" s="355"/>
      <c r="M115" s="355"/>
      <c r="N115" s="355"/>
      <c r="O115" s="355"/>
      <c r="P115" s="355"/>
      <c r="Q115" s="355"/>
      <c r="R115" s="355"/>
      <c r="S115" s="355"/>
      <c r="T115" s="355"/>
      <c r="U115" s="355"/>
      <c r="V115" s="355"/>
      <c r="W115" s="355"/>
      <c r="X115" s="355"/>
      <c r="Y115" s="355"/>
      <c r="Z115" s="355"/>
    </row>
    <row r="116" spans="1:26">
      <c r="A116" s="365"/>
      <c r="C116" s="313"/>
      <c r="D116" s="313"/>
      <c r="E116" s="313"/>
      <c r="J116" s="365"/>
      <c r="K116" s="365"/>
      <c r="L116" s="365"/>
      <c r="M116" s="365"/>
      <c r="N116" s="365"/>
      <c r="O116" s="365"/>
      <c r="P116" s="365"/>
      <c r="Q116" s="365"/>
      <c r="R116" s="365"/>
      <c r="S116" s="365"/>
      <c r="T116" s="365"/>
      <c r="U116" s="365"/>
      <c r="V116" s="365"/>
      <c r="W116" s="365"/>
      <c r="X116" s="365"/>
      <c r="Y116" s="365"/>
      <c r="Z116" s="365"/>
    </row>
    <row r="117" spans="1:26">
      <c r="A117" s="355"/>
      <c r="B117" s="359"/>
      <c r="C117" s="313"/>
      <c r="D117" s="313"/>
      <c r="E117" s="313"/>
      <c r="J117" s="355"/>
      <c r="K117" s="355"/>
      <c r="L117" s="355"/>
      <c r="M117" s="355"/>
      <c r="N117" s="355"/>
      <c r="O117" s="355"/>
      <c r="P117" s="355"/>
      <c r="Q117" s="355"/>
      <c r="R117" s="355"/>
      <c r="S117" s="355"/>
      <c r="T117" s="355"/>
      <c r="U117" s="355"/>
      <c r="V117" s="355"/>
      <c r="W117" s="355"/>
      <c r="X117" s="355"/>
      <c r="Y117" s="355"/>
      <c r="Z117" s="355"/>
    </row>
    <row r="118" spans="1:26">
      <c r="A118" s="355"/>
      <c r="B118" s="360"/>
      <c r="C118" s="313"/>
      <c r="D118" s="313"/>
      <c r="E118" s="313"/>
      <c r="J118" s="355"/>
      <c r="K118" s="355"/>
      <c r="L118" s="355"/>
      <c r="M118" s="355"/>
      <c r="N118" s="355"/>
      <c r="O118" s="355"/>
      <c r="P118" s="355"/>
      <c r="Q118" s="355"/>
      <c r="R118" s="355"/>
      <c r="S118" s="355"/>
      <c r="T118" s="355"/>
      <c r="U118" s="355"/>
      <c r="V118" s="355"/>
      <c r="W118" s="355"/>
      <c r="X118" s="355"/>
      <c r="Y118" s="355"/>
      <c r="Z118" s="355"/>
    </row>
    <row r="119" spans="1:26">
      <c r="A119" s="355"/>
      <c r="C119" s="362"/>
      <c r="D119" s="350"/>
      <c r="E119" s="313"/>
      <c r="J119" s="355"/>
      <c r="K119" s="355"/>
      <c r="L119" s="355"/>
      <c r="M119" s="355"/>
      <c r="N119" s="355"/>
      <c r="O119" s="355"/>
      <c r="P119" s="355"/>
      <c r="Q119" s="355"/>
      <c r="R119" s="355"/>
      <c r="S119" s="355"/>
      <c r="T119" s="355"/>
      <c r="U119" s="355"/>
      <c r="V119" s="355"/>
      <c r="W119" s="355"/>
      <c r="X119" s="355"/>
      <c r="Y119" s="355"/>
      <c r="Z119" s="355"/>
    </row>
    <row r="120" spans="1:26">
      <c r="A120" s="355"/>
      <c r="C120" s="344"/>
      <c r="D120" s="350"/>
      <c r="E120" s="313"/>
      <c r="J120" s="355"/>
      <c r="K120" s="355"/>
      <c r="L120" s="355"/>
      <c r="M120" s="355"/>
      <c r="N120" s="355"/>
      <c r="O120" s="355"/>
      <c r="P120" s="355"/>
      <c r="Q120" s="355"/>
      <c r="R120" s="355"/>
      <c r="S120" s="355"/>
      <c r="T120" s="355"/>
      <c r="U120" s="355"/>
      <c r="V120" s="355"/>
      <c r="W120" s="355"/>
      <c r="X120" s="355"/>
      <c r="Y120" s="355"/>
      <c r="Z120" s="355"/>
    </row>
    <row r="121" spans="1:26">
      <c r="A121" s="355"/>
      <c r="C121" s="344"/>
      <c r="D121" s="362"/>
      <c r="E121" s="362"/>
      <c r="F121" s="362"/>
      <c r="J121" s="355"/>
      <c r="K121" s="355"/>
      <c r="L121" s="355"/>
      <c r="M121" s="355"/>
      <c r="N121" s="355"/>
      <c r="O121" s="355"/>
      <c r="P121" s="355"/>
      <c r="Q121" s="355"/>
      <c r="R121" s="355"/>
      <c r="S121" s="355"/>
      <c r="T121" s="355"/>
      <c r="U121" s="355"/>
      <c r="V121" s="355"/>
      <c r="W121" s="355"/>
      <c r="X121" s="355"/>
      <c r="Y121" s="355"/>
      <c r="Z121" s="355"/>
    </row>
    <row r="122" spans="1:26">
      <c r="B122" s="359"/>
      <c r="C122" s="344"/>
      <c r="D122" s="362"/>
      <c r="E122" s="362"/>
      <c r="F122" s="362"/>
    </row>
    <row r="123" spans="1:26">
      <c r="C123" s="344"/>
      <c r="D123" s="362"/>
      <c r="E123" s="362"/>
      <c r="F123" s="362"/>
    </row>
    <row r="124" spans="1:26">
      <c r="B124" s="355"/>
      <c r="C124" s="354"/>
      <c r="D124" s="354"/>
      <c r="E124" s="354"/>
      <c r="F124" s="354"/>
      <c r="G124" s="354"/>
      <c r="H124" s="354"/>
      <c r="I124" s="355"/>
    </row>
    <row r="125" spans="1:26">
      <c r="B125" s="363"/>
      <c r="C125" s="355"/>
      <c r="D125" s="355"/>
      <c r="E125" s="355"/>
      <c r="F125" s="355"/>
      <c r="G125" s="355"/>
      <c r="H125" s="355"/>
      <c r="I125" s="355"/>
    </row>
    <row r="126" spans="1:26">
      <c r="B126" s="354"/>
      <c r="C126" s="355"/>
      <c r="D126" s="355"/>
      <c r="E126" s="355"/>
      <c r="F126" s="355"/>
      <c r="G126" s="355"/>
      <c r="H126" s="355"/>
      <c r="I126" s="355"/>
    </row>
    <row r="127" spans="1:26">
      <c r="B127" s="354"/>
      <c r="C127" s="355"/>
      <c r="D127" s="355"/>
      <c r="E127" s="355"/>
      <c r="F127" s="355"/>
      <c r="G127" s="355"/>
      <c r="H127" s="355"/>
      <c r="I127" s="355"/>
    </row>
    <row r="128" spans="1:26">
      <c r="B128" s="363"/>
      <c r="C128" s="355"/>
      <c r="D128" s="355"/>
      <c r="E128" s="355"/>
      <c r="F128" s="355"/>
      <c r="G128" s="355"/>
      <c r="H128" s="355"/>
      <c r="I128" s="355"/>
    </row>
    <row r="129" spans="1:26">
      <c r="B129" s="363"/>
      <c r="C129" s="355"/>
      <c r="D129" s="355"/>
      <c r="E129" s="355"/>
      <c r="F129" s="355"/>
      <c r="G129" s="355"/>
      <c r="H129" s="355"/>
      <c r="I129" s="355"/>
    </row>
    <row r="130" spans="1:26">
      <c r="A130" s="355"/>
      <c r="B130" s="355"/>
      <c r="C130" s="355"/>
      <c r="D130" s="355"/>
      <c r="E130" s="355"/>
      <c r="F130" s="355"/>
      <c r="G130" s="355"/>
      <c r="H130" s="355"/>
      <c r="I130" s="355"/>
      <c r="J130" s="355"/>
      <c r="K130" s="355"/>
      <c r="L130" s="355"/>
      <c r="M130" s="355"/>
      <c r="N130" s="355"/>
      <c r="O130" s="355"/>
      <c r="P130" s="355"/>
      <c r="Q130" s="355"/>
      <c r="R130" s="355"/>
      <c r="S130" s="355"/>
      <c r="T130" s="355"/>
      <c r="U130" s="355"/>
      <c r="V130" s="355"/>
      <c r="W130" s="355"/>
      <c r="X130" s="355"/>
      <c r="Y130" s="355"/>
      <c r="Z130" s="355"/>
    </row>
    <row r="131" spans="1:26">
      <c r="A131" s="355"/>
      <c r="B131" s="354"/>
      <c r="C131" s="355"/>
      <c r="D131" s="355"/>
      <c r="E131" s="355"/>
      <c r="F131" s="355"/>
      <c r="G131" s="355"/>
      <c r="H131" s="355"/>
      <c r="I131" s="355"/>
      <c r="J131" s="355"/>
      <c r="K131" s="355"/>
      <c r="L131" s="355"/>
      <c r="M131" s="355"/>
      <c r="N131" s="355"/>
      <c r="O131" s="355"/>
      <c r="P131" s="355"/>
      <c r="Q131" s="355"/>
      <c r="R131" s="355"/>
      <c r="S131" s="355"/>
      <c r="T131" s="355"/>
      <c r="U131" s="355"/>
      <c r="V131" s="355"/>
      <c r="W131" s="355"/>
      <c r="X131" s="355"/>
      <c r="Y131" s="355"/>
      <c r="Z131" s="355"/>
    </row>
    <row r="132" spans="1:26">
      <c r="A132" s="355"/>
      <c r="B132" s="355"/>
      <c r="C132" s="355"/>
      <c r="D132" s="355"/>
      <c r="E132" s="355"/>
      <c r="F132" s="355"/>
      <c r="G132" s="355"/>
      <c r="H132" s="355"/>
      <c r="I132" s="355"/>
      <c r="J132" s="355"/>
      <c r="K132" s="355"/>
      <c r="L132" s="355"/>
      <c r="M132" s="355"/>
      <c r="N132" s="355"/>
      <c r="O132" s="355"/>
      <c r="P132" s="355"/>
      <c r="Q132" s="355"/>
      <c r="R132" s="355"/>
      <c r="S132" s="355"/>
      <c r="T132" s="355"/>
      <c r="U132" s="355"/>
      <c r="V132" s="355"/>
      <c r="W132" s="355"/>
      <c r="X132" s="355"/>
      <c r="Y132" s="355"/>
      <c r="Z132" s="355"/>
    </row>
    <row r="133" spans="1:26">
      <c r="A133" s="355"/>
      <c r="B133" s="365"/>
      <c r="C133" s="363"/>
      <c r="D133" s="365"/>
      <c r="E133" s="365"/>
      <c r="F133" s="365"/>
      <c r="G133" s="365"/>
      <c r="H133" s="365"/>
      <c r="I133" s="365"/>
      <c r="J133" s="355"/>
      <c r="K133" s="355"/>
      <c r="L133" s="355"/>
      <c r="M133" s="355"/>
      <c r="N133" s="355"/>
      <c r="O133" s="355"/>
      <c r="P133" s="355"/>
      <c r="Q133" s="355"/>
      <c r="R133" s="355"/>
      <c r="S133" s="355"/>
      <c r="T133" s="355"/>
      <c r="U133" s="355"/>
      <c r="V133" s="355"/>
      <c r="W133" s="355"/>
      <c r="X133" s="355"/>
      <c r="Y133" s="355"/>
      <c r="Z133" s="355"/>
    </row>
    <row r="134" spans="1:26">
      <c r="A134" s="355"/>
      <c r="B134" s="350"/>
      <c r="C134" s="350"/>
      <c r="D134" s="355"/>
      <c r="E134" s="352"/>
      <c r="F134" s="352"/>
      <c r="G134" s="355"/>
      <c r="H134" s="355"/>
      <c r="I134" s="355"/>
      <c r="J134" s="355"/>
      <c r="K134" s="355"/>
      <c r="L134" s="355"/>
      <c r="M134" s="355"/>
      <c r="N134" s="355"/>
      <c r="O134" s="355"/>
      <c r="P134" s="355"/>
      <c r="Q134" s="355"/>
      <c r="R134" s="355"/>
      <c r="S134" s="355"/>
      <c r="T134" s="355"/>
      <c r="U134" s="355"/>
      <c r="V134" s="355"/>
      <c r="W134" s="355"/>
      <c r="X134" s="355"/>
      <c r="Y134" s="355"/>
      <c r="Z134" s="355"/>
    </row>
    <row r="135" spans="1:26">
      <c r="A135" s="355"/>
      <c r="B135" s="350"/>
      <c r="C135" s="350"/>
      <c r="D135" s="355"/>
      <c r="E135" s="352"/>
      <c r="F135" s="352"/>
      <c r="G135" s="355"/>
      <c r="H135" s="355"/>
      <c r="I135" s="355"/>
      <c r="J135" s="355"/>
      <c r="K135" s="355"/>
      <c r="L135" s="355"/>
      <c r="M135" s="355"/>
      <c r="N135" s="355"/>
      <c r="O135" s="355"/>
      <c r="P135" s="355"/>
      <c r="Q135" s="355"/>
      <c r="R135" s="355"/>
      <c r="S135" s="355"/>
      <c r="T135" s="355"/>
      <c r="U135" s="355"/>
      <c r="V135" s="355"/>
      <c r="W135" s="355"/>
      <c r="X135" s="355"/>
      <c r="Y135" s="355"/>
      <c r="Z135" s="355"/>
    </row>
    <row r="136" spans="1:26">
      <c r="A136" s="355"/>
      <c r="B136" s="350"/>
      <c r="C136" s="350"/>
      <c r="D136" s="355"/>
      <c r="E136" s="352"/>
      <c r="F136" s="355"/>
      <c r="G136" s="355"/>
      <c r="H136" s="355"/>
      <c r="I136" s="355"/>
      <c r="J136" s="355"/>
      <c r="K136" s="355"/>
      <c r="L136" s="355"/>
      <c r="M136" s="355"/>
      <c r="N136" s="355"/>
      <c r="O136" s="355"/>
      <c r="P136" s="355"/>
      <c r="Q136" s="355"/>
      <c r="R136" s="355"/>
      <c r="S136" s="355"/>
      <c r="T136" s="355"/>
      <c r="U136" s="355"/>
      <c r="V136" s="355"/>
      <c r="W136" s="355"/>
      <c r="X136" s="355"/>
      <c r="Y136" s="355"/>
      <c r="Z136" s="355"/>
    </row>
    <row r="137" spans="1:26">
      <c r="A137" s="355"/>
      <c r="B137" s="350"/>
      <c r="C137" s="350"/>
      <c r="D137" s="355"/>
      <c r="E137" s="352"/>
      <c r="F137" s="352"/>
      <c r="G137" s="355"/>
      <c r="H137" s="355"/>
      <c r="I137" s="355"/>
      <c r="J137" s="355"/>
      <c r="K137" s="355"/>
      <c r="L137" s="355"/>
      <c r="M137" s="355"/>
      <c r="N137" s="355"/>
      <c r="O137" s="355"/>
      <c r="P137" s="355"/>
      <c r="Q137" s="355"/>
      <c r="R137" s="355"/>
      <c r="S137" s="355"/>
      <c r="T137" s="355"/>
      <c r="U137" s="355"/>
      <c r="V137" s="355"/>
      <c r="W137" s="355"/>
      <c r="X137" s="355"/>
      <c r="Y137" s="355"/>
      <c r="Z137" s="355"/>
    </row>
    <row r="138" spans="1:26">
      <c r="A138" s="355"/>
      <c r="B138" s="350"/>
      <c r="C138" s="350"/>
      <c r="D138" s="355"/>
      <c r="E138" s="352"/>
      <c r="F138" s="352"/>
      <c r="G138" s="355"/>
      <c r="H138" s="355"/>
      <c r="I138" s="355"/>
      <c r="J138" s="355"/>
      <c r="K138" s="355"/>
      <c r="L138" s="355"/>
      <c r="M138" s="355"/>
      <c r="N138" s="355"/>
      <c r="O138" s="355"/>
      <c r="P138" s="355"/>
      <c r="Q138" s="355"/>
      <c r="R138" s="355"/>
      <c r="S138" s="355"/>
      <c r="T138" s="355"/>
      <c r="U138" s="355"/>
      <c r="V138" s="355"/>
      <c r="W138" s="355"/>
      <c r="X138" s="355"/>
      <c r="Y138" s="355"/>
      <c r="Z138" s="355"/>
    </row>
    <row r="139" spans="1:26">
      <c r="A139" s="365"/>
      <c r="B139" s="355"/>
      <c r="C139" s="355"/>
      <c r="D139" s="355"/>
      <c r="E139" s="355"/>
      <c r="F139" s="355"/>
      <c r="G139" s="355"/>
      <c r="H139" s="355"/>
      <c r="I139" s="355"/>
      <c r="J139" s="365"/>
      <c r="K139" s="365"/>
      <c r="L139" s="365"/>
      <c r="M139" s="365"/>
      <c r="N139" s="365"/>
      <c r="O139" s="365"/>
      <c r="P139" s="365"/>
      <c r="Q139" s="365"/>
      <c r="R139" s="365"/>
      <c r="S139" s="365"/>
      <c r="T139" s="365"/>
      <c r="U139" s="365"/>
      <c r="V139" s="365"/>
      <c r="W139" s="365"/>
      <c r="X139" s="365"/>
      <c r="Y139" s="365"/>
      <c r="Z139" s="365"/>
    </row>
    <row r="140" spans="1:26">
      <c r="A140" s="355"/>
      <c r="B140" s="354"/>
      <c r="C140" s="355"/>
      <c r="D140" s="355"/>
      <c r="E140" s="355"/>
      <c r="F140" s="355"/>
      <c r="G140" s="355"/>
      <c r="H140" s="355"/>
      <c r="I140" s="355"/>
      <c r="J140" s="355"/>
      <c r="K140" s="355"/>
      <c r="L140" s="355"/>
      <c r="M140" s="355"/>
      <c r="N140" s="355"/>
      <c r="O140" s="355"/>
      <c r="P140" s="355"/>
      <c r="Q140" s="355"/>
      <c r="R140" s="355"/>
      <c r="S140" s="355"/>
      <c r="T140" s="355"/>
      <c r="U140" s="355"/>
      <c r="V140" s="355"/>
      <c r="W140" s="355"/>
      <c r="X140" s="355"/>
      <c r="Y140" s="355"/>
      <c r="Z140" s="355"/>
    </row>
    <row r="141" spans="1:26">
      <c r="A141" s="355"/>
      <c r="B141" s="355"/>
      <c r="C141" s="355"/>
      <c r="D141" s="355"/>
      <c r="E141" s="355"/>
      <c r="F141" s="355"/>
      <c r="G141" s="355"/>
      <c r="H141" s="355"/>
      <c r="I141" s="355"/>
      <c r="J141" s="355"/>
      <c r="K141" s="355"/>
      <c r="L141" s="355"/>
      <c r="M141" s="355"/>
      <c r="N141" s="355"/>
      <c r="O141" s="355"/>
      <c r="P141" s="355"/>
      <c r="Q141" s="355"/>
      <c r="R141" s="355"/>
      <c r="S141" s="355"/>
      <c r="T141" s="355"/>
      <c r="U141" s="355"/>
      <c r="V141" s="355"/>
      <c r="W141" s="355"/>
      <c r="X141" s="355"/>
      <c r="Y141" s="355"/>
      <c r="Z141" s="355"/>
    </row>
    <row r="142" spans="1:26">
      <c r="A142" s="355"/>
      <c r="B142" s="365"/>
      <c r="C142" s="363"/>
      <c r="D142" s="365"/>
      <c r="E142" s="365"/>
      <c r="F142" s="365"/>
      <c r="G142" s="365"/>
      <c r="H142" s="365"/>
      <c r="I142" s="365"/>
      <c r="J142" s="355"/>
      <c r="K142" s="355"/>
      <c r="L142" s="355"/>
      <c r="M142" s="355"/>
      <c r="N142" s="355"/>
      <c r="O142" s="355"/>
      <c r="P142" s="355"/>
      <c r="Q142" s="355"/>
      <c r="R142" s="355"/>
      <c r="S142" s="355"/>
      <c r="T142" s="355"/>
      <c r="U142" s="355"/>
      <c r="V142" s="355"/>
      <c r="W142" s="355"/>
      <c r="X142" s="355"/>
      <c r="Y142" s="355"/>
      <c r="Z142" s="355"/>
    </row>
    <row r="143" spans="1:26">
      <c r="A143" s="355"/>
      <c r="B143" s="350"/>
      <c r="C143" s="350"/>
      <c r="D143" s="355"/>
      <c r="E143" s="355"/>
      <c r="F143" s="355"/>
      <c r="G143" s="355"/>
      <c r="H143" s="355"/>
      <c r="I143" s="355"/>
      <c r="J143" s="355"/>
      <c r="K143" s="355"/>
      <c r="L143" s="355"/>
      <c r="M143" s="355"/>
      <c r="N143" s="355"/>
      <c r="O143" s="355"/>
      <c r="P143" s="355"/>
      <c r="Q143" s="355"/>
      <c r="R143" s="355"/>
      <c r="S143" s="355"/>
      <c r="T143" s="355"/>
      <c r="U143" s="355"/>
      <c r="V143" s="355"/>
      <c r="W143" s="355"/>
      <c r="X143" s="355"/>
      <c r="Y143" s="355"/>
      <c r="Z143" s="355"/>
    </row>
    <row r="144" spans="1:26">
      <c r="A144" s="355"/>
      <c r="B144" s="350"/>
      <c r="C144" s="350"/>
      <c r="D144" s="355"/>
      <c r="E144" s="355"/>
      <c r="F144" s="355"/>
      <c r="G144" s="355"/>
      <c r="H144" s="355"/>
      <c r="I144" s="355"/>
      <c r="J144" s="355"/>
      <c r="K144" s="355"/>
      <c r="L144" s="355"/>
      <c r="M144" s="355"/>
      <c r="N144" s="355"/>
      <c r="O144" s="355"/>
      <c r="P144" s="355"/>
      <c r="Q144" s="355"/>
      <c r="R144" s="355"/>
      <c r="S144" s="355"/>
      <c r="T144" s="355"/>
      <c r="U144" s="355"/>
      <c r="V144" s="355"/>
      <c r="W144" s="355"/>
      <c r="X144" s="355"/>
      <c r="Y144" s="355"/>
      <c r="Z144" s="355"/>
    </row>
    <row r="145" spans="1:26">
      <c r="A145" s="355"/>
      <c r="B145" s="350"/>
      <c r="C145" s="350"/>
      <c r="D145" s="355"/>
      <c r="E145" s="355"/>
      <c r="F145" s="355"/>
      <c r="G145" s="355"/>
      <c r="H145" s="355"/>
      <c r="I145" s="355"/>
      <c r="J145" s="355"/>
      <c r="K145" s="355"/>
      <c r="L145" s="355"/>
      <c r="M145" s="355"/>
      <c r="N145" s="355"/>
      <c r="O145" s="355"/>
      <c r="P145" s="355"/>
      <c r="Q145" s="355"/>
      <c r="R145" s="355"/>
      <c r="S145" s="355"/>
      <c r="T145" s="355"/>
      <c r="U145" s="355"/>
      <c r="V145" s="355"/>
      <c r="W145" s="355"/>
      <c r="X145" s="355"/>
      <c r="Y145" s="355"/>
      <c r="Z145" s="355"/>
    </row>
    <row r="146" spans="1:26">
      <c r="A146" s="355"/>
      <c r="B146" s="350"/>
      <c r="C146" s="350"/>
      <c r="D146" s="355"/>
      <c r="E146" s="355"/>
      <c r="F146" s="355"/>
      <c r="G146" s="355"/>
      <c r="H146" s="355"/>
      <c r="I146" s="355"/>
      <c r="J146" s="355"/>
      <c r="K146" s="355"/>
      <c r="L146" s="355"/>
      <c r="M146" s="355"/>
      <c r="N146" s="355"/>
      <c r="O146" s="355"/>
      <c r="P146" s="355"/>
      <c r="Q146" s="355"/>
      <c r="R146" s="355"/>
      <c r="S146" s="355"/>
      <c r="T146" s="355"/>
      <c r="U146" s="355"/>
      <c r="V146" s="355"/>
      <c r="W146" s="355"/>
      <c r="X146" s="355"/>
      <c r="Y146" s="355"/>
      <c r="Z146" s="355"/>
    </row>
    <row r="147" spans="1:26">
      <c r="A147" s="355"/>
      <c r="B147" s="350"/>
      <c r="C147" s="350"/>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row>
    <row r="148" spans="1:26">
      <c r="A148" s="365"/>
      <c r="C148" s="313"/>
      <c r="D148" s="313"/>
      <c r="E148" s="313"/>
      <c r="J148" s="365"/>
      <c r="K148" s="365"/>
      <c r="L148" s="365"/>
      <c r="M148" s="365"/>
      <c r="N148" s="365"/>
      <c r="O148" s="365"/>
      <c r="P148" s="365"/>
      <c r="Q148" s="365"/>
      <c r="R148" s="365"/>
      <c r="S148" s="365"/>
      <c r="T148" s="365"/>
      <c r="U148" s="365"/>
      <c r="V148" s="365"/>
      <c r="W148" s="365"/>
      <c r="X148" s="365"/>
      <c r="Y148" s="365"/>
      <c r="Z148" s="365"/>
    </row>
    <row r="149" spans="1:26">
      <c r="A149" s="355"/>
      <c r="C149" s="313"/>
      <c r="D149" s="313"/>
      <c r="E149" s="313"/>
      <c r="J149" s="355"/>
      <c r="K149" s="355"/>
      <c r="L149" s="355"/>
      <c r="M149" s="355"/>
      <c r="N149" s="355"/>
      <c r="O149" s="355"/>
      <c r="P149" s="355"/>
      <c r="Q149" s="355"/>
      <c r="R149" s="355"/>
      <c r="S149" s="355"/>
      <c r="T149" s="355"/>
      <c r="U149" s="355"/>
      <c r="V149" s="355"/>
      <c r="W149" s="355"/>
      <c r="X149" s="355"/>
      <c r="Y149" s="355"/>
      <c r="Z149" s="355"/>
    </row>
    <row r="150" spans="1:26">
      <c r="A150" s="355"/>
      <c r="C150" s="313"/>
      <c r="D150" s="313"/>
      <c r="E150" s="313"/>
      <c r="J150" s="355"/>
      <c r="K150" s="355"/>
      <c r="L150" s="355"/>
      <c r="M150" s="355"/>
      <c r="N150" s="355"/>
      <c r="O150" s="355"/>
      <c r="P150" s="355"/>
      <c r="Q150" s="355"/>
      <c r="R150" s="355"/>
      <c r="S150" s="355"/>
      <c r="T150" s="355"/>
      <c r="U150" s="355"/>
      <c r="V150" s="355"/>
      <c r="W150" s="355"/>
      <c r="X150" s="355"/>
      <c r="Y150" s="355"/>
      <c r="Z150" s="355"/>
    </row>
    <row r="151" spans="1:26">
      <c r="A151" s="355"/>
      <c r="C151" s="313"/>
      <c r="D151" s="313"/>
      <c r="E151" s="313"/>
      <c r="J151" s="355"/>
      <c r="K151" s="355"/>
      <c r="L151" s="355"/>
      <c r="M151" s="355"/>
      <c r="N151" s="355"/>
      <c r="O151" s="355"/>
      <c r="P151" s="355"/>
      <c r="Q151" s="355"/>
      <c r="R151" s="355"/>
      <c r="S151" s="355"/>
      <c r="T151" s="355"/>
      <c r="U151" s="355"/>
      <c r="V151" s="355"/>
      <c r="W151" s="355"/>
      <c r="X151" s="355"/>
      <c r="Y151" s="355"/>
      <c r="Z151" s="355"/>
    </row>
    <row r="152" spans="1:26">
      <c r="A152" s="355"/>
      <c r="C152" s="313"/>
      <c r="D152" s="313"/>
      <c r="E152" s="313"/>
      <c r="J152" s="355"/>
      <c r="K152" s="355"/>
      <c r="L152" s="355"/>
      <c r="M152" s="355"/>
      <c r="N152" s="355"/>
      <c r="O152" s="355"/>
      <c r="P152" s="355"/>
      <c r="Q152" s="355"/>
      <c r="R152" s="355"/>
      <c r="S152" s="355"/>
      <c r="T152" s="355"/>
      <c r="U152" s="355"/>
      <c r="V152" s="355"/>
      <c r="W152" s="355"/>
      <c r="X152" s="355"/>
      <c r="Y152" s="355"/>
      <c r="Z152" s="355"/>
    </row>
    <row r="153" spans="1:26">
      <c r="A153" s="355"/>
      <c r="C153" s="313"/>
      <c r="D153" s="313"/>
      <c r="E153" s="313"/>
      <c r="J153" s="355"/>
      <c r="K153" s="355"/>
      <c r="L153" s="355"/>
      <c r="M153" s="355"/>
      <c r="N153" s="355"/>
      <c r="O153" s="355"/>
      <c r="P153" s="355"/>
      <c r="Q153" s="355"/>
      <c r="R153" s="355"/>
      <c r="S153" s="355"/>
      <c r="T153" s="355"/>
      <c r="U153" s="355"/>
      <c r="V153" s="355"/>
      <c r="W153" s="355"/>
      <c r="X153" s="355"/>
      <c r="Y153" s="355"/>
      <c r="Z153" s="355"/>
    </row>
    <row r="154" spans="1:26">
      <c r="C154" s="313"/>
      <c r="D154" s="313"/>
      <c r="E154" s="313"/>
    </row>
    <row r="155" spans="1:26">
      <c r="C155" s="313"/>
      <c r="D155" s="313"/>
      <c r="E155" s="313"/>
    </row>
    <row r="156" spans="1:26">
      <c r="C156" s="313"/>
      <c r="D156" s="313"/>
      <c r="E156" s="313"/>
    </row>
    <row r="157" spans="1:26">
      <c r="C157" s="313"/>
      <c r="D157" s="313"/>
      <c r="E157" s="313"/>
    </row>
    <row r="158" spans="1:26">
      <c r="C158" s="313"/>
      <c r="D158" s="313"/>
      <c r="E158" s="313"/>
    </row>
    <row r="159" spans="1:26">
      <c r="C159" s="313"/>
      <c r="D159" s="313"/>
      <c r="E159" s="313"/>
    </row>
    <row r="160" spans="1:26">
      <c r="C160" s="313"/>
      <c r="D160" s="313"/>
      <c r="E160" s="313"/>
    </row>
    <row r="161" spans="3:5">
      <c r="C161" s="313"/>
      <c r="D161" s="313"/>
      <c r="E161" s="313"/>
    </row>
    <row r="162" spans="3:5">
      <c r="C162" s="313"/>
      <c r="D162" s="313"/>
      <c r="E162" s="313"/>
    </row>
    <row r="163" spans="3:5">
      <c r="C163" s="313"/>
      <c r="D163" s="313"/>
      <c r="E163" s="313"/>
    </row>
    <row r="164" spans="3:5">
      <c r="C164" s="313"/>
      <c r="D164" s="313"/>
      <c r="E164" s="313"/>
    </row>
    <row r="165" spans="3:5">
      <c r="C165" s="313"/>
      <c r="D165" s="313"/>
      <c r="E165" s="313"/>
    </row>
    <row r="166" spans="3:5">
      <c r="C166" s="313"/>
      <c r="D166" s="313"/>
      <c r="E166" s="313"/>
    </row>
    <row r="167" spans="3:5">
      <c r="C167" s="313"/>
      <c r="D167" s="313"/>
      <c r="E167" s="313"/>
    </row>
    <row r="168" spans="3:5">
      <c r="C168" s="313"/>
      <c r="D168" s="313"/>
      <c r="E168" s="313"/>
    </row>
    <row r="169" spans="3:5">
      <c r="C169" s="313"/>
      <c r="D169" s="313"/>
      <c r="E169" s="313"/>
    </row>
    <row r="170" spans="3:5">
      <c r="C170" s="313"/>
      <c r="D170" s="313"/>
      <c r="E170" s="313"/>
    </row>
    <row r="171" spans="3:5">
      <c r="C171" s="313"/>
      <c r="D171" s="313"/>
      <c r="E171" s="313"/>
    </row>
    <row r="172" spans="3:5">
      <c r="C172" s="313"/>
      <c r="D172" s="313"/>
      <c r="E172" s="313"/>
    </row>
    <row r="173" spans="3:5">
      <c r="C173" s="313"/>
      <c r="D173" s="313"/>
      <c r="E173" s="313"/>
    </row>
    <row r="174" spans="3:5">
      <c r="C174" s="313"/>
      <c r="D174" s="313"/>
      <c r="E174" s="313"/>
    </row>
    <row r="175" spans="3:5">
      <c r="C175" s="313"/>
      <c r="D175" s="313"/>
      <c r="E175" s="313"/>
    </row>
    <row r="176" spans="3:5">
      <c r="C176" s="313"/>
      <c r="D176" s="313"/>
      <c r="E176" s="313"/>
    </row>
    <row r="177" spans="3:5">
      <c r="C177" s="313"/>
      <c r="D177" s="313"/>
      <c r="E177" s="313"/>
    </row>
    <row r="178" spans="3:5">
      <c r="C178" s="313"/>
      <c r="D178" s="313"/>
      <c r="E178" s="313"/>
    </row>
    <row r="179" spans="3:5">
      <c r="C179" s="313"/>
      <c r="D179" s="313"/>
      <c r="E179" s="313"/>
    </row>
    <row r="180" spans="3:5">
      <c r="C180" s="313"/>
      <c r="D180" s="313"/>
      <c r="E180" s="313"/>
    </row>
    <row r="181" spans="3:5">
      <c r="C181" s="313"/>
      <c r="D181" s="313"/>
      <c r="E181" s="313"/>
    </row>
    <row r="182" spans="3:5">
      <c r="C182" s="313"/>
      <c r="D182" s="313"/>
      <c r="E182" s="313"/>
    </row>
    <row r="183" spans="3:5">
      <c r="C183" s="313"/>
      <c r="D183" s="313"/>
      <c r="E183" s="313"/>
    </row>
    <row r="184" spans="3:5">
      <c r="C184" s="313"/>
      <c r="D184" s="313"/>
      <c r="E184" s="313"/>
    </row>
    <row r="185" spans="3:5">
      <c r="C185" s="313"/>
      <c r="D185" s="313"/>
      <c r="E185" s="313"/>
    </row>
    <row r="186" spans="3:5">
      <c r="C186" s="313"/>
      <c r="D186" s="313"/>
      <c r="E186" s="313"/>
    </row>
    <row r="187" spans="3:5">
      <c r="C187" s="313"/>
      <c r="D187" s="313"/>
      <c r="E187" s="313"/>
    </row>
    <row r="188" spans="3:5">
      <c r="C188" s="313"/>
      <c r="D188" s="313"/>
      <c r="E188" s="313"/>
    </row>
    <row r="189" spans="3:5">
      <c r="C189" s="313"/>
      <c r="D189" s="313"/>
      <c r="E189" s="313"/>
    </row>
    <row r="190" spans="3:5">
      <c r="C190" s="313"/>
      <c r="D190" s="313"/>
      <c r="E190" s="313"/>
    </row>
    <row r="191" spans="3:5">
      <c r="C191" s="313"/>
      <c r="D191" s="313"/>
      <c r="E191" s="313"/>
    </row>
    <row r="192" spans="3:5">
      <c r="C192" s="313"/>
      <c r="D192" s="313"/>
      <c r="E192" s="313"/>
    </row>
    <row r="193" spans="3:5">
      <c r="C193" s="313"/>
      <c r="D193" s="313"/>
      <c r="E193" s="313"/>
    </row>
    <row r="194" spans="3:5">
      <c r="C194" s="313"/>
      <c r="D194" s="313"/>
      <c r="E194" s="313"/>
    </row>
    <row r="195" spans="3:5">
      <c r="C195" s="313"/>
      <c r="D195" s="313"/>
      <c r="E195" s="313"/>
    </row>
    <row r="196" spans="3:5">
      <c r="C196" s="313"/>
      <c r="D196" s="313"/>
      <c r="E196" s="313"/>
    </row>
    <row r="197" spans="3:5">
      <c r="C197" s="313"/>
      <c r="D197" s="313"/>
      <c r="E197" s="313"/>
    </row>
    <row r="198" spans="3:5">
      <c r="C198" s="313"/>
      <c r="D198" s="313"/>
      <c r="E198" s="313"/>
    </row>
    <row r="199" spans="3:5">
      <c r="C199" s="313"/>
      <c r="D199" s="313"/>
      <c r="E199" s="313"/>
    </row>
    <row r="200" spans="3:5">
      <c r="C200" s="313"/>
      <c r="D200" s="313"/>
      <c r="E200" s="313"/>
    </row>
    <row r="201" spans="3:5">
      <c r="C201" s="313"/>
      <c r="D201" s="313"/>
      <c r="E201" s="313"/>
    </row>
    <row r="202" spans="3:5">
      <c r="C202" s="313"/>
      <c r="D202" s="313"/>
      <c r="E202" s="313"/>
    </row>
    <row r="203" spans="3:5">
      <c r="C203" s="313"/>
      <c r="D203" s="313"/>
      <c r="E203" s="313"/>
    </row>
    <row r="204" spans="3:5">
      <c r="C204" s="313"/>
      <c r="D204" s="313"/>
      <c r="E204" s="313"/>
    </row>
    <row r="205" spans="3:5">
      <c r="C205" s="313"/>
      <c r="D205" s="313"/>
      <c r="E205" s="313"/>
    </row>
    <row r="206" spans="3:5">
      <c r="C206" s="313"/>
      <c r="D206" s="313"/>
      <c r="E206" s="313"/>
    </row>
    <row r="207" spans="3:5">
      <c r="C207" s="313"/>
      <c r="D207" s="313"/>
      <c r="E207" s="313"/>
    </row>
    <row r="208" spans="3:5">
      <c r="C208" s="313"/>
      <c r="D208" s="313"/>
      <c r="E208" s="313"/>
    </row>
    <row r="209" spans="3:5">
      <c r="C209" s="313"/>
      <c r="D209" s="313"/>
      <c r="E209" s="313"/>
    </row>
    <row r="210" spans="3:5">
      <c r="C210" s="313"/>
      <c r="D210" s="313"/>
      <c r="E210" s="313"/>
    </row>
    <row r="211" spans="3:5">
      <c r="C211" s="313"/>
      <c r="D211" s="313"/>
      <c r="E211" s="313"/>
    </row>
    <row r="212" spans="3:5">
      <c r="C212" s="313"/>
      <c r="D212" s="313"/>
      <c r="E212" s="313"/>
    </row>
    <row r="213" spans="3:5">
      <c r="C213" s="313"/>
      <c r="D213" s="313"/>
      <c r="E213" s="313"/>
    </row>
    <row r="214" spans="3:5">
      <c r="C214" s="313"/>
      <c r="D214" s="313"/>
      <c r="E214" s="313"/>
    </row>
    <row r="215" spans="3:5">
      <c r="C215" s="313"/>
      <c r="D215" s="313"/>
      <c r="E215" s="313"/>
    </row>
    <row r="216" spans="3:5">
      <c r="C216" s="313"/>
      <c r="D216" s="313"/>
      <c r="E216" s="313"/>
    </row>
    <row r="217" spans="3:5">
      <c r="C217" s="313"/>
      <c r="D217" s="313"/>
      <c r="E217" s="313"/>
    </row>
    <row r="218" spans="3:5">
      <c r="C218" s="313"/>
      <c r="D218" s="313"/>
      <c r="E218" s="313"/>
    </row>
    <row r="219" spans="3:5">
      <c r="C219" s="313"/>
      <c r="D219" s="313"/>
      <c r="E219" s="313"/>
    </row>
    <row r="220" spans="3:5">
      <c r="C220" s="313"/>
      <c r="D220" s="313"/>
      <c r="E220" s="313"/>
    </row>
    <row r="221" spans="3:5">
      <c r="C221" s="313"/>
      <c r="D221" s="313"/>
      <c r="E221" s="313"/>
    </row>
    <row r="222" spans="3:5">
      <c r="C222" s="313"/>
      <c r="D222" s="313"/>
      <c r="E222" s="313"/>
    </row>
    <row r="223" spans="3:5">
      <c r="C223" s="313"/>
      <c r="D223" s="313"/>
      <c r="E223" s="313"/>
    </row>
    <row r="224" spans="3:5">
      <c r="C224" s="313"/>
      <c r="D224" s="313"/>
      <c r="E224" s="313"/>
    </row>
    <row r="225" spans="3:5">
      <c r="C225" s="313"/>
      <c r="D225" s="313"/>
      <c r="E225" s="313"/>
    </row>
    <row r="226" spans="3:5">
      <c r="C226" s="313"/>
      <c r="D226" s="313"/>
      <c r="E226" s="313"/>
    </row>
    <row r="227" spans="3:5">
      <c r="C227" s="313"/>
      <c r="D227" s="313"/>
      <c r="E227" s="313"/>
    </row>
    <row r="228" spans="3:5">
      <c r="C228" s="313"/>
      <c r="D228" s="313"/>
      <c r="E228" s="313"/>
    </row>
    <row r="229" spans="3:5">
      <c r="C229" s="313"/>
      <c r="D229" s="313"/>
      <c r="E229" s="313"/>
    </row>
    <row r="230" spans="3:5">
      <c r="C230" s="313"/>
      <c r="D230" s="313"/>
      <c r="E230" s="313"/>
    </row>
    <row r="231" spans="3:5">
      <c r="C231" s="313"/>
      <c r="D231" s="313"/>
      <c r="E231" s="313"/>
    </row>
    <row r="232" spans="3:5">
      <c r="C232" s="313"/>
      <c r="D232" s="313"/>
      <c r="E232" s="313"/>
    </row>
    <row r="233" spans="3:5">
      <c r="C233" s="313"/>
      <c r="D233" s="313"/>
      <c r="E233" s="313"/>
    </row>
    <row r="234" spans="3:5">
      <c r="C234" s="313"/>
      <c r="D234" s="313"/>
      <c r="E234" s="313"/>
    </row>
    <row r="235" spans="3:5">
      <c r="C235" s="313"/>
      <c r="D235" s="313"/>
      <c r="E235" s="313"/>
    </row>
    <row r="236" spans="3:5">
      <c r="C236" s="313"/>
      <c r="D236" s="313"/>
      <c r="E236" s="313"/>
    </row>
  </sheetData>
  <sheetProtection algorithmName="SHA-512" hashValue="QLLtYHANyCECT5tUZ4EtYAKAtkamOdUsHDLypB4xdUh7IdJXJsoI4YHW54cuazHit89t33j7jDAeGB14dt2FLw==" saltValue="o7Y1NWYrDgod5sYa1cZmdg==" spinCount="100000" sheet="1" objects="1" scenarios="1"/>
  <mergeCells count="8">
    <mergeCell ref="B43:D44"/>
    <mergeCell ref="A1:E1"/>
    <mergeCell ref="A3:E3"/>
    <mergeCell ref="B25:C26"/>
    <mergeCell ref="B36:D37"/>
    <mergeCell ref="B38:D39"/>
    <mergeCell ref="B23:E24"/>
    <mergeCell ref="B21:E22"/>
  </mergeCells>
  <dataValidations count="4">
    <dataValidation type="decimal" operator="greaterThanOrEqual" allowBlank="1" showInputMessage="1" showErrorMessage="1" sqref="J18:K18">
      <formula1>אפס</formula1>
    </dataValidation>
    <dataValidation type="list" allowBlank="1" showInputMessage="1" showErrorMessage="1" sqref="F58 F91 F123">
      <formula1>יום_</formula1>
    </dataValidation>
    <dataValidation type="list" allowBlank="1" showInputMessage="1" showErrorMessage="1" sqref="D58 D86 D89:D91 D121:D123">
      <formula1>שנה</formula1>
    </dataValidation>
    <dataValidation type="list" allowBlank="1" showInputMessage="1" showErrorMessage="1" sqref="E58 E91 E123">
      <formula1>חודשים</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3" tint="0.59999389629810485"/>
    <pageSetUpPr autoPageBreaks="0"/>
  </sheetPr>
  <dimension ref="A1:DQ100"/>
  <sheetViews>
    <sheetView rightToLeft="1" zoomScale="70" zoomScaleNormal="70" workbookViewId="0">
      <selection activeCell="A101" sqref="A101"/>
    </sheetView>
  </sheetViews>
  <sheetFormatPr defaultColWidth="9" defaultRowHeight="16.5" outlineLevelRow="1" outlineLevelCol="1"/>
  <cols>
    <col min="1" max="1" width="5.375" style="405" customWidth="1"/>
    <col min="2" max="2" width="42.75" style="402" customWidth="1"/>
    <col min="3" max="3" width="28.375" style="402" customWidth="1"/>
    <col min="4" max="4" width="29.875" style="402" customWidth="1"/>
    <col min="5" max="7" width="28.375" style="402" customWidth="1"/>
    <col min="8" max="10" width="24.375" style="402" customWidth="1"/>
    <col min="11" max="11" width="19.75" style="402" customWidth="1"/>
    <col min="12" max="15" width="24.125" style="402" hidden="1" customWidth="1" outlineLevel="1"/>
    <col min="16" max="16" width="26.25" style="402" customWidth="1" collapsed="1"/>
    <col min="17" max="17" width="29.625" style="402" customWidth="1"/>
    <col min="18" max="18" width="18.125" style="402" customWidth="1"/>
    <col min="19" max="24" width="29.375" style="402" customWidth="1"/>
    <col min="25" max="25" width="10.625" style="402" customWidth="1"/>
    <col min="26" max="26" width="29.875" style="402" customWidth="1"/>
    <col min="27" max="27" width="14.625" style="402" customWidth="1"/>
    <col min="28" max="28" width="28.25" style="402" customWidth="1"/>
    <col min="29" max="29" width="20.375" style="402" customWidth="1"/>
    <col min="30" max="30" width="29.375" style="402" customWidth="1"/>
    <col min="31" max="31" width="20.75" style="402" customWidth="1"/>
    <col min="32" max="32" width="16.625" style="402" hidden="1" customWidth="1" outlineLevel="1"/>
    <col min="33" max="33" width="15.625" style="402" hidden="1" customWidth="1" outlineLevel="1"/>
    <col min="34" max="34" width="18.75" style="402" hidden="1" customWidth="1" outlineLevel="1"/>
    <col min="35" max="35" width="20.875" style="402" hidden="1" customWidth="1" outlineLevel="1"/>
    <col min="36" max="36" width="27.125" style="402" hidden="1" customWidth="1" outlineLevel="1"/>
    <col min="37" max="37" width="27" style="402" customWidth="1" collapsed="1"/>
    <col min="38" max="38" width="18.25" style="402" customWidth="1"/>
    <col min="39" max="39" width="23.375" style="402" customWidth="1"/>
    <col min="40" max="40" width="20.25" style="402" customWidth="1"/>
    <col min="41" max="41" width="20.125" style="402" customWidth="1"/>
    <col min="42" max="42" width="16.375" style="402" customWidth="1"/>
    <col min="43" max="43" width="24.875" style="402" customWidth="1"/>
    <col min="44" max="44" width="14.375" style="402" hidden="1" customWidth="1" outlineLevel="1"/>
    <col min="45" max="45" width="28.75" style="402" hidden="1" customWidth="1" outlineLevel="1"/>
    <col min="46" max="46" width="19.125" style="402" hidden="1" customWidth="1" outlineLevel="1"/>
    <col min="47" max="47" width="20.875" style="402" hidden="1" customWidth="1" outlineLevel="1"/>
    <col min="48" max="48" width="22.375" style="402" hidden="1" customWidth="1" outlineLevel="1"/>
    <col min="49" max="49" width="25.875" style="402" customWidth="1" collapsed="1"/>
    <col min="50" max="50" width="21.875" style="402" customWidth="1"/>
    <col min="51" max="51" width="25.125" style="402" customWidth="1"/>
    <col min="52" max="52" width="22" style="402" bestFit="1" customWidth="1"/>
    <col min="53" max="53" width="11.75" style="402" customWidth="1"/>
    <col min="54" max="54" width="27.375" style="402" customWidth="1"/>
    <col min="55" max="55" width="22.375" style="402" customWidth="1"/>
    <col min="56" max="56" width="26.25" style="402" hidden="1" customWidth="1" outlineLevel="1"/>
    <col min="57" max="57" width="20.875" style="402" hidden="1" customWidth="1" outlineLevel="1"/>
    <col min="58" max="59" width="26.375" style="402" hidden="1" customWidth="1" outlineLevel="1"/>
    <col min="60" max="60" width="15.375" style="402" hidden="1" customWidth="1" outlineLevel="1"/>
    <col min="61" max="61" width="11.25" style="402" customWidth="1" collapsed="1"/>
    <col min="62" max="62" width="13.25" style="402" customWidth="1"/>
    <col min="63" max="63" width="11" style="402" customWidth="1"/>
    <col min="64" max="64" width="22" style="403" bestFit="1" customWidth="1"/>
    <col min="65" max="65" width="13.75" style="402" customWidth="1"/>
    <col min="66" max="66" width="26.375" style="402" customWidth="1"/>
    <col min="67" max="67" width="14.875" style="402" customWidth="1"/>
    <col min="68" max="68" width="13.75" style="402" hidden="1" customWidth="1" outlineLevel="1"/>
    <col min="69" max="69" width="14.375" style="402" hidden="1" customWidth="1" outlineLevel="1"/>
    <col min="70" max="70" width="17.75" style="402" hidden="1" customWidth="1" outlineLevel="1"/>
    <col min="71" max="71" width="20.875" style="402" hidden="1" customWidth="1" outlineLevel="1"/>
    <col min="72" max="72" width="12.125" style="402" hidden="1" customWidth="1" outlineLevel="1"/>
    <col min="73" max="73" width="14.375" style="402" customWidth="1" collapsed="1"/>
    <col min="74" max="74" width="20.375" style="402" customWidth="1"/>
    <col min="75" max="75" width="15.125" style="402" customWidth="1"/>
    <col min="76" max="76" width="22" style="402" bestFit="1" customWidth="1"/>
    <col min="77" max="77" width="13.375" style="402" customWidth="1"/>
    <col min="78" max="78" width="20" style="402" customWidth="1"/>
    <col min="79" max="79" width="12.25" style="402" customWidth="1"/>
    <col min="80" max="80" width="15.625" style="402" hidden="1" customWidth="1" outlineLevel="1"/>
    <col min="81" max="81" width="26" style="402" hidden="1" customWidth="1" outlineLevel="1"/>
    <col min="82" max="82" width="14.625" style="402" hidden="1" customWidth="1" outlineLevel="1"/>
    <col min="83" max="83" width="20.875" style="402" hidden="1" customWidth="1" outlineLevel="1"/>
    <col min="84" max="84" width="11.625" style="402" hidden="1" customWidth="1" outlineLevel="1"/>
    <col min="85" max="85" width="20.125" style="402" bestFit="1" customWidth="1" collapsed="1"/>
    <col min="86" max="86" width="9" style="402"/>
    <col min="87" max="87" width="11.75" style="402" bestFit="1" customWidth="1"/>
    <col min="88" max="88" width="22" style="402" bestFit="1" customWidth="1"/>
    <col min="89" max="91" width="9" style="402"/>
    <col min="92" max="92" width="13.375" style="402" hidden="1" customWidth="1" outlineLevel="1"/>
    <col min="93" max="93" width="13.125" style="402" hidden="1" customWidth="1" outlineLevel="1"/>
    <col min="94" max="94" width="10.375" style="402" hidden="1" customWidth="1" outlineLevel="1"/>
    <col min="95" max="95" width="20.875" style="402" hidden="1" customWidth="1" outlineLevel="1"/>
    <col min="96" max="96" width="9" style="402" hidden="1" customWidth="1" outlineLevel="1"/>
    <col min="97" max="97" width="20.125" style="402" bestFit="1" customWidth="1" collapsed="1"/>
    <col min="98" max="98" width="9" style="402"/>
    <col min="99" max="99" width="11.75" style="402" bestFit="1" customWidth="1"/>
    <col min="100" max="100" width="22" style="402" bestFit="1" customWidth="1"/>
    <col min="101" max="103" width="9" style="402"/>
    <col min="104" max="104" width="13.375" style="402" hidden="1" customWidth="1" outlineLevel="1"/>
    <col min="105" max="105" width="13.125" style="402" hidden="1" customWidth="1" outlineLevel="1"/>
    <col min="106" max="106" width="10.375" style="402" hidden="1" customWidth="1" outlineLevel="1"/>
    <col min="107" max="107" width="20.875" style="402" hidden="1" customWidth="1" outlineLevel="1"/>
    <col min="108" max="108" width="9" style="402" hidden="1" customWidth="1" outlineLevel="1"/>
    <col min="109" max="109" width="20.125" style="402" bestFit="1" customWidth="1" collapsed="1"/>
    <col min="110" max="110" width="9" style="402"/>
    <col min="111" max="111" width="11.75" style="402" bestFit="1" customWidth="1"/>
    <col min="112" max="112" width="22" style="402" bestFit="1" customWidth="1"/>
    <col min="113" max="115" width="9" style="402"/>
    <col min="116" max="116" width="13.375" style="402" hidden="1" customWidth="1" outlineLevel="1"/>
    <col min="117" max="117" width="20.125" style="402" hidden="1" customWidth="1" outlineLevel="1"/>
    <col min="118" max="118" width="10.375" style="402" hidden="1" customWidth="1" outlineLevel="1"/>
    <col min="119" max="119" width="20.875" style="402" hidden="1" customWidth="1" outlineLevel="1"/>
    <col min="120" max="120" width="9" style="402" hidden="1" customWidth="1" outlineLevel="1"/>
    <col min="121" max="121" width="9" style="402" collapsed="1"/>
    <col min="122" max="16384" width="9" style="402"/>
  </cols>
  <sheetData>
    <row r="1" spans="1:64" s="366" customFormat="1" ht="116.1" customHeight="1">
      <c r="A1" s="1006" t="s">
        <v>2675</v>
      </c>
      <c r="B1" s="1007"/>
      <c r="C1" s="1007"/>
      <c r="D1" s="1007"/>
      <c r="E1" s="1007"/>
      <c r="F1" s="1007"/>
      <c r="G1" s="1007"/>
      <c r="H1" s="1007"/>
      <c r="I1" s="1007"/>
      <c r="J1" s="1007"/>
      <c r="K1" s="1007"/>
      <c r="L1" s="1007"/>
      <c r="M1" s="1007"/>
      <c r="N1" s="1007"/>
      <c r="O1" s="1007"/>
      <c r="P1" s="1008"/>
      <c r="Q1" s="389"/>
      <c r="BL1" s="367"/>
    </row>
    <row r="2" spans="1:64" s="366" customFormat="1">
      <c r="A2" s="449"/>
      <c r="B2" s="381"/>
      <c r="C2" s="381"/>
      <c r="D2" s="381"/>
      <c r="E2" s="381"/>
      <c r="F2" s="381"/>
      <c r="G2" s="381"/>
      <c r="H2" s="381"/>
      <c r="I2" s="381"/>
      <c r="J2" s="381"/>
      <c r="K2" s="381"/>
      <c r="L2" s="381"/>
      <c r="M2" s="381"/>
      <c r="N2" s="381"/>
      <c r="O2" s="381"/>
      <c r="P2" s="450"/>
      <c r="Q2" s="389"/>
      <c r="BL2" s="367"/>
    </row>
    <row r="3" spans="1:64" s="368" customFormat="1" ht="25.5" customHeight="1">
      <c r="A3" s="451"/>
      <c r="B3" s="452" t="s">
        <v>2542</v>
      </c>
      <c r="C3" s="453"/>
      <c r="D3" s="382"/>
      <c r="E3" s="382"/>
      <c r="F3" s="382"/>
      <c r="G3" s="382"/>
      <c r="H3" s="382"/>
      <c r="I3" s="382"/>
      <c r="J3" s="382"/>
      <c r="K3" s="382"/>
      <c r="L3" s="382"/>
      <c r="M3" s="382"/>
      <c r="N3" s="382"/>
      <c r="O3" s="382"/>
      <c r="P3" s="454"/>
      <c r="Q3" s="382"/>
      <c r="BL3" s="369"/>
    </row>
    <row r="4" spans="1:64" s="368" customFormat="1" ht="24.6" customHeight="1">
      <c r="A4" s="451"/>
      <c r="B4" s="452" t="s">
        <v>312</v>
      </c>
      <c r="C4" s="453"/>
      <c r="D4" s="382"/>
      <c r="E4" s="382"/>
      <c r="F4" s="382"/>
      <c r="G4" s="382"/>
      <c r="H4" s="382"/>
      <c r="I4" s="382"/>
      <c r="J4" s="382"/>
      <c r="K4" s="382"/>
      <c r="L4" s="382"/>
      <c r="M4" s="382"/>
      <c r="N4" s="382"/>
      <c r="O4" s="382"/>
      <c r="P4" s="454"/>
      <c r="Q4" s="382"/>
      <c r="BL4" s="369"/>
    </row>
    <row r="5" spans="1:64" s="368" customFormat="1" ht="20.45" customHeight="1">
      <c r="A5" s="451"/>
      <c r="B5" s="455" t="s">
        <v>24</v>
      </c>
      <c r="C5" s="382"/>
      <c r="D5" s="382"/>
      <c r="E5" s="382"/>
      <c r="F5" s="382"/>
      <c r="G5" s="382"/>
      <c r="H5" s="382"/>
      <c r="I5" s="382"/>
      <c r="J5" s="382"/>
      <c r="K5" s="382"/>
      <c r="L5" s="382"/>
      <c r="M5" s="382"/>
      <c r="N5" s="382"/>
      <c r="O5" s="382"/>
      <c r="P5" s="454"/>
      <c r="Q5" s="382"/>
      <c r="BK5" s="369"/>
    </row>
    <row r="6" spans="1:64" s="368" customFormat="1" ht="20.45" customHeight="1">
      <c r="A6" s="451"/>
      <c r="B6" s="456" t="s">
        <v>25</v>
      </c>
      <c r="C6" s="382"/>
      <c r="D6" s="382"/>
      <c r="E6" s="382"/>
      <c r="F6" s="382"/>
      <c r="G6" s="382"/>
      <c r="H6" s="382"/>
      <c r="I6" s="382"/>
      <c r="J6" s="382"/>
      <c r="K6" s="382"/>
      <c r="L6" s="382"/>
      <c r="M6" s="382"/>
      <c r="N6" s="382"/>
      <c r="O6" s="382"/>
      <c r="P6" s="454"/>
      <c r="Q6" s="382"/>
      <c r="BK6" s="369"/>
    </row>
    <row r="7" spans="1:64" s="368" customFormat="1" ht="20.45" customHeight="1">
      <c r="A7" s="451"/>
      <c r="B7" s="457" t="s">
        <v>2509</v>
      </c>
      <c r="C7" s="382"/>
      <c r="D7" s="382"/>
      <c r="E7" s="382"/>
      <c r="F7" s="382"/>
      <c r="G7" s="382"/>
      <c r="H7" s="382"/>
      <c r="I7" s="382"/>
      <c r="J7" s="382"/>
      <c r="K7" s="382"/>
      <c r="L7" s="382"/>
      <c r="M7" s="382"/>
      <c r="N7" s="382"/>
      <c r="O7" s="382"/>
      <c r="P7" s="454"/>
      <c r="Q7" s="382"/>
      <c r="BK7" s="369"/>
    </row>
    <row r="8" spans="1:64" s="368" customFormat="1" ht="20.45" customHeight="1">
      <c r="A8" s="451"/>
      <c r="B8" s="458"/>
      <c r="C8" s="382"/>
      <c r="D8" s="382"/>
      <c r="E8" s="382"/>
      <c r="F8" s="382"/>
      <c r="G8" s="382"/>
      <c r="H8" s="382"/>
      <c r="I8" s="382"/>
      <c r="J8" s="382"/>
      <c r="K8" s="382"/>
      <c r="L8" s="382"/>
      <c r="M8" s="382"/>
      <c r="N8" s="382"/>
      <c r="O8" s="382"/>
      <c r="P8" s="454"/>
      <c r="Q8" s="382"/>
      <c r="BK8" s="369"/>
    </row>
    <row r="9" spans="1:64" s="370" customFormat="1" ht="25.5">
      <c r="A9" s="459"/>
      <c r="B9" s="460" t="s">
        <v>416</v>
      </c>
      <c r="C9" s="388"/>
      <c r="D9" s="388"/>
      <c r="E9" s="388"/>
      <c r="F9" s="388"/>
      <c r="G9" s="388"/>
      <c r="H9" s="388"/>
      <c r="I9" s="388"/>
      <c r="J9" s="388"/>
      <c r="K9" s="388"/>
      <c r="L9" s="388"/>
      <c r="M9" s="388"/>
      <c r="N9" s="388"/>
      <c r="O9" s="388"/>
      <c r="P9" s="461"/>
      <c r="Q9" s="388"/>
      <c r="BL9" s="371"/>
    </row>
    <row r="10" spans="1:64" s="391" customFormat="1" ht="33.6" customHeight="1">
      <c r="A10" s="462">
        <v>0.1</v>
      </c>
      <c r="B10" s="383" t="s">
        <v>0</v>
      </c>
      <c r="C10" s="438"/>
      <c r="D10" s="396"/>
      <c r="E10" s="396"/>
      <c r="F10" s="396"/>
      <c r="G10" s="396"/>
      <c r="H10" s="396"/>
      <c r="I10" s="396"/>
      <c r="J10" s="396"/>
      <c r="K10" s="396"/>
      <c r="L10" s="396"/>
      <c r="M10" s="396"/>
      <c r="N10" s="396"/>
      <c r="O10" s="396"/>
      <c r="P10" s="463"/>
      <c r="BL10" s="392"/>
    </row>
    <row r="11" spans="1:64" s="391" customFormat="1" ht="33.6" customHeight="1">
      <c r="A11" s="462">
        <v>0.2</v>
      </c>
      <c r="B11" s="383" t="s">
        <v>270</v>
      </c>
      <c r="C11" s="438"/>
      <c r="D11" s="393"/>
      <c r="E11" s="393"/>
      <c r="F11" s="396"/>
      <c r="G11" s="396"/>
      <c r="H11" s="396"/>
      <c r="I11" s="396"/>
      <c r="J11" s="396"/>
      <c r="K11" s="396"/>
      <c r="L11" s="396"/>
      <c r="M11" s="396"/>
      <c r="N11" s="396"/>
      <c r="O11" s="396"/>
      <c r="P11" s="463"/>
      <c r="BL11" s="392"/>
    </row>
    <row r="12" spans="1:64" s="391" customFormat="1" ht="33.6" customHeight="1">
      <c r="A12" s="464">
        <v>0.3</v>
      </c>
      <c r="B12" s="383" t="s">
        <v>4</v>
      </c>
      <c r="C12" s="967"/>
      <c r="D12" s="393"/>
      <c r="E12" s="393"/>
      <c r="F12" s="396"/>
      <c r="G12" s="396"/>
      <c r="H12" s="396"/>
      <c r="I12" s="396"/>
      <c r="J12" s="396"/>
      <c r="K12" s="396"/>
      <c r="L12" s="396"/>
      <c r="M12" s="396"/>
      <c r="N12" s="396"/>
      <c r="O12" s="396"/>
      <c r="P12" s="463"/>
      <c r="BL12" s="392"/>
    </row>
    <row r="13" spans="1:64" s="391" customFormat="1" ht="33.6" customHeight="1">
      <c r="A13" s="464">
        <v>0.4</v>
      </c>
      <c r="B13" s="384" t="s">
        <v>112</v>
      </c>
      <c r="C13" s="438"/>
      <c r="D13" s="396"/>
      <c r="E13" s="396"/>
      <c r="F13" s="396"/>
      <c r="G13" s="396"/>
      <c r="H13" s="396"/>
      <c r="I13" s="396"/>
      <c r="J13" s="396"/>
      <c r="K13" s="396"/>
      <c r="L13" s="396"/>
      <c r="M13" s="396"/>
      <c r="N13" s="396"/>
      <c r="O13" s="396"/>
      <c r="P13" s="463"/>
      <c r="BL13" s="392"/>
    </row>
    <row r="14" spans="1:64" s="391" customFormat="1" ht="33.6" customHeight="1">
      <c r="A14" s="464">
        <v>0.5</v>
      </c>
      <c r="B14" s="383" t="s">
        <v>2543</v>
      </c>
      <c r="C14" s="438"/>
      <c r="D14" s="390"/>
      <c r="E14" s="394"/>
      <c r="F14" s="390"/>
      <c r="G14" s="395"/>
      <c r="H14" s="465"/>
      <c r="I14" s="396"/>
      <c r="J14" s="396"/>
      <c r="K14" s="396"/>
      <c r="L14" s="396"/>
      <c r="M14" s="396"/>
      <c r="N14" s="396"/>
      <c r="O14" s="396"/>
      <c r="P14" s="463"/>
      <c r="BL14" s="392"/>
    </row>
    <row r="15" spans="1:64" s="391" customFormat="1" ht="33.6" customHeight="1">
      <c r="A15" s="466">
        <v>0.6</v>
      </c>
      <c r="B15" s="383" t="s">
        <v>18</v>
      </c>
      <c r="C15" s="965"/>
      <c r="D15" s="390"/>
      <c r="E15" s="396"/>
      <c r="F15" s="396"/>
      <c r="G15" s="396"/>
      <c r="H15" s="396"/>
      <c r="I15" s="396"/>
      <c r="J15" s="396"/>
      <c r="K15" s="396"/>
      <c r="L15" s="396"/>
      <c r="M15" s="396"/>
      <c r="N15" s="396"/>
      <c r="O15" s="396"/>
      <c r="P15" s="463"/>
      <c r="BL15" s="392"/>
    </row>
    <row r="16" spans="1:64" s="398" customFormat="1" ht="33.6" customHeight="1">
      <c r="A16" s="467">
        <v>0.7</v>
      </c>
      <c r="B16" s="383" t="s">
        <v>642</v>
      </c>
      <c r="C16" s="385" t="s">
        <v>643</v>
      </c>
      <c r="D16" s="385" t="s">
        <v>644</v>
      </c>
      <c r="E16" s="385" t="s">
        <v>645</v>
      </c>
      <c r="F16" s="385" t="s">
        <v>646</v>
      </c>
      <c r="G16" s="385" t="s">
        <v>647</v>
      </c>
      <c r="H16" s="385" t="s">
        <v>648</v>
      </c>
      <c r="I16" s="397"/>
      <c r="J16" s="468"/>
      <c r="K16" s="468"/>
      <c r="L16" s="468"/>
      <c r="M16" s="468"/>
      <c r="N16" s="468"/>
      <c r="O16" s="468"/>
      <c r="P16" s="469"/>
      <c r="BL16" s="399"/>
    </row>
    <row r="17" spans="1:64" ht="33.6" customHeight="1">
      <c r="A17" s="470"/>
      <c r="B17" s="400"/>
      <c r="C17" s="386"/>
      <c r="D17" s="387"/>
      <c r="E17" s="386"/>
      <c r="F17" s="386"/>
      <c r="G17" s="386"/>
      <c r="H17" s="386"/>
      <c r="I17" s="401"/>
      <c r="J17" s="404"/>
      <c r="K17" s="404"/>
      <c r="L17" s="404"/>
      <c r="M17" s="404"/>
      <c r="N17" s="404"/>
      <c r="O17" s="404"/>
      <c r="P17" s="471"/>
    </row>
    <row r="18" spans="1:64">
      <c r="A18" s="470"/>
      <c r="B18" s="404"/>
      <c r="C18" s="404"/>
      <c r="D18" s="404"/>
      <c r="E18" s="404"/>
      <c r="F18" s="404"/>
      <c r="G18" s="404"/>
      <c r="H18" s="404"/>
      <c r="I18" s="404"/>
      <c r="J18" s="404"/>
      <c r="K18" s="404"/>
      <c r="L18" s="404"/>
      <c r="M18" s="404"/>
      <c r="N18" s="404"/>
      <c r="O18" s="404"/>
      <c r="P18" s="471"/>
    </row>
    <row r="19" spans="1:64">
      <c r="A19" s="470"/>
      <c r="B19" s="408"/>
      <c r="C19" s="404"/>
      <c r="D19" s="404"/>
      <c r="E19" s="404"/>
      <c r="F19" s="404"/>
      <c r="G19" s="404"/>
      <c r="H19" s="404"/>
      <c r="I19" s="404"/>
      <c r="J19" s="404"/>
      <c r="K19" s="404"/>
      <c r="L19" s="404"/>
      <c r="M19" s="404"/>
      <c r="N19" s="404"/>
      <c r="O19" s="404"/>
      <c r="P19" s="471"/>
      <c r="BH19" s="403"/>
      <c r="BL19" s="402"/>
    </row>
    <row r="20" spans="1:64" s="398" customFormat="1">
      <c r="A20" s="467">
        <v>0.8</v>
      </c>
      <c r="B20" s="372" t="s">
        <v>2544</v>
      </c>
      <c r="C20" s="373" t="s">
        <v>3</v>
      </c>
      <c r="D20" s="373" t="s">
        <v>2234</v>
      </c>
      <c r="E20" s="373" t="s">
        <v>2235</v>
      </c>
      <c r="F20" s="373" t="s">
        <v>2338</v>
      </c>
      <c r="G20" s="373" t="s">
        <v>2313</v>
      </c>
      <c r="H20" s="373" t="s">
        <v>270</v>
      </c>
      <c r="I20" s="373" t="s">
        <v>271</v>
      </c>
      <c r="J20" s="373" t="s">
        <v>4</v>
      </c>
      <c r="K20" s="372" t="s">
        <v>116</v>
      </c>
      <c r="L20" s="468"/>
      <c r="M20" s="468"/>
      <c r="N20" s="468"/>
      <c r="O20" s="468"/>
      <c r="P20" s="469"/>
      <c r="BC20" s="399"/>
    </row>
    <row r="21" spans="1:64" ht="102.6" customHeight="1">
      <c r="A21" s="470"/>
      <c r="B21" s="1009" t="s">
        <v>2681</v>
      </c>
      <c r="C21" s="374"/>
      <c r="D21" s="374"/>
      <c r="E21" s="374"/>
      <c r="F21" s="375"/>
      <c r="G21" s="374"/>
      <c r="H21" s="375"/>
      <c r="I21" s="374"/>
      <c r="J21" s="376"/>
      <c r="K21" s="374"/>
      <c r="L21" s="404"/>
      <c r="M21" s="404"/>
      <c r="N21" s="404"/>
      <c r="O21" s="404"/>
      <c r="P21" s="471"/>
      <c r="BC21" s="403"/>
      <c r="BL21" s="402"/>
    </row>
    <row r="22" spans="1:64" ht="102.6" customHeight="1">
      <c r="A22" s="470"/>
      <c r="B22" s="1010"/>
      <c r="C22" s="374"/>
      <c r="D22" s="374"/>
      <c r="E22" s="374"/>
      <c r="F22" s="375"/>
      <c r="G22" s="374"/>
      <c r="H22" s="375"/>
      <c r="I22" s="374"/>
      <c r="J22" s="376"/>
      <c r="K22" s="374"/>
      <c r="L22" s="404"/>
      <c r="M22" s="404"/>
      <c r="N22" s="404"/>
      <c r="O22" s="404"/>
      <c r="P22" s="471"/>
      <c r="S22" s="961"/>
      <c r="BC22" s="403"/>
      <c r="BL22" s="402"/>
    </row>
    <row r="23" spans="1:64" hidden="1" outlineLevel="1">
      <c r="A23" s="470"/>
      <c r="B23" s="404" t="s">
        <v>38</v>
      </c>
      <c r="C23" s="406" t="b">
        <f>OR($C$21="",$D$21="",F21="",G21="",$J$21="",$K$21="",$H$21="",$E$21="",$C$22="", $D$22="", $E$22="", $F$22="", $G$22="", $H$22="", $J$22="", $K$22="")</f>
        <v>1</v>
      </c>
      <c r="D23" s="404"/>
      <c r="E23" s="404"/>
      <c r="F23" s="404"/>
      <c r="G23" s="404"/>
      <c r="H23" s="404"/>
      <c r="I23" s="404"/>
      <c r="J23" s="404"/>
      <c r="K23" s="404"/>
      <c r="L23" s="404"/>
      <c r="M23" s="404"/>
      <c r="N23" s="404"/>
      <c r="O23" s="404"/>
      <c r="P23" s="471"/>
      <c r="BL23" s="402"/>
    </row>
    <row r="24" spans="1:64" ht="13.5" hidden="1" customHeight="1" outlineLevel="1">
      <c r="A24" s="470"/>
      <c r="B24" s="404"/>
      <c r="C24" s="404"/>
      <c r="D24" s="404"/>
      <c r="E24" s="404"/>
      <c r="F24" s="404"/>
      <c r="G24" s="404"/>
      <c r="H24" s="404"/>
      <c r="I24" s="404"/>
      <c r="J24" s="404"/>
      <c r="K24" s="404"/>
      <c r="L24" s="404"/>
      <c r="M24" s="404"/>
      <c r="N24" s="404"/>
      <c r="O24" s="404"/>
      <c r="P24" s="471"/>
      <c r="BL24" s="402"/>
    </row>
    <row r="25" spans="1:64" collapsed="1">
      <c r="A25" s="470"/>
      <c r="B25" s="404"/>
      <c r="C25" s="404"/>
      <c r="D25" s="404"/>
      <c r="E25" s="404"/>
      <c r="F25" s="404"/>
      <c r="G25" s="404"/>
      <c r="H25" s="404"/>
      <c r="I25" s="404"/>
      <c r="J25" s="404"/>
      <c r="K25" s="404"/>
      <c r="L25" s="404"/>
      <c r="M25" s="404"/>
      <c r="N25" s="404"/>
      <c r="O25" s="404"/>
      <c r="P25" s="471"/>
      <c r="BL25" s="402"/>
    </row>
    <row r="26" spans="1:64" s="414" customFormat="1" ht="25.5">
      <c r="A26" s="472"/>
      <c r="B26" s="460" t="s">
        <v>417</v>
      </c>
      <c r="P26" s="473"/>
      <c r="BL26" s="415"/>
    </row>
    <row r="27" spans="1:64" s="404" customFormat="1">
      <c r="A27" s="470"/>
      <c r="B27" s="407"/>
      <c r="P27" s="471"/>
      <c r="BL27" s="408"/>
    </row>
    <row r="28" spans="1:64">
      <c r="A28" s="470">
        <v>1.1000000000000001</v>
      </c>
      <c r="B28" s="416" t="s">
        <v>5</v>
      </c>
      <c r="C28" s="417"/>
      <c r="D28" s="404"/>
      <c r="E28" s="418"/>
      <c r="F28" s="400"/>
      <c r="G28" s="404"/>
      <c r="H28" s="404"/>
      <c r="I28" s="404"/>
      <c r="J28" s="404"/>
      <c r="K28" s="404"/>
      <c r="L28" s="404"/>
      <c r="M28" s="404"/>
      <c r="N28" s="404"/>
      <c r="O28" s="404"/>
      <c r="P28" s="471"/>
    </row>
    <row r="29" spans="1:64">
      <c r="A29" s="470"/>
      <c r="B29" s="408"/>
      <c r="C29" s="404"/>
      <c r="D29" s="404"/>
      <c r="E29" s="404"/>
      <c r="F29" s="404"/>
      <c r="G29" s="404"/>
      <c r="H29" s="404"/>
      <c r="I29" s="404"/>
      <c r="J29" s="404"/>
      <c r="K29" s="404"/>
      <c r="L29" s="377" t="s">
        <v>94</v>
      </c>
      <c r="M29" s="377" t="s">
        <v>95</v>
      </c>
      <c r="N29" s="404"/>
      <c r="O29" s="404"/>
      <c r="P29" s="471"/>
    </row>
    <row r="30" spans="1:64" ht="213.75" customHeight="1">
      <c r="A30" s="470">
        <v>1.2</v>
      </c>
      <c r="B30" s="419" t="s">
        <v>2652</v>
      </c>
      <c r="C30" s="1005"/>
      <c r="D30" s="1005"/>
      <c r="E30" s="1005"/>
      <c r="F30" s="474"/>
      <c r="G30" s="404"/>
      <c r="H30" s="404"/>
      <c r="I30" s="404"/>
      <c r="J30" s="404"/>
      <c r="K30" s="404"/>
      <c r="L30" s="378"/>
      <c r="M30" s="378"/>
      <c r="N30" s="404"/>
      <c r="O30" s="404"/>
      <c r="P30" s="471"/>
    </row>
    <row r="31" spans="1:64">
      <c r="A31" s="470"/>
      <c r="B31" s="408"/>
      <c r="C31" s="404"/>
      <c r="D31" s="404"/>
      <c r="E31" s="404"/>
      <c r="F31" s="404"/>
      <c r="G31" s="404"/>
      <c r="H31" s="404"/>
      <c r="I31" s="404"/>
      <c r="J31" s="404"/>
      <c r="K31" s="404"/>
      <c r="L31" s="475"/>
      <c r="M31" s="475"/>
      <c r="N31" s="404"/>
      <c r="O31" s="404"/>
      <c r="P31" s="471"/>
    </row>
    <row r="32" spans="1:64">
      <c r="A32" s="470"/>
      <c r="B32" s="408"/>
      <c r="C32" s="404"/>
      <c r="D32" s="404"/>
      <c r="E32" s="404"/>
      <c r="F32" s="404"/>
      <c r="G32" s="404"/>
      <c r="H32" s="404"/>
      <c r="I32" s="404"/>
      <c r="J32" s="404"/>
      <c r="K32" s="404"/>
      <c r="L32" s="475"/>
      <c r="M32" s="475"/>
      <c r="N32" s="404"/>
      <c r="O32" s="404"/>
      <c r="P32" s="471"/>
    </row>
    <row r="33" spans="1:16">
      <c r="A33" s="470" t="s">
        <v>2545</v>
      </c>
      <c r="B33" s="428" t="s">
        <v>426</v>
      </c>
      <c r="C33" s="426"/>
      <c r="D33" s="423" t="s">
        <v>36</v>
      </c>
      <c r="E33" s="423" t="s">
        <v>37</v>
      </c>
      <c r="F33" s="404"/>
      <c r="G33" s="404"/>
      <c r="H33" s="404"/>
      <c r="I33" s="404"/>
      <c r="J33" s="404"/>
      <c r="K33" s="404"/>
      <c r="L33" s="379" t="s">
        <v>94</v>
      </c>
      <c r="M33" s="379" t="s">
        <v>95</v>
      </c>
      <c r="N33" s="404"/>
      <c r="O33" s="404"/>
      <c r="P33" s="471"/>
    </row>
    <row r="34" spans="1:16" ht="54.95" customHeight="1">
      <c r="A34" s="470"/>
      <c r="B34" s="429"/>
      <c r="C34" s="427" t="s">
        <v>34</v>
      </c>
      <c r="D34" s="424"/>
      <c r="E34" s="424"/>
      <c r="F34" s="400"/>
      <c r="G34" s="404"/>
      <c r="H34" s="404"/>
      <c r="I34" s="404"/>
      <c r="J34" s="404"/>
      <c r="K34" s="404"/>
      <c r="L34" s="378"/>
      <c r="M34" s="378"/>
      <c r="N34" s="404"/>
      <c r="O34" s="404"/>
      <c r="P34" s="471"/>
    </row>
    <row r="35" spans="1:16" ht="54.95" customHeight="1">
      <c r="A35" s="470"/>
      <c r="B35" s="430"/>
      <c r="C35" s="427" t="s">
        <v>2546</v>
      </c>
      <c r="D35" s="424"/>
      <c r="E35" s="424"/>
      <c r="F35" s="404"/>
      <c r="G35" s="404"/>
      <c r="H35" s="404"/>
      <c r="I35" s="404"/>
      <c r="J35" s="404"/>
      <c r="K35" s="404"/>
      <c r="L35" s="378"/>
      <c r="M35" s="378"/>
      <c r="N35" s="404"/>
      <c r="O35" s="404"/>
      <c r="P35" s="471"/>
    </row>
    <row r="36" spans="1:16">
      <c r="A36" s="470"/>
      <c r="B36" s="404"/>
      <c r="C36" s="421" t="s">
        <v>2240</v>
      </c>
      <c r="D36" s="425">
        <v>10</v>
      </c>
      <c r="E36" s="410"/>
      <c r="F36" s="409"/>
      <c r="G36" s="404"/>
      <c r="H36" s="404"/>
      <c r="I36" s="404"/>
      <c r="J36" s="404"/>
      <c r="K36" s="404"/>
      <c r="L36" s="404"/>
      <c r="M36" s="404"/>
      <c r="N36" s="404"/>
      <c r="O36" s="404"/>
      <c r="P36" s="471"/>
    </row>
    <row r="37" spans="1:16">
      <c r="A37" s="470"/>
      <c r="B37" s="404"/>
      <c r="C37" s="404"/>
      <c r="D37" s="431"/>
      <c r="E37" s="410"/>
      <c r="F37" s="409"/>
      <c r="G37" s="404"/>
      <c r="H37" s="404"/>
      <c r="I37" s="404"/>
      <c r="J37" s="404"/>
      <c r="K37" s="404"/>
      <c r="L37" s="404"/>
      <c r="M37" s="404"/>
      <c r="N37" s="404"/>
      <c r="O37" s="404"/>
      <c r="P37" s="471"/>
    </row>
    <row r="38" spans="1:16" ht="33" customHeight="1">
      <c r="A38" s="470" t="s">
        <v>2547</v>
      </c>
      <c r="B38" s="1004" t="s">
        <v>2689</v>
      </c>
      <c r="C38" s="432" t="s">
        <v>2548</v>
      </c>
      <c r="D38" s="432" t="s">
        <v>359</v>
      </c>
      <c r="E38" s="432" t="s">
        <v>2549</v>
      </c>
      <c r="F38" s="433" t="s">
        <v>178</v>
      </c>
      <c r="G38" s="434" t="s">
        <v>2</v>
      </c>
      <c r="H38" s="404"/>
      <c r="I38" s="404"/>
      <c r="J38" s="404"/>
      <c r="K38" s="400"/>
      <c r="L38" s="475"/>
      <c r="M38" s="475"/>
      <c r="N38" s="475"/>
      <c r="O38" s="404"/>
      <c r="P38" s="471"/>
    </row>
    <row r="39" spans="1:16" ht="33">
      <c r="A39" s="470"/>
      <c r="B39" s="1004"/>
      <c r="C39" s="955" t="s">
        <v>2653</v>
      </c>
      <c r="D39" s="956" t="s">
        <v>2654</v>
      </c>
      <c r="E39" s="955" t="s">
        <v>2655</v>
      </c>
      <c r="F39" s="955" t="s">
        <v>2656</v>
      </c>
      <c r="G39" s="955" t="s">
        <v>2657</v>
      </c>
      <c r="H39" s="404"/>
      <c r="I39" s="404"/>
      <c r="J39" s="404"/>
      <c r="K39" s="475"/>
      <c r="L39" s="377" t="s">
        <v>94</v>
      </c>
      <c r="M39" s="377" t="s">
        <v>96</v>
      </c>
      <c r="N39" s="377" t="s">
        <v>97</v>
      </c>
      <c r="O39" s="377" t="s">
        <v>95</v>
      </c>
      <c r="P39" s="471"/>
    </row>
    <row r="40" spans="1:16">
      <c r="A40" s="470"/>
      <c r="B40" s="1004"/>
      <c r="C40" s="435"/>
      <c r="D40" s="928"/>
      <c r="E40" s="436"/>
      <c r="F40" s="422"/>
      <c r="G40" s="422"/>
      <c r="H40" s="404"/>
      <c r="I40" s="404"/>
      <c r="J40" s="404"/>
      <c r="K40" s="404"/>
      <c r="L40" s="378"/>
      <c r="M40" s="378"/>
      <c r="N40" s="378"/>
      <c r="O40" s="378"/>
      <c r="P40" s="471"/>
    </row>
    <row r="41" spans="1:16">
      <c r="A41" s="470"/>
      <c r="B41" s="1004"/>
      <c r="C41" s="966"/>
      <c r="D41" s="928"/>
      <c r="E41" s="436"/>
      <c r="F41" s="422"/>
      <c r="G41" s="422"/>
      <c r="H41" s="404"/>
      <c r="I41" s="404"/>
      <c r="J41" s="404"/>
      <c r="K41" s="404"/>
      <c r="L41" s="378"/>
      <c r="M41" s="378"/>
      <c r="N41" s="378"/>
      <c r="O41" s="378"/>
      <c r="P41" s="471"/>
    </row>
    <row r="42" spans="1:16">
      <c r="A42" s="470"/>
      <c r="B42" s="1004"/>
      <c r="C42" s="966"/>
      <c r="D42" s="928"/>
      <c r="E42" s="436"/>
      <c r="F42" s="422"/>
      <c r="G42" s="422"/>
      <c r="H42" s="404"/>
      <c r="I42" s="404"/>
      <c r="J42" s="404"/>
      <c r="K42" s="404"/>
      <c r="L42" s="378"/>
      <c r="M42" s="378"/>
      <c r="N42" s="378"/>
      <c r="O42" s="378"/>
      <c r="P42" s="471"/>
    </row>
    <row r="43" spans="1:16">
      <c r="A43" s="470"/>
      <c r="B43" s="1004"/>
      <c r="C43" s="435"/>
      <c r="D43" s="928"/>
      <c r="E43" s="436"/>
      <c r="F43" s="422"/>
      <c r="G43" s="422"/>
      <c r="H43" s="404"/>
      <c r="I43" s="404"/>
      <c r="J43" s="404"/>
      <c r="K43" s="404"/>
      <c r="L43" s="378"/>
      <c r="M43" s="378"/>
      <c r="N43" s="378"/>
      <c r="O43" s="378"/>
      <c r="P43" s="471"/>
    </row>
    <row r="44" spans="1:16">
      <c r="A44" s="470"/>
      <c r="B44" s="1004"/>
      <c r="C44" s="435"/>
      <c r="D44" s="928"/>
      <c r="E44" s="436"/>
      <c r="F44" s="422"/>
      <c r="G44" s="422"/>
      <c r="H44" s="404"/>
      <c r="I44" s="404"/>
      <c r="J44" s="404"/>
      <c r="K44" s="404"/>
      <c r="L44" s="378"/>
      <c r="M44" s="378"/>
      <c r="N44" s="378"/>
      <c r="O44" s="378"/>
      <c r="P44" s="471"/>
    </row>
    <row r="45" spans="1:16">
      <c r="A45" s="470"/>
      <c r="B45" s="1004"/>
      <c r="C45" s="435"/>
      <c r="D45" s="928"/>
      <c r="E45" s="436"/>
      <c r="F45" s="422"/>
      <c r="G45" s="422"/>
      <c r="H45" s="404"/>
      <c r="I45" s="404"/>
      <c r="J45" s="404"/>
      <c r="K45" s="404"/>
      <c r="L45" s="378"/>
      <c r="M45" s="378"/>
      <c r="N45" s="378"/>
      <c r="O45" s="378"/>
      <c r="P45" s="471"/>
    </row>
    <row r="46" spans="1:16">
      <c r="A46" s="470"/>
      <c r="B46" s="1004"/>
      <c r="C46" s="435"/>
      <c r="D46" s="928"/>
      <c r="E46" s="436"/>
      <c r="F46" s="422"/>
      <c r="G46" s="422"/>
      <c r="H46" s="404"/>
      <c r="I46" s="404"/>
      <c r="J46" s="404"/>
      <c r="K46" s="404"/>
      <c r="L46" s="378"/>
      <c r="M46" s="378"/>
      <c r="N46" s="378"/>
      <c r="O46" s="378"/>
      <c r="P46" s="471"/>
    </row>
    <row r="47" spans="1:16">
      <c r="A47" s="470"/>
      <c r="B47" s="1004"/>
      <c r="C47" s="435"/>
      <c r="D47" s="928"/>
      <c r="E47" s="436"/>
      <c r="F47" s="422"/>
      <c r="G47" s="422"/>
      <c r="H47" s="404"/>
      <c r="I47" s="404"/>
      <c r="J47" s="404"/>
      <c r="K47" s="404"/>
      <c r="L47" s="378"/>
      <c r="M47" s="378"/>
      <c r="N47" s="378"/>
      <c r="O47" s="378"/>
      <c r="P47" s="471"/>
    </row>
    <row r="48" spans="1:16">
      <c r="A48" s="470"/>
      <c r="B48" s="1004"/>
      <c r="C48" s="435"/>
      <c r="D48" s="928"/>
      <c r="E48" s="436"/>
      <c r="F48" s="422"/>
      <c r="G48" s="422"/>
      <c r="H48" s="404"/>
      <c r="I48" s="404"/>
      <c r="J48" s="404"/>
      <c r="K48" s="404"/>
      <c r="L48" s="378"/>
      <c r="M48" s="378"/>
      <c r="N48" s="378"/>
      <c r="O48" s="378"/>
      <c r="P48" s="471"/>
    </row>
    <row r="49" spans="1:16">
      <c r="A49" s="470"/>
      <c r="B49" s="1004"/>
      <c r="C49" s="435"/>
      <c r="D49" s="928"/>
      <c r="E49" s="436"/>
      <c r="F49" s="422"/>
      <c r="G49" s="422"/>
      <c r="H49" s="404"/>
      <c r="I49" s="404"/>
      <c r="J49" s="404"/>
      <c r="K49" s="404"/>
      <c r="L49" s="378"/>
      <c r="M49" s="378"/>
      <c r="N49" s="378"/>
      <c r="O49" s="378"/>
      <c r="P49" s="471"/>
    </row>
    <row r="50" spans="1:16">
      <c r="A50" s="470"/>
      <c r="B50" s="1004"/>
      <c r="C50" s="435"/>
      <c r="D50" s="928"/>
      <c r="E50" s="436"/>
      <c r="F50" s="422"/>
      <c r="G50" s="422"/>
      <c r="H50" s="404"/>
      <c r="I50" s="404"/>
      <c r="J50" s="404"/>
      <c r="K50" s="404"/>
      <c r="L50" s="378"/>
      <c r="M50" s="378"/>
      <c r="N50" s="378"/>
      <c r="O50" s="378"/>
      <c r="P50" s="471"/>
    </row>
    <row r="51" spans="1:16">
      <c r="A51" s="470"/>
      <c r="B51" s="1004"/>
      <c r="C51" s="435"/>
      <c r="D51" s="928"/>
      <c r="E51" s="436"/>
      <c r="F51" s="422"/>
      <c r="G51" s="422"/>
      <c r="H51" s="404"/>
      <c r="I51" s="404"/>
      <c r="J51" s="404"/>
      <c r="K51" s="404"/>
      <c r="L51" s="378"/>
      <c r="M51" s="378"/>
      <c r="N51" s="378"/>
      <c r="O51" s="378"/>
      <c r="P51" s="471"/>
    </row>
    <row r="52" spans="1:16">
      <c r="A52" s="470"/>
      <c r="B52" s="1004"/>
      <c r="C52" s="435"/>
      <c r="D52" s="928"/>
      <c r="E52" s="436"/>
      <c r="F52" s="422"/>
      <c r="G52" s="422"/>
      <c r="H52" s="404"/>
      <c r="I52" s="404"/>
      <c r="J52" s="404"/>
      <c r="K52" s="404"/>
      <c r="L52" s="378"/>
      <c r="M52" s="378"/>
      <c r="N52" s="378"/>
      <c r="O52" s="378"/>
      <c r="P52" s="471"/>
    </row>
    <row r="53" spans="1:16">
      <c r="A53" s="470"/>
      <c r="B53" s="1004"/>
      <c r="C53" s="435"/>
      <c r="D53" s="928"/>
      <c r="E53" s="436"/>
      <c r="F53" s="422"/>
      <c r="G53" s="422"/>
      <c r="H53" s="404"/>
      <c r="I53" s="404"/>
      <c r="J53" s="404"/>
      <c r="K53" s="404"/>
      <c r="L53" s="378"/>
      <c r="M53" s="378"/>
      <c r="N53" s="378"/>
      <c r="O53" s="378"/>
      <c r="P53" s="471"/>
    </row>
    <row r="54" spans="1:16">
      <c r="A54" s="470"/>
      <c r="B54" s="1004"/>
      <c r="C54" s="435"/>
      <c r="D54" s="928"/>
      <c r="E54" s="436"/>
      <c r="F54" s="422"/>
      <c r="G54" s="422"/>
      <c r="H54" s="404"/>
      <c r="I54" s="404"/>
      <c r="J54" s="404"/>
      <c r="K54" s="404"/>
      <c r="L54" s="378"/>
      <c r="M54" s="378"/>
      <c r="N54" s="378"/>
      <c r="O54" s="378"/>
      <c r="P54" s="471"/>
    </row>
    <row r="55" spans="1:16">
      <c r="A55" s="470"/>
      <c r="B55" s="1004"/>
      <c r="C55" s="435"/>
      <c r="D55" s="928"/>
      <c r="E55" s="436"/>
      <c r="F55" s="422"/>
      <c r="G55" s="422"/>
      <c r="H55" s="404"/>
      <c r="I55" s="404"/>
      <c r="J55" s="404"/>
      <c r="K55" s="404"/>
      <c r="L55" s="378"/>
      <c r="M55" s="378"/>
      <c r="N55" s="378"/>
      <c r="O55" s="378"/>
      <c r="P55" s="471"/>
    </row>
    <row r="56" spans="1:16">
      <c r="A56" s="470"/>
      <c r="B56" s="1004"/>
      <c r="C56" s="435"/>
      <c r="D56" s="928"/>
      <c r="E56" s="436"/>
      <c r="F56" s="422"/>
      <c r="G56" s="422"/>
      <c r="H56" s="404"/>
      <c r="I56" s="404"/>
      <c r="J56" s="404"/>
      <c r="K56" s="404"/>
      <c r="L56" s="378"/>
      <c r="M56" s="378"/>
      <c r="N56" s="378"/>
      <c r="O56" s="378"/>
      <c r="P56" s="471"/>
    </row>
    <row r="57" spans="1:16">
      <c r="A57" s="470"/>
      <c r="B57" s="1004"/>
      <c r="C57" s="435"/>
      <c r="D57" s="928"/>
      <c r="E57" s="436"/>
      <c r="F57" s="422"/>
      <c r="G57" s="422"/>
      <c r="H57" s="404"/>
      <c r="I57" s="404"/>
      <c r="J57" s="404"/>
      <c r="K57" s="404"/>
      <c r="L57" s="378"/>
      <c r="M57" s="378"/>
      <c r="N57" s="378"/>
      <c r="O57" s="378"/>
      <c r="P57" s="471"/>
    </row>
    <row r="58" spans="1:16">
      <c r="A58" s="470"/>
      <c r="B58" s="1004"/>
      <c r="C58" s="435"/>
      <c r="D58" s="928"/>
      <c r="E58" s="436"/>
      <c r="F58" s="422"/>
      <c r="G58" s="422"/>
      <c r="H58" s="404"/>
      <c r="I58" s="404"/>
      <c r="J58" s="404"/>
      <c r="K58" s="404"/>
      <c r="L58" s="378"/>
      <c r="M58" s="378"/>
      <c r="N58" s="378"/>
      <c r="O58" s="378"/>
      <c r="P58" s="471"/>
    </row>
    <row r="59" spans="1:16">
      <c r="A59" s="470"/>
      <c r="B59" s="1004"/>
      <c r="C59" s="435"/>
      <c r="D59" s="928"/>
      <c r="E59" s="436"/>
      <c r="F59" s="422"/>
      <c r="G59" s="422"/>
      <c r="H59" s="404"/>
      <c r="I59" s="404"/>
      <c r="J59" s="404"/>
      <c r="K59" s="404"/>
      <c r="L59" s="378"/>
      <c r="M59" s="378"/>
      <c r="N59" s="378"/>
      <c r="O59" s="378"/>
      <c r="P59" s="471"/>
    </row>
    <row r="60" spans="1:16">
      <c r="A60" s="470"/>
      <c r="B60" s="1004"/>
      <c r="C60" s="435"/>
      <c r="D60" s="928"/>
      <c r="E60" s="436"/>
      <c r="F60" s="422"/>
      <c r="G60" s="422"/>
      <c r="H60" s="404"/>
      <c r="I60" s="404"/>
      <c r="J60" s="404"/>
      <c r="K60" s="404"/>
      <c r="L60" s="378"/>
      <c r="M60" s="378"/>
      <c r="N60" s="378"/>
      <c r="O60" s="378"/>
      <c r="P60" s="471"/>
    </row>
    <row r="61" spans="1:16">
      <c r="A61" s="470"/>
      <c r="B61" s="1004"/>
      <c r="C61" s="435"/>
      <c r="D61" s="928"/>
      <c r="E61" s="436"/>
      <c r="F61" s="422"/>
      <c r="G61" s="422"/>
      <c r="H61" s="404"/>
      <c r="I61" s="404"/>
      <c r="J61" s="404"/>
      <c r="K61" s="404"/>
      <c r="L61" s="378"/>
      <c r="M61" s="378"/>
      <c r="N61" s="378"/>
      <c r="O61" s="378"/>
      <c r="P61" s="471"/>
    </row>
    <row r="62" spans="1:16">
      <c r="A62" s="470"/>
      <c r="B62" s="1004"/>
      <c r="C62" s="435"/>
      <c r="D62" s="928"/>
      <c r="E62" s="436"/>
      <c r="F62" s="422"/>
      <c r="G62" s="422"/>
      <c r="H62" s="404"/>
      <c r="I62" s="404"/>
      <c r="J62" s="404"/>
      <c r="K62" s="404"/>
      <c r="L62" s="378"/>
      <c r="M62" s="378"/>
      <c r="N62" s="378"/>
      <c r="O62" s="378"/>
      <c r="P62" s="471"/>
    </row>
    <row r="63" spans="1:16">
      <c r="A63" s="470"/>
      <c r="B63" s="1004"/>
      <c r="C63" s="435"/>
      <c r="D63" s="928"/>
      <c r="E63" s="436"/>
      <c r="F63" s="422"/>
      <c r="G63" s="422"/>
      <c r="H63" s="404"/>
      <c r="I63" s="404"/>
      <c r="J63" s="404"/>
      <c r="K63" s="404"/>
      <c r="L63" s="378"/>
      <c r="M63" s="378"/>
      <c r="N63" s="378"/>
      <c r="O63" s="378"/>
      <c r="P63" s="471"/>
    </row>
    <row r="64" spans="1:16">
      <c r="A64" s="470"/>
      <c r="B64" s="1004"/>
      <c r="C64" s="435"/>
      <c r="D64" s="928"/>
      <c r="E64" s="436"/>
      <c r="F64" s="422"/>
      <c r="G64" s="422"/>
      <c r="H64" s="404"/>
      <c r="I64" s="404"/>
      <c r="J64" s="404"/>
      <c r="K64" s="404"/>
      <c r="L64" s="378"/>
      <c r="M64" s="378"/>
      <c r="N64" s="378"/>
      <c r="O64" s="378"/>
      <c r="P64" s="471"/>
    </row>
    <row r="65" spans="1:65">
      <c r="A65" s="470"/>
      <c r="B65" s="1004"/>
      <c r="C65" s="435"/>
      <c r="D65" s="928"/>
      <c r="E65" s="436"/>
      <c r="F65" s="422"/>
      <c r="G65" s="422"/>
      <c r="H65" s="404"/>
      <c r="I65" s="404"/>
      <c r="J65" s="404"/>
      <c r="K65" s="404"/>
      <c r="L65" s="378"/>
      <c r="M65" s="378"/>
      <c r="N65" s="378"/>
      <c r="O65" s="378"/>
      <c r="P65" s="471"/>
    </row>
    <row r="66" spans="1:65">
      <c r="A66" s="470"/>
      <c r="B66" s="1004"/>
      <c r="C66" s="435"/>
      <c r="D66" s="928"/>
      <c r="E66" s="436"/>
      <c r="F66" s="422"/>
      <c r="G66" s="422"/>
      <c r="H66" s="404"/>
      <c r="I66" s="404"/>
      <c r="J66" s="404"/>
      <c r="K66" s="404"/>
      <c r="L66" s="378"/>
      <c r="M66" s="378"/>
      <c r="N66" s="378"/>
      <c r="O66" s="378"/>
      <c r="P66" s="471"/>
    </row>
    <row r="67" spans="1:65">
      <c r="A67" s="470"/>
      <c r="B67" s="1004"/>
      <c r="C67" s="435"/>
      <c r="D67" s="928"/>
      <c r="E67" s="436"/>
      <c r="F67" s="422"/>
      <c r="G67" s="422"/>
      <c r="H67" s="404"/>
      <c r="I67" s="404"/>
      <c r="J67" s="404"/>
      <c r="K67" s="404"/>
      <c r="L67" s="378"/>
      <c r="M67" s="378"/>
      <c r="N67" s="378"/>
      <c r="O67" s="378"/>
      <c r="P67" s="471"/>
    </row>
    <row r="68" spans="1:65">
      <c r="A68" s="470"/>
      <c r="B68" s="1004"/>
      <c r="C68" s="435"/>
      <c r="D68" s="928"/>
      <c r="E68" s="436"/>
      <c r="F68" s="422"/>
      <c r="G68" s="422"/>
      <c r="H68" s="404"/>
      <c r="I68" s="404"/>
      <c r="J68" s="404"/>
      <c r="K68" s="404"/>
      <c r="L68" s="378"/>
      <c r="M68" s="378"/>
      <c r="N68" s="378"/>
      <c r="O68" s="378"/>
      <c r="P68" s="471"/>
    </row>
    <row r="69" spans="1:65" ht="17.45" customHeight="1">
      <c r="A69" s="470"/>
      <c r="B69" s="1004"/>
      <c r="C69" s="927"/>
      <c r="D69" s="928"/>
      <c r="E69" s="436"/>
      <c r="F69" s="422"/>
      <c r="G69" s="422"/>
      <c r="H69" s="404"/>
      <c r="I69" s="404"/>
      <c r="J69" s="404"/>
      <c r="K69" s="404"/>
      <c r="L69" s="378"/>
      <c r="M69" s="378"/>
      <c r="N69" s="378"/>
      <c r="O69" s="378"/>
      <c r="P69" s="471"/>
      <c r="BL69" s="402"/>
      <c r="BM69" s="403"/>
    </row>
    <row r="70" spans="1:65">
      <c r="A70" s="470"/>
      <c r="B70" s="1004"/>
      <c r="C70" s="435"/>
      <c r="D70" s="926" t="s">
        <v>2550</v>
      </c>
      <c r="E70" s="437">
        <f>IF(C23=TRUE,0,SUM(E40:E69))</f>
        <v>0</v>
      </c>
      <c r="F70" s="944" t="s">
        <v>2556</v>
      </c>
      <c r="G70" s="925"/>
      <c r="H70" s="404"/>
      <c r="I70" s="404"/>
      <c r="J70" s="404"/>
      <c r="K70" s="404"/>
      <c r="L70" s="404"/>
      <c r="M70" s="404"/>
      <c r="N70" s="404"/>
      <c r="O70" s="404"/>
      <c r="P70" s="471"/>
    </row>
    <row r="71" spans="1:65">
      <c r="A71" s="470"/>
      <c r="B71" s="404"/>
      <c r="C71" s="404"/>
      <c r="D71" s="404"/>
      <c r="E71" s="404"/>
      <c r="F71" s="404"/>
      <c r="G71" s="404"/>
      <c r="H71" s="404"/>
      <c r="I71" s="404"/>
      <c r="J71" s="404"/>
      <c r="K71" s="404"/>
      <c r="L71" s="404"/>
      <c r="M71" s="404"/>
      <c r="N71" s="404"/>
      <c r="O71" s="404"/>
      <c r="P71" s="471"/>
    </row>
    <row r="72" spans="1:65">
      <c r="A72" s="470"/>
      <c r="B72" s="404"/>
      <c r="C72" s="404"/>
      <c r="D72" s="404"/>
      <c r="E72" s="404"/>
      <c r="F72" s="404"/>
      <c r="G72" s="404"/>
      <c r="H72" s="404"/>
      <c r="I72" s="404"/>
      <c r="J72" s="404"/>
      <c r="K72" s="404"/>
      <c r="L72" s="404"/>
      <c r="M72" s="404"/>
      <c r="N72" s="404"/>
      <c r="O72" s="404"/>
      <c r="P72" s="471"/>
    </row>
    <row r="73" spans="1:65" ht="51.95" customHeight="1">
      <c r="A73" s="476" t="s">
        <v>2551</v>
      </c>
      <c r="B73" s="420" t="s">
        <v>2670</v>
      </c>
      <c r="C73" s="438"/>
      <c r="D73" s="404"/>
      <c r="E73" s="404"/>
      <c r="F73" s="475"/>
      <c r="G73" s="404"/>
      <c r="H73" s="404"/>
      <c r="I73" s="404"/>
      <c r="J73" s="404"/>
      <c r="K73" s="404"/>
      <c r="L73" s="404"/>
      <c r="M73" s="404"/>
      <c r="N73" s="404"/>
      <c r="O73" s="404"/>
      <c r="P73" s="471"/>
    </row>
    <row r="74" spans="1:65">
      <c r="A74" s="470"/>
      <c r="B74" s="412"/>
      <c r="C74" s="411"/>
      <c r="D74" s="404"/>
      <c r="E74" s="404"/>
      <c r="F74" s="475"/>
      <c r="G74" s="446"/>
      <c r="H74" s="404"/>
      <c r="I74" s="404"/>
      <c r="J74" s="404"/>
      <c r="K74" s="404"/>
      <c r="L74" s="404"/>
      <c r="M74" s="404"/>
      <c r="N74" s="404"/>
      <c r="O74" s="404"/>
      <c r="P74" s="471"/>
    </row>
    <row r="75" spans="1:65">
      <c r="A75" s="470"/>
      <c r="B75" s="477" t="s">
        <v>314</v>
      </c>
      <c r="C75" s="411"/>
      <c r="D75" s="404"/>
      <c r="E75" s="404"/>
      <c r="F75" s="475"/>
      <c r="G75" s="761"/>
      <c r="H75" s="448"/>
      <c r="I75" s="400"/>
      <c r="J75" s="478"/>
      <c r="K75" s="404"/>
      <c r="L75" s="404"/>
      <c r="M75" s="404"/>
      <c r="N75" s="404"/>
      <c r="O75" s="404"/>
      <c r="P75" s="471"/>
    </row>
    <row r="76" spans="1:65">
      <c r="A76" s="470"/>
      <c r="B76" s="477"/>
      <c r="C76" s="411"/>
      <c r="D76" s="404"/>
      <c r="E76" s="404"/>
      <c r="F76" s="475"/>
      <c r="G76" s="761"/>
      <c r="H76" s="404"/>
      <c r="I76" s="448"/>
      <c r="J76" s="404"/>
      <c r="K76" s="404"/>
      <c r="L76" s="404"/>
      <c r="M76" s="404"/>
      <c r="N76" s="404"/>
      <c r="O76" s="404"/>
      <c r="P76" s="471"/>
    </row>
    <row r="77" spans="1:65" ht="33">
      <c r="A77" s="470" t="s">
        <v>300</v>
      </c>
      <c r="B77" s="420" t="s">
        <v>2278</v>
      </c>
      <c r="C77" s="424"/>
      <c r="D77" s="404"/>
      <c r="E77" s="404"/>
      <c r="F77" s="475"/>
      <c r="G77" s="447"/>
      <c r="H77" s="404"/>
      <c r="I77" s="448"/>
      <c r="J77" s="404"/>
      <c r="K77" s="404"/>
      <c r="L77" s="404"/>
      <c r="M77" s="404"/>
      <c r="N77" s="404"/>
      <c r="O77" s="404"/>
      <c r="P77" s="471"/>
    </row>
    <row r="78" spans="1:65">
      <c r="A78" s="470"/>
      <c r="B78" s="412"/>
      <c r="C78" s="411"/>
      <c r="D78" s="404"/>
      <c r="E78" s="404"/>
      <c r="F78" s="475"/>
      <c r="G78" s="404"/>
      <c r="H78" s="404"/>
      <c r="I78" s="404"/>
      <c r="J78" s="404"/>
      <c r="K78" s="404"/>
      <c r="L78" s="404"/>
      <c r="M78" s="404"/>
      <c r="N78" s="404"/>
      <c r="O78" s="404"/>
      <c r="P78" s="471"/>
    </row>
    <row r="79" spans="1:65" ht="139.5" customHeight="1">
      <c r="A79" s="470" t="s">
        <v>2552</v>
      </c>
      <c r="B79" s="439" t="s">
        <v>2692</v>
      </c>
      <c r="C79" s="440"/>
      <c r="D79" s="969" t="s">
        <v>2553</v>
      </c>
      <c r="E79" s="945" t="str">
        <f>IF(E70&gt;0,E70*C79,"תא זה יעודכן אוטומטית עם מילוי הטופס")</f>
        <v>תא זה יעודכן אוטומטית עם מילוי הטופס</v>
      </c>
      <c r="F79" s="404"/>
      <c r="G79" s="404"/>
      <c r="H79" s="404"/>
      <c r="I79" s="404"/>
      <c r="J79" s="404"/>
      <c r="K79" s="404"/>
      <c r="L79" s="404"/>
      <c r="M79" s="404"/>
      <c r="N79" s="404"/>
      <c r="O79" s="404"/>
      <c r="P79" s="471"/>
      <c r="Q79" s="404"/>
    </row>
    <row r="80" spans="1:65">
      <c r="A80" s="470"/>
      <c r="B80" s="404"/>
      <c r="C80" s="404"/>
      <c r="D80" s="413"/>
      <c r="E80" s="404"/>
      <c r="F80" s="413"/>
      <c r="G80" s="404"/>
      <c r="H80" s="404"/>
      <c r="I80" s="404"/>
      <c r="J80" s="404"/>
      <c r="K80" s="404"/>
      <c r="L80" s="404"/>
      <c r="M80" s="404"/>
      <c r="N80" s="404"/>
      <c r="O80" s="404"/>
      <c r="P80" s="471"/>
      <c r="Q80" s="404"/>
    </row>
    <row r="81" spans="1:64" ht="30.95" hidden="1" customHeight="1" outlineLevel="1">
      <c r="A81" s="470"/>
      <c r="B81" s="442" t="s">
        <v>2555</v>
      </c>
      <c r="C81" s="443"/>
      <c r="D81" s="404"/>
      <c r="E81" s="404"/>
      <c r="F81" s="404"/>
      <c r="G81" s="404"/>
      <c r="H81" s="404"/>
      <c r="I81" s="404"/>
      <c r="J81" s="404"/>
      <c r="K81" s="404"/>
      <c r="L81" s="404"/>
      <c r="M81" s="404"/>
      <c r="N81" s="404"/>
      <c r="O81" s="404"/>
      <c r="P81" s="471"/>
      <c r="Q81" s="404"/>
    </row>
    <row r="82" spans="1:64" collapsed="1">
      <c r="A82" s="470"/>
      <c r="B82" s="404"/>
      <c r="C82" s="404"/>
      <c r="D82" s="404"/>
      <c r="E82" s="404"/>
      <c r="F82" s="404"/>
      <c r="G82" s="404"/>
      <c r="H82" s="404"/>
      <c r="I82" s="404"/>
      <c r="J82" s="404"/>
      <c r="K82" s="404"/>
      <c r="L82" s="404"/>
      <c r="M82" s="404"/>
      <c r="N82" s="404"/>
      <c r="O82" s="404"/>
      <c r="P82" s="471"/>
      <c r="Q82" s="404"/>
    </row>
    <row r="83" spans="1:64" ht="25.5">
      <c r="A83" s="470"/>
      <c r="B83" s="940" t="s">
        <v>2685</v>
      </c>
      <c r="C83" s="930"/>
      <c r="D83" s="930"/>
      <c r="E83" s="931"/>
      <c r="F83" s="931"/>
      <c r="G83" s="931"/>
      <c r="H83" s="931"/>
      <c r="I83" s="404"/>
      <c r="J83" s="404"/>
      <c r="K83" s="404"/>
      <c r="L83" s="404"/>
      <c r="M83" s="404"/>
      <c r="N83" s="404"/>
      <c r="O83" s="404"/>
      <c r="P83" s="471"/>
      <c r="Q83" s="404"/>
    </row>
    <row r="84" spans="1:64">
      <c r="A84" s="470" t="s">
        <v>2280</v>
      </c>
      <c r="B84" s="930"/>
      <c r="C84" s="930"/>
      <c r="D84" s="930"/>
      <c r="E84" s="931"/>
      <c r="F84" s="931"/>
      <c r="G84" s="931"/>
      <c r="H84" s="931"/>
      <c r="I84" s="404"/>
      <c r="J84" s="404"/>
      <c r="K84" s="404"/>
      <c r="L84" s="404"/>
      <c r="M84" s="404"/>
      <c r="N84" s="404"/>
      <c r="O84" s="404"/>
      <c r="P84" s="471"/>
      <c r="Q84" s="404"/>
    </row>
    <row r="85" spans="1:64" ht="33">
      <c r="A85" s="470"/>
      <c r="B85" s="531"/>
      <c r="C85" s="639" t="s">
        <v>360</v>
      </c>
      <c r="D85" s="942" t="s">
        <v>179</v>
      </c>
      <c r="E85" s="935" t="s">
        <v>301</v>
      </c>
      <c r="F85" s="777" t="s">
        <v>366</v>
      </c>
      <c r="G85" s="935" t="s">
        <v>187</v>
      </c>
      <c r="H85" s="935" t="s">
        <v>302</v>
      </c>
      <c r="I85" s="404"/>
      <c r="J85" s="404"/>
      <c r="K85" s="404"/>
      <c r="L85" s="404"/>
      <c r="M85" s="404"/>
      <c r="N85" s="404"/>
      <c r="O85" s="404"/>
      <c r="P85" s="471"/>
      <c r="Q85" s="404"/>
    </row>
    <row r="86" spans="1:64" ht="33">
      <c r="A86" s="470"/>
      <c r="B86" s="943" t="s">
        <v>2422</v>
      </c>
      <c r="C86" s="951" t="str">
        <f>IF('חימום וקירור מים'!G177=0,"תא זה יעודכן אוטומטית",SUM('חימום וקירור מים'!G177:G182))</f>
        <v>תא זה יעודכן אוטומטית</v>
      </c>
      <c r="D86" s="952" t="str">
        <f>'חימום וקירור מים'!E184</f>
        <v>תא זה יעודכן אוטומטית עם מילוי סעיפים: 3.1 ו-3.2</v>
      </c>
      <c r="E86" s="953" t="str">
        <f>'חימום וקירור מים'!E186</f>
        <v>תא זה יעודכן אוטומטית עם מילוי סעיפים: 3.1 ו-3.2</v>
      </c>
      <c r="F86" s="953" t="str">
        <f>IF('חימום וקירור מים'!G169=0,"תא זה יעודכן אוטומטית",SUM('חימום וקירור מים'!G169:G174))</f>
        <v>תא זה יעודכן אוטומטית</v>
      </c>
      <c r="G86" s="953" t="str">
        <f>'חימום וקירור מים'!C184</f>
        <v>תא זה יעודכן אוטומטית עם מילוי סעיפים: 3.1 ו-3.2</v>
      </c>
      <c r="H86" s="953" t="str">
        <f>'חימום וקירור מים'!C186</f>
        <v>תא זה יעודכן אוטומטית עם מילוי סעיפים: 3.1 ו-3.2</v>
      </c>
      <c r="I86" s="404"/>
      <c r="J86" s="404"/>
      <c r="K86" s="404"/>
      <c r="L86" s="404"/>
      <c r="M86" s="404"/>
      <c r="N86" s="404"/>
      <c r="O86" s="404"/>
      <c r="P86" s="471"/>
      <c r="Q86" s="404"/>
    </row>
    <row r="87" spans="1:64" ht="33">
      <c r="A87" s="470"/>
      <c r="B87" s="941" t="s">
        <v>2496</v>
      </c>
      <c r="C87" s="953" t="str">
        <f>'אקלום מבנים'!E74</f>
        <v>תא זה יעודכן אוטומטית עם מילוי סעיף 2.1</v>
      </c>
      <c r="D87" s="954" t="str">
        <f>'אקלום מבנים'!E142</f>
        <v>תא זה יעודכן אוטומטית עם מילוי סעיפים: 2.1 ו- 2.2</v>
      </c>
      <c r="E87" s="954" t="str">
        <f>'אקלום מבנים'!E146</f>
        <v>תא זה יעודכן אוטומטית עם מילוי סעיפים: 2.1 ו- 2.2</v>
      </c>
      <c r="F87" s="954" t="str">
        <f>'אקלום מבנים'!C74</f>
        <v>תא זה יעודכן אוטומטית עם מילוי סעיף 2.1</v>
      </c>
      <c r="G87" s="954" t="str">
        <f>'אקלום מבנים'!C142</f>
        <v>תא זה יעודכן אוטומטית עם מילוי סעיפים: 2.1 ו- 2.2</v>
      </c>
      <c r="H87" s="954" t="str">
        <f>'אקלום מבנים'!C146</f>
        <v>תא זה יעודכן אוטומטית עם מילוי סעיפים 2.1 ו- 2.2</v>
      </c>
      <c r="I87" s="404"/>
      <c r="J87" s="404"/>
      <c r="K87" s="404"/>
      <c r="L87" s="404"/>
      <c r="M87" s="404"/>
      <c r="N87" s="404"/>
      <c r="O87" s="404"/>
      <c r="P87" s="471"/>
      <c r="Q87" s="404"/>
    </row>
    <row r="88" spans="1:64">
      <c r="A88" s="470"/>
      <c r="B88" s="932" t="s">
        <v>185</v>
      </c>
      <c r="C88" s="934"/>
      <c r="D88" s="933">
        <f>SUM(D86:D87)</f>
        <v>0</v>
      </c>
      <c r="E88" s="933">
        <f>SUM(E86:E87)</f>
        <v>0</v>
      </c>
      <c r="F88" s="934"/>
      <c r="G88" s="933">
        <f>SUM(G86:G87)</f>
        <v>0</v>
      </c>
      <c r="H88" s="933">
        <f>SUM(H86:H87)</f>
        <v>0</v>
      </c>
      <c r="I88" s="404"/>
      <c r="J88" s="404"/>
      <c r="K88" s="404"/>
      <c r="L88" s="404"/>
      <c r="M88" s="404"/>
      <c r="N88" s="404"/>
      <c r="O88" s="404"/>
      <c r="P88" s="471"/>
      <c r="Q88" s="404"/>
    </row>
    <row r="89" spans="1:64">
      <c r="A89" s="470"/>
      <c r="B89" s="404"/>
      <c r="C89" s="404"/>
      <c r="D89" s="404"/>
      <c r="E89" s="404"/>
      <c r="F89" s="404"/>
      <c r="G89" s="404"/>
      <c r="H89" s="404"/>
      <c r="I89" s="404"/>
      <c r="J89" s="404"/>
      <c r="K89" s="404"/>
      <c r="L89" s="404"/>
      <c r="M89" s="404"/>
      <c r="N89" s="404"/>
      <c r="O89" s="404"/>
      <c r="P89" s="471"/>
      <c r="Q89" s="404"/>
    </row>
    <row r="90" spans="1:64">
      <c r="A90" s="470"/>
      <c r="B90" s="404"/>
      <c r="C90" s="404"/>
      <c r="D90" s="404"/>
      <c r="E90" s="404"/>
      <c r="F90" s="404"/>
      <c r="G90" s="404"/>
      <c r="H90" s="404"/>
      <c r="I90" s="404"/>
      <c r="J90" s="404"/>
      <c r="K90" s="404"/>
      <c r="L90" s="404"/>
      <c r="M90" s="404"/>
      <c r="N90" s="404"/>
      <c r="O90" s="404"/>
      <c r="P90" s="471"/>
      <c r="Q90" s="404"/>
    </row>
    <row r="91" spans="1:64" s="368" customFormat="1" ht="25.5">
      <c r="A91" s="451"/>
      <c r="B91" s="1003" t="s">
        <v>2682</v>
      </c>
      <c r="C91" s="1003"/>
      <c r="D91" s="389"/>
      <c r="E91" s="380"/>
      <c r="F91" s="389"/>
      <c r="G91" s="389"/>
      <c r="H91" s="382"/>
      <c r="I91" s="382"/>
      <c r="J91" s="382"/>
      <c r="K91" s="382"/>
      <c r="L91" s="382"/>
      <c r="M91" s="382"/>
      <c r="N91" s="382"/>
      <c r="O91" s="382"/>
      <c r="P91" s="454"/>
      <c r="Q91" s="382"/>
      <c r="BL91" s="369"/>
    </row>
    <row r="92" spans="1:64">
      <c r="A92" s="470"/>
      <c r="B92" s="404"/>
      <c r="C92" s="404"/>
      <c r="D92" s="404"/>
      <c r="E92" s="404"/>
      <c r="F92" s="404"/>
      <c r="G92" s="404"/>
      <c r="H92" s="404"/>
      <c r="I92" s="404"/>
      <c r="J92" s="404"/>
      <c r="K92" s="404"/>
      <c r="L92" s="404"/>
      <c r="M92" s="404"/>
      <c r="N92" s="404"/>
      <c r="O92" s="404"/>
      <c r="P92" s="471"/>
      <c r="Q92" s="404"/>
    </row>
    <row r="93" spans="1:64" ht="45" customHeight="1">
      <c r="A93" s="470" t="s">
        <v>2671</v>
      </c>
      <c r="B93" s="444" t="s">
        <v>2554</v>
      </c>
      <c r="C93" s="945" t="str">
        <f>IFERROR(IF('פרטים כלליים, עלויות ותוצאות'!H88&gt;0,'פרטים כלליים, עלויות ותוצאות'!H88/'פרטים כלליים, עלויות ותוצאות'!E79,"תא זה יעודכן אוטומטית עם מילוי הטופס"),"תא זה יעודכן אוטומטית עם מילוי הטופס")</f>
        <v>תא זה יעודכן אוטומטית עם מילוי הטופס</v>
      </c>
      <c r="D93" s="929" t="s">
        <v>35</v>
      </c>
      <c r="E93" s="945" t="str">
        <f>IFERROR(IF('פרטים כלליים, עלויות ותוצאות'!D88&gt;0,E79/'פרטים כלליים, עלויות ותוצאות'!E88,"תא זה יעודכן אוטומטית עם מילוי הטופס"),"תא זה יעודכן אוטומטית עם מילוי הטופס")</f>
        <v>תא זה יעודכן אוטומטית עם מילוי הטופס</v>
      </c>
      <c r="F93" s="404"/>
      <c r="G93" s="404"/>
      <c r="H93" s="404"/>
      <c r="I93" s="404"/>
      <c r="J93" s="404"/>
      <c r="K93" s="404"/>
      <c r="L93" s="404"/>
      <c r="M93" s="404"/>
      <c r="N93" s="404"/>
      <c r="O93" s="404"/>
      <c r="P93" s="471"/>
      <c r="Q93" s="404"/>
    </row>
    <row r="94" spans="1:64" ht="74.099999999999994" customHeight="1">
      <c r="A94" s="470"/>
      <c r="B94" s="445" t="s">
        <v>2676</v>
      </c>
      <c r="C94" s="945" t="str">
        <f>IFERROR(IF('פרטים כלליים, עלויות ותוצאות'!G88&gt;0,'פרטים כלליים, עלויות ותוצאות'!G88/'פרטים כלליים, עלויות ותוצאות'!E79,"תא זה יעודכן אוטומטית עם מילוי הטופס"),"תא זה יעודכן אוטומטית עם מילוי הטופס")</f>
        <v>תא זה יעודכן אוטומטית עם מילוי הטופס</v>
      </c>
      <c r="D94" s="929" t="s">
        <v>33</v>
      </c>
      <c r="E94" s="945" t="str">
        <f>IFERROR(IF('פרטים כלליים, עלויות ותוצאות'!D88&gt;0,E79/'פרטים כלליים, עלויות ותוצאות'!D88,"תא זה יעודכן אוטומטית עם מילוי הטופס"),"תא זה יעודכן אוטומטית עם מילוי הטופס")</f>
        <v>תא זה יעודכן אוטומטית עם מילוי הטופס</v>
      </c>
      <c r="F94" s="404"/>
      <c r="G94" s="404"/>
      <c r="H94" s="404"/>
      <c r="I94" s="404"/>
      <c r="J94" s="404"/>
      <c r="K94" s="404"/>
      <c r="L94" s="404"/>
      <c r="M94" s="404"/>
      <c r="N94" s="404"/>
      <c r="O94" s="404"/>
      <c r="P94" s="471"/>
      <c r="Q94" s="404"/>
    </row>
    <row r="95" spans="1:64" ht="45" customHeight="1">
      <c r="A95" s="470"/>
      <c r="B95" s="445" t="s">
        <v>187</v>
      </c>
      <c r="C95" s="945" t="str">
        <f>IF('פרטים כלליים, עלויות ותוצאות'!G88&gt;0,'פרטים כלליים, עלויות ותוצאות'!G88,"תא זה יעודכן אוטומטית עם מילוי הטופס")</f>
        <v>תא זה יעודכן אוטומטית עם מילוי הטופס</v>
      </c>
      <c r="D95" s="929" t="s">
        <v>179</v>
      </c>
      <c r="E95" s="945" t="str">
        <f>IF('פרטים כלליים, עלויות ותוצאות'!D88&gt;0,'פרטים כלליים, עלויות ותוצאות'!D88,"תא זה יעודכן אוטומטית עם מילוי הטופס")</f>
        <v>תא זה יעודכן אוטומטית עם מילוי הטופס</v>
      </c>
      <c r="F95" s="404"/>
      <c r="G95" s="404"/>
      <c r="H95" s="404"/>
      <c r="I95" s="404"/>
      <c r="J95" s="404"/>
      <c r="K95" s="404"/>
      <c r="L95" s="404"/>
      <c r="M95" s="404"/>
      <c r="N95" s="404"/>
      <c r="O95" s="404"/>
      <c r="P95" s="471"/>
      <c r="Q95" s="404"/>
    </row>
    <row r="96" spans="1:64" ht="45" customHeight="1">
      <c r="A96" s="470"/>
      <c r="B96" s="445" t="s">
        <v>302</v>
      </c>
      <c r="C96" s="945" t="str">
        <f>IF('פרטים כלליים, עלויות ותוצאות'!H88&gt;0,'פרטים כלליים, עלויות ותוצאות'!H88,"תא זה יעודכן אוטומטית עם מילוי הטופס")</f>
        <v>תא זה יעודכן אוטומטית עם מילוי הטופס</v>
      </c>
      <c r="D96" s="929" t="s">
        <v>301</v>
      </c>
      <c r="E96" s="945" t="str">
        <f>IF('פרטים כלליים, עלויות ותוצאות'!E88&gt;0,'פרטים כלליים, עלויות ותוצאות'!E88,"תא זה יעודכן אוטומטית עם מילוי הטופס")</f>
        <v>תא זה יעודכן אוטומטית עם מילוי הטופס</v>
      </c>
      <c r="F96" s="404"/>
      <c r="G96" s="404"/>
      <c r="H96" s="404"/>
      <c r="I96" s="404"/>
      <c r="J96" s="404"/>
      <c r="K96" s="404"/>
      <c r="L96" s="404"/>
      <c r="M96" s="404"/>
      <c r="N96" s="404"/>
      <c r="O96" s="404"/>
      <c r="P96" s="471"/>
      <c r="Q96" s="404"/>
    </row>
    <row r="97" spans="1:64">
      <c r="A97" s="470"/>
      <c r="B97" s="404"/>
      <c r="C97" s="404"/>
      <c r="D97" s="404"/>
      <c r="E97" s="404"/>
      <c r="F97" s="404"/>
      <c r="G97" s="404"/>
      <c r="H97" s="404"/>
      <c r="I97" s="404"/>
      <c r="J97" s="404"/>
      <c r="K97" s="404"/>
      <c r="L97" s="404"/>
      <c r="M97" s="404"/>
      <c r="N97" s="404"/>
      <c r="O97" s="404"/>
      <c r="P97" s="471"/>
      <c r="Q97" s="404"/>
    </row>
    <row r="98" spans="1:64" s="368" customFormat="1" ht="34.5" hidden="1" customHeight="1" outlineLevel="1">
      <c r="A98" s="451"/>
      <c r="B98" s="377" t="s">
        <v>265</v>
      </c>
      <c r="C98" s="378"/>
      <c r="D98" s="382"/>
      <c r="E98" s="382"/>
      <c r="F98" s="382"/>
      <c r="G98" s="382"/>
      <c r="H98" s="382"/>
      <c r="I98" s="382"/>
      <c r="J98" s="382"/>
      <c r="K98" s="382"/>
      <c r="L98" s="382"/>
      <c r="M98" s="382"/>
      <c r="N98" s="382"/>
      <c r="O98" s="382"/>
      <c r="P98" s="454"/>
      <c r="Q98" s="382"/>
      <c r="BL98" s="369"/>
    </row>
    <row r="99" spans="1:64" ht="18" customHeight="1" collapsed="1">
      <c r="A99" s="470"/>
      <c r="B99" s="404"/>
      <c r="C99" s="404"/>
      <c r="D99" s="404"/>
      <c r="E99" s="404"/>
      <c r="F99" s="404"/>
      <c r="G99" s="404"/>
      <c r="H99" s="404"/>
      <c r="I99" s="404"/>
      <c r="J99" s="404"/>
      <c r="K99" s="404"/>
      <c r="L99" s="404"/>
      <c r="M99" s="404"/>
      <c r="N99" s="404"/>
      <c r="O99" s="404"/>
      <c r="P99" s="471"/>
      <c r="Q99" s="404"/>
    </row>
    <row r="100" spans="1:64" ht="17.25" thickBot="1">
      <c r="A100" s="479"/>
      <c r="B100" s="480"/>
      <c r="C100" s="480"/>
      <c r="D100" s="480"/>
      <c r="E100" s="480"/>
      <c r="F100" s="480"/>
      <c r="G100" s="480"/>
      <c r="H100" s="480"/>
      <c r="I100" s="480"/>
      <c r="J100" s="480"/>
      <c r="K100" s="480"/>
      <c r="L100" s="480"/>
      <c r="M100" s="480"/>
      <c r="N100" s="480"/>
      <c r="O100" s="480"/>
      <c r="P100" s="481"/>
    </row>
  </sheetData>
  <sheetProtection algorithmName="SHA-512" hashValue="LfrKfJ8ti4YGujC0O/Wi4RWuYZPk3yR7kjD4s7IiKupKy00pf2mRsXKIqlTEyDjNQ6M7tks8Y6+nglZjvKuabQ==" saltValue="4c25maIfibTcvUhjouFCkw==" spinCount="100000" sheet="1" insertRows="0" insertHyperlinks="0"/>
  <dataConsolidate/>
  <customSheetViews>
    <customSheetView guid="{4795D392-B56F-435A-BCD0-DB99C7E0A0B0}" scale="90" hiddenRows="1" hiddenColumns="1" topLeftCell="A50">
      <selection activeCell="D60" sqref="D60:D61"/>
      <pageMargins left="0.7" right="0.7" top="0.75" bottom="0.75" header="0.3" footer="0.3"/>
      <pageSetup orientation="portrait" r:id="rId1"/>
    </customSheetView>
    <customSheetView guid="{2DAA1D84-496C-43B3-9B3D-F6443FDB70D2}" scale="90" hiddenRows="1" hiddenColumns="1" topLeftCell="A47">
      <selection activeCell="D50" sqref="D50"/>
      <pageMargins left="0.7" right="0.7" top="0.75" bottom="0.75" header="0.3" footer="0.3"/>
      <pageSetup orientation="portrait" r:id="rId2"/>
    </customSheetView>
  </customSheetViews>
  <mergeCells count="5">
    <mergeCell ref="B91:C91"/>
    <mergeCell ref="B38:B70"/>
    <mergeCell ref="C30:E30"/>
    <mergeCell ref="A1:P1"/>
    <mergeCell ref="B21:B22"/>
  </mergeCells>
  <conditionalFormatting sqref="A26:P100">
    <cfRule type="expression" dxfId="320" priority="47">
      <formula>$C$23=TRUE</formula>
    </cfRule>
  </conditionalFormatting>
  <conditionalFormatting sqref="B26">
    <cfRule type="expression" dxfId="319" priority="21">
      <formula>$C$23=TRUE</formula>
    </cfRule>
  </conditionalFormatting>
  <conditionalFormatting sqref="B38:B70">
    <cfRule type="expression" dxfId="318" priority="19">
      <formula>$C$23=TRUE</formula>
    </cfRule>
  </conditionalFormatting>
  <conditionalFormatting sqref="L39:O68">
    <cfRule type="expression" dxfId="317" priority="18">
      <formula>$C$23=TRUE</formula>
    </cfRule>
  </conditionalFormatting>
  <conditionalFormatting sqref="L69:O69">
    <cfRule type="expression" dxfId="316" priority="17">
      <formula>$C$23=TRUE</formula>
    </cfRule>
  </conditionalFormatting>
  <conditionalFormatting sqref="L33:M35">
    <cfRule type="expression" dxfId="315" priority="16">
      <formula>$C$23=TRUE</formula>
    </cfRule>
  </conditionalFormatting>
  <conditionalFormatting sqref="L29:M30">
    <cfRule type="expression" dxfId="314" priority="15">
      <formula>$C$23=TRUE</formula>
    </cfRule>
  </conditionalFormatting>
  <conditionalFormatting sqref="B79">
    <cfRule type="expression" dxfId="313" priority="14">
      <formula>$C$23=TRUE</formula>
    </cfRule>
  </conditionalFormatting>
  <conditionalFormatting sqref="D79">
    <cfRule type="expression" dxfId="312" priority="13">
      <formula>$C$23=TRUE</formula>
    </cfRule>
  </conditionalFormatting>
  <conditionalFormatting sqref="A91:P91">
    <cfRule type="expression" dxfId="311" priority="12">
      <formula>$C$23=TRUE</formula>
    </cfRule>
  </conditionalFormatting>
  <conditionalFormatting sqref="B93:B96">
    <cfRule type="expression" dxfId="310" priority="11">
      <formula>$C$23=TRUE</formula>
    </cfRule>
  </conditionalFormatting>
  <conditionalFormatting sqref="A98:P98">
    <cfRule type="expression" dxfId="309" priority="9">
      <formula>$C$23=TRUE</formula>
    </cfRule>
  </conditionalFormatting>
  <conditionalFormatting sqref="D70">
    <cfRule type="expression" dxfId="308" priority="8">
      <formula>$C$23=TRUE</formula>
    </cfRule>
  </conditionalFormatting>
  <conditionalFormatting sqref="D38">
    <cfRule type="expression" dxfId="307" priority="6">
      <formula>$C$23=TRUE</formula>
    </cfRule>
  </conditionalFormatting>
  <conditionalFormatting sqref="D39:D69">
    <cfRule type="expression" dxfId="306" priority="5">
      <formula>$C$23=TRUE</formula>
    </cfRule>
  </conditionalFormatting>
  <conditionalFormatting sqref="C70">
    <cfRule type="expression" dxfId="305" priority="3">
      <formula>$C$23=TRUE</formula>
    </cfRule>
  </conditionalFormatting>
  <conditionalFormatting sqref="C95">
    <cfRule type="expression" dxfId="304" priority="2">
      <formula>AND($C$95&lt;&gt;"תא זה יעודכן אוטומטית עם מילוי הטופס",$C$95&lt;50000)</formula>
    </cfRule>
  </conditionalFormatting>
  <conditionalFormatting sqref="D35">
    <cfRule type="expression" dxfId="303" priority="1">
      <formula>$D$35&lt;$D$34</formula>
    </cfRule>
  </conditionalFormatting>
  <dataValidations count="20">
    <dataValidation type="decimal" allowBlank="1" showInputMessage="1" showErrorMessage="1" sqref="C98">
      <formula1>0.01</formula1>
      <formula2>0.2</formula2>
    </dataValidation>
    <dataValidation type="list" allowBlank="1" showInputMessage="1" showErrorMessage="1" sqref="E34:E35">
      <formula1>חודשים</formula1>
    </dataValidation>
    <dataValidation type="list" allowBlank="1" showInputMessage="1" showErrorMessage="1" sqref="D34:D35">
      <formula1>שנה</formula1>
    </dataValidation>
    <dataValidation type="custom" showErrorMessage="1" error="אנא הכנס דוא&quot;ל תקין" sqref="C12 J21:J22">
      <formula1>AND( FIND(".",C12), FIND("@",C12))</formula1>
    </dataValidation>
    <dataValidation type="textLength" showInputMessage="1" showErrorMessage="1" error="אנא הכנס כתובת למשלוח דואר" sqref="K21:K22">
      <formula1>1</formula1>
      <formula2>100</formula2>
    </dataValidation>
    <dataValidation type="textLength" showErrorMessage="1" error="אנא הכנס מספר טלפון תקין" sqref="C11 H21:I22">
      <formula1>9</formula1>
      <formula2>10</formula2>
    </dataValidation>
    <dataValidation type="list" allowBlank="1" showInputMessage="1" showErrorMessage="1" sqref="C28">
      <formula1>מגזר</formula1>
    </dataValidation>
    <dataValidation type="custom" operator="greaterThan" showInputMessage="1" showErrorMessage="1" error="אנא הכנס שם תקין" sqref="D21:E22">
      <formula1>ISTEXT(D21)</formula1>
    </dataValidation>
    <dataValidation type="list" allowBlank="1" showInputMessage="1" showErrorMessage="1" sqref="C14">
      <formula1>ענף</formula1>
    </dataValidation>
    <dataValidation type="decimal" operator="greaterThanOrEqual" allowBlank="1" showInputMessage="1" showErrorMessage="1" sqref="E40:E69">
      <formula1>0</formula1>
    </dataValidation>
    <dataValidation type="list" allowBlank="1" showInputMessage="1" showErrorMessage="1" sqref="C17">
      <formula1>שם_ישוב</formula1>
    </dataValidation>
    <dataValidation showInputMessage="1" showErrorMessage="1" sqref="C30:E30"/>
    <dataValidation type="list" allowBlank="1" showInputMessage="1" showErrorMessage="1" sqref="C73">
      <formula1>אסקו</formula1>
    </dataValidation>
    <dataValidation type="list" allowBlank="1" showInputMessage="1" showErrorMessage="1" sqref="C77">
      <formula1>מאשר</formula1>
    </dataValidation>
    <dataValidation type="list" operator="greaterThan" showErrorMessage="1" error="אנא בחר תפקיד" sqref="C21:C22">
      <formula1>תפקיד</formula1>
    </dataValidation>
    <dataValidation type="list" operator="greaterThan" showInputMessage="1" showErrorMessage="1" error="אנא הכנס שם תקין" sqref="G24:G25 G21:G22">
      <formula1>תואר</formula1>
    </dataValidation>
    <dataValidation type="textLength" operator="equal" showErrorMessage="1" error="אנא הכנס מספר ת.ז תקין" sqref="F21:F22">
      <formula1>9</formula1>
    </dataValidation>
    <dataValidation operator="greaterThan" showInputMessage="1" showErrorMessage="1" error="אנא הכנס שם תקין" sqref="G23"/>
    <dataValidation type="list" allowBlank="1" showInputMessage="1" showErrorMessage="1" sqref="D40:D69">
      <formula1>סוג_פרויקט</formula1>
    </dataValidation>
    <dataValidation type="decimal" allowBlank="1" showInputMessage="1" showErrorMessage="1" sqref="C79">
      <formula1>0.01</formula1>
      <formula2>0.35</formula2>
    </dataValidation>
  </dataValidations>
  <pageMargins left="0.7" right="0.7" top="0.75" bottom="0.75" header="0.3" footer="0.3"/>
  <pageSetup orientation="portrait" r:id="rId3"/>
  <ignoredErrors>
    <ignoredError sqref="A19 A17:A18" numberStoredAsText="1"/>
  </ignoredErrors>
  <extLst>
    <ext xmlns:x14="http://schemas.microsoft.com/office/spreadsheetml/2009/9/main" uri="{78C0D931-6437-407d-A8EE-F0AAD7539E65}">
      <x14:conditionalFormattings>
        <x14:conditionalFormatting xmlns:xm="http://schemas.microsoft.com/office/excel/2006/main">
          <x14:cfRule type="expression" priority="26" id="{8F3CCBB3-0D9E-4A2E-8CB8-842420BA4049}">
            <xm:f>$C$73&lt;&gt;' קבועים'!$H$6</xm:f>
            <x14:dxf>
              <fill>
                <patternFill patternType="lightDown">
                  <fgColor theme="0"/>
                  <bgColor theme="0" tint="-0.34998626667073579"/>
                </patternFill>
              </fill>
            </x14:dxf>
          </x14:cfRule>
          <xm:sqref>A75:P77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3" tint="0.59999389629810485"/>
  </sheetPr>
  <dimension ref="A1:KP355"/>
  <sheetViews>
    <sheetView showGridLines="0" rightToLeft="1" zoomScale="80" zoomScaleNormal="80" workbookViewId="0">
      <selection activeCell="B6" sqref="B6"/>
    </sheetView>
  </sheetViews>
  <sheetFormatPr defaultColWidth="9" defaultRowHeight="16.5" outlineLevelRow="1" outlineLevelCol="1"/>
  <cols>
    <col min="1" max="1" width="5.375" style="626" customWidth="1"/>
    <col min="2" max="2" width="41.125" style="482" customWidth="1"/>
    <col min="3" max="9" width="42.875" style="485" customWidth="1"/>
    <col min="10" max="11" width="42.875" style="482" customWidth="1"/>
    <col min="12" max="14" width="42.875" style="624" customWidth="1"/>
    <col min="15" max="18" width="42.875" style="482" customWidth="1"/>
    <col min="19" max="19" width="18.375" style="482" customWidth="1"/>
    <col min="20" max="20" width="13.875" style="482" hidden="1" customWidth="1" outlineLevel="1"/>
    <col min="21" max="21" width="28.375" style="485" hidden="1" customWidth="1" outlineLevel="1"/>
    <col min="22" max="22" width="18.875" style="485" hidden="1" customWidth="1" outlineLevel="1"/>
    <col min="23" max="23" width="34.625" style="485" hidden="1" customWidth="1" outlineLevel="1"/>
    <col min="24" max="24" width="29.375" style="485" hidden="1" customWidth="1" outlineLevel="1"/>
    <col min="25" max="25" width="29.375" style="485" customWidth="1" collapsed="1"/>
    <col min="26" max="29" width="29.375" style="485" customWidth="1"/>
    <col min="30" max="30" width="10.625" style="485" customWidth="1"/>
    <col min="31" max="31" width="29.875" style="485" customWidth="1"/>
    <col min="32" max="32" width="14.625" style="485" customWidth="1"/>
    <col min="33" max="33" width="28.25" style="485" customWidth="1"/>
    <col min="34" max="34" width="20.375" style="485" customWidth="1"/>
    <col min="35" max="35" width="29.375" style="485" customWidth="1"/>
    <col min="36" max="36" width="20.75" style="485" customWidth="1"/>
    <col min="37" max="37" width="16.625" style="485" hidden="1" customWidth="1" outlineLevel="1"/>
    <col min="38" max="38" width="15.625" style="485" hidden="1" customWidth="1" outlineLevel="1"/>
    <col min="39" max="39" width="18.75" style="485" hidden="1" customWidth="1" outlineLevel="1"/>
    <col min="40" max="40" width="20.875" style="485" hidden="1" customWidth="1" outlineLevel="1"/>
    <col min="41" max="41" width="27.125" style="485" hidden="1" customWidth="1" outlineLevel="1"/>
    <col min="42" max="42" width="27" style="485" customWidth="1" collapsed="1"/>
    <col min="43" max="43" width="18.25" style="485" customWidth="1"/>
    <col min="44" max="44" width="23.375" style="485" customWidth="1"/>
    <col min="45" max="45" width="20.25" style="485" customWidth="1"/>
    <col min="46" max="46" width="20.125" style="485" customWidth="1"/>
    <col min="47" max="47" width="16.375" style="485" customWidth="1"/>
    <col min="48" max="48" width="24.875" style="485" customWidth="1"/>
    <col min="49" max="49" width="14.375" style="485" hidden="1" customWidth="1" outlineLevel="1"/>
    <col min="50" max="50" width="28.75" style="485" hidden="1" customWidth="1" outlineLevel="1"/>
    <col min="51" max="51" width="19.125" style="485" hidden="1" customWidth="1" outlineLevel="1"/>
    <col min="52" max="52" width="20.875" style="485" hidden="1" customWidth="1" outlineLevel="1"/>
    <col min="53" max="53" width="22.375" style="485" hidden="1" customWidth="1" outlineLevel="1"/>
    <col min="54" max="54" width="25.875" style="485" customWidth="1" collapsed="1"/>
    <col min="55" max="55" width="21.875" style="485" customWidth="1"/>
    <col min="56" max="56" width="25.125" style="485" customWidth="1"/>
    <col min="57" max="57" width="22" style="485" bestFit="1" customWidth="1"/>
    <col min="58" max="58" width="11.75" style="485" customWidth="1"/>
    <col min="59" max="59" width="27.375" style="485" customWidth="1"/>
    <col min="60" max="60" width="22.375" style="485" customWidth="1"/>
    <col min="61" max="61" width="26.25" style="485" hidden="1" customWidth="1" outlineLevel="1"/>
    <col min="62" max="62" width="20.875" style="485" hidden="1" customWidth="1" outlineLevel="1"/>
    <col min="63" max="64" width="26.375" style="485" hidden="1" customWidth="1" outlineLevel="1"/>
    <col min="65" max="65" width="15.375" style="485" hidden="1" customWidth="1" outlineLevel="1"/>
    <col min="66" max="66" width="11.25" style="485" customWidth="1" collapsed="1"/>
    <col min="67" max="67" width="13.25" style="485" customWidth="1"/>
    <col min="68" max="68" width="11" style="485" customWidth="1"/>
    <col min="69" max="69" width="22" style="486" bestFit="1" customWidth="1"/>
    <col min="70" max="70" width="13.75" style="485" customWidth="1"/>
    <col min="71" max="71" width="26.375" style="485" customWidth="1"/>
    <col min="72" max="72" width="14.875" style="485" customWidth="1"/>
    <col min="73" max="73" width="13.75" style="485" hidden="1" customWidth="1" outlineLevel="1"/>
    <col min="74" max="74" width="14.375" style="485" hidden="1" customWidth="1" outlineLevel="1"/>
    <col min="75" max="75" width="17.75" style="485" hidden="1" customWidth="1" outlineLevel="1"/>
    <col min="76" max="76" width="20.875" style="485" hidden="1" customWidth="1" outlineLevel="1"/>
    <col min="77" max="77" width="12.125" style="485" hidden="1" customWidth="1" outlineLevel="1"/>
    <col min="78" max="78" width="14.375" style="485" customWidth="1" collapsed="1"/>
    <col min="79" max="79" width="20.375" style="485" customWidth="1"/>
    <col min="80" max="80" width="15.125" style="485" customWidth="1"/>
    <col min="81" max="81" width="22" style="485" bestFit="1" customWidth="1"/>
    <col min="82" max="82" width="13.375" style="485" customWidth="1"/>
    <col min="83" max="83" width="20" style="485" customWidth="1"/>
    <col min="84" max="84" width="12.25" style="485" customWidth="1"/>
    <col min="85" max="85" width="15.625" style="485" hidden="1" customWidth="1" outlineLevel="1"/>
    <col min="86" max="86" width="26" style="485" hidden="1" customWidth="1" outlineLevel="1"/>
    <col min="87" max="87" width="14.625" style="485" hidden="1" customWidth="1" outlineLevel="1"/>
    <col min="88" max="88" width="20.875" style="485" hidden="1" customWidth="1" outlineLevel="1"/>
    <col min="89" max="89" width="11.625" style="485" hidden="1" customWidth="1" outlineLevel="1"/>
    <col min="90" max="90" width="20.125" style="485" bestFit="1" customWidth="1" collapsed="1"/>
    <col min="91" max="91" width="9" style="485"/>
    <col min="92" max="92" width="11.75" style="485" bestFit="1" customWidth="1"/>
    <col min="93" max="93" width="22" style="485" bestFit="1" customWidth="1"/>
    <col min="94" max="96" width="9" style="485"/>
    <col min="97" max="97" width="13.375" style="485" hidden="1" customWidth="1" outlineLevel="1"/>
    <col min="98" max="98" width="13.125" style="485" hidden="1" customWidth="1" outlineLevel="1"/>
    <col min="99" max="99" width="10.375" style="485" hidden="1" customWidth="1" outlineLevel="1"/>
    <col min="100" max="100" width="20.875" style="485" hidden="1" customWidth="1" outlineLevel="1"/>
    <col min="101" max="101" width="9" style="485" hidden="1" customWidth="1" outlineLevel="1"/>
    <col min="102" max="102" width="20.125" style="485" bestFit="1" customWidth="1" collapsed="1"/>
    <col min="103" max="103" width="9" style="485"/>
    <col min="104" max="104" width="11.75" style="485" bestFit="1" customWidth="1"/>
    <col min="105" max="105" width="22" style="485" bestFit="1" customWidth="1"/>
    <col min="106" max="108" width="9" style="485"/>
    <col min="109" max="109" width="13.375" style="485" hidden="1" customWidth="1" outlineLevel="1"/>
    <col min="110" max="110" width="13.125" style="485" hidden="1" customWidth="1" outlineLevel="1"/>
    <col min="111" max="111" width="10.375" style="485" hidden="1" customWidth="1" outlineLevel="1"/>
    <col min="112" max="112" width="20.875" style="485" hidden="1" customWidth="1" outlineLevel="1"/>
    <col min="113" max="113" width="9" style="485" hidden="1" customWidth="1" outlineLevel="1"/>
    <col min="114" max="114" width="20.125" style="485" bestFit="1" customWidth="1" collapsed="1"/>
    <col min="115" max="115" width="9" style="485"/>
    <col min="116" max="116" width="11.75" style="485" bestFit="1" customWidth="1"/>
    <col min="117" max="117" width="22" style="485" bestFit="1" customWidth="1"/>
    <col min="118" max="120" width="9" style="485"/>
    <col min="121" max="121" width="13.375" style="485" hidden="1" customWidth="1" outlineLevel="1"/>
    <col min="122" max="122" width="20.125" style="485" hidden="1" customWidth="1" outlineLevel="1"/>
    <col min="123" max="123" width="10.375" style="485" hidden="1" customWidth="1" outlineLevel="1"/>
    <col min="124" max="124" width="20.875" style="485" hidden="1" customWidth="1" outlineLevel="1"/>
    <col min="125" max="125" width="9" style="485" hidden="1" customWidth="1" outlineLevel="1"/>
    <col min="126" max="126" width="9" style="485" collapsed="1"/>
    <col min="127" max="16384" width="9" style="485"/>
  </cols>
  <sheetData>
    <row r="1" spans="1:302" s="482" customFormat="1" ht="91.5" customHeight="1">
      <c r="A1" s="1014" t="s">
        <v>2675</v>
      </c>
      <c r="B1" s="1015"/>
      <c r="C1" s="1015"/>
      <c r="D1" s="1015"/>
      <c r="E1" s="1015"/>
      <c r="F1" s="1015"/>
      <c r="G1" s="1015"/>
      <c r="H1" s="1015"/>
      <c r="I1" s="1015"/>
      <c r="J1" s="1015"/>
      <c r="K1" s="782"/>
      <c r="L1" s="782"/>
      <c r="M1" s="782"/>
      <c r="N1" s="782"/>
      <c r="O1" s="782"/>
      <c r="P1" s="782"/>
      <c r="Q1" s="782"/>
      <c r="R1" s="782"/>
      <c r="S1" s="782"/>
      <c r="T1" s="846"/>
      <c r="U1" s="846"/>
      <c r="V1" s="846"/>
      <c r="W1" s="846"/>
      <c r="X1" s="846"/>
      <c r="Y1" s="783"/>
      <c r="BQ1" s="483"/>
    </row>
    <row r="2" spans="1:302" s="482" customFormat="1" ht="43.5" customHeight="1">
      <c r="A2" s="784"/>
      <c r="B2" s="452" t="s">
        <v>2557</v>
      </c>
      <c r="C2" s="726"/>
      <c r="D2" s="492"/>
      <c r="E2" s="492"/>
      <c r="F2" s="492"/>
      <c r="G2" s="492"/>
      <c r="H2" s="492"/>
      <c r="I2" s="492"/>
      <c r="J2" s="492"/>
      <c r="K2" s="492"/>
      <c r="L2" s="492"/>
      <c r="M2" s="492"/>
      <c r="N2" s="492"/>
      <c r="O2" s="492"/>
      <c r="P2" s="492"/>
      <c r="Q2" s="492"/>
      <c r="R2" s="492"/>
      <c r="S2" s="492"/>
      <c r="T2" s="492"/>
      <c r="U2" s="492"/>
      <c r="V2" s="492"/>
      <c r="W2" s="492"/>
      <c r="X2" s="492"/>
      <c r="Y2" s="785"/>
      <c r="BQ2" s="483"/>
    </row>
    <row r="3" spans="1:302" s="482" customFormat="1" ht="18.75" customHeight="1">
      <c r="A3" s="786"/>
      <c r="B3" s="494" t="s">
        <v>2497</v>
      </c>
      <c r="C3" s="726"/>
      <c r="D3" s="492"/>
      <c r="E3" s="492"/>
      <c r="F3" s="492"/>
      <c r="G3" s="492"/>
      <c r="H3" s="492"/>
      <c r="I3" s="492"/>
      <c r="J3" s="492"/>
      <c r="K3" s="492"/>
      <c r="L3" s="492"/>
      <c r="M3" s="492"/>
      <c r="N3" s="492"/>
      <c r="O3" s="492"/>
      <c r="P3" s="492"/>
      <c r="Q3" s="492"/>
      <c r="R3" s="492"/>
      <c r="S3" s="492"/>
      <c r="T3" s="492"/>
      <c r="U3" s="492"/>
      <c r="V3" s="492"/>
      <c r="W3" s="492"/>
      <c r="X3" s="492"/>
      <c r="Y3" s="785"/>
      <c r="BQ3" s="483"/>
    </row>
    <row r="4" spans="1:302" s="700" customFormat="1" ht="63" customHeight="1">
      <c r="A4" s="853"/>
      <c r="B4" s="1013" t="s">
        <v>2693</v>
      </c>
      <c r="C4" s="1013"/>
      <c r="D4" s="1013"/>
      <c r="E4" s="1013"/>
      <c r="F4" s="640"/>
      <c r="G4" s="640"/>
      <c r="H4" s="640"/>
      <c r="I4" s="640"/>
      <c r="J4" s="640"/>
      <c r="K4" s="640"/>
      <c r="L4" s="640"/>
      <c r="M4" s="640"/>
      <c r="N4" s="640"/>
      <c r="O4" s="640"/>
      <c r="P4" s="640"/>
      <c r="Q4" s="640"/>
      <c r="R4" s="640"/>
      <c r="S4" s="640"/>
      <c r="T4" s="640"/>
      <c r="U4" s="640"/>
      <c r="V4" s="640"/>
      <c r="W4" s="640"/>
      <c r="X4" s="640"/>
      <c r="Y4" s="854"/>
      <c r="BQ4" s="701"/>
    </row>
    <row r="5" spans="1:302" s="482" customFormat="1" ht="18.75" customHeight="1">
      <c r="A5" s="786"/>
      <c r="B5" s="494" t="s">
        <v>2683</v>
      </c>
      <c r="C5" s="726"/>
      <c r="D5" s="492"/>
      <c r="E5" s="492"/>
      <c r="F5" s="492"/>
      <c r="G5" s="492"/>
      <c r="H5" s="492"/>
      <c r="I5" s="492"/>
      <c r="J5" s="492"/>
      <c r="K5" s="492"/>
      <c r="L5" s="492"/>
      <c r="M5" s="492"/>
      <c r="N5" s="492"/>
      <c r="O5" s="492"/>
      <c r="P5" s="492"/>
      <c r="Q5" s="492"/>
      <c r="R5" s="492"/>
      <c r="S5" s="492"/>
      <c r="T5" s="492"/>
      <c r="U5" s="492"/>
      <c r="V5" s="492"/>
      <c r="W5" s="492"/>
      <c r="X5" s="492"/>
      <c r="Y5" s="785"/>
      <c r="BQ5" s="483"/>
    </row>
    <row r="6" spans="1:302" s="482" customFormat="1" ht="18.75" customHeight="1">
      <c r="A6" s="786"/>
      <c r="B6" s="982" t="s">
        <v>2684</v>
      </c>
      <c r="C6" s="726"/>
      <c r="D6" s="492"/>
      <c r="E6" s="492"/>
      <c r="F6" s="492"/>
      <c r="G6" s="492"/>
      <c r="H6" s="492"/>
      <c r="I6" s="492"/>
      <c r="J6" s="492"/>
      <c r="K6" s="492"/>
      <c r="L6" s="492"/>
      <c r="M6" s="492"/>
      <c r="N6" s="492"/>
      <c r="O6" s="492"/>
      <c r="P6" s="492"/>
      <c r="Q6" s="492"/>
      <c r="R6" s="492"/>
      <c r="S6" s="492"/>
      <c r="T6" s="492"/>
      <c r="U6" s="492"/>
      <c r="V6" s="492"/>
      <c r="W6" s="492"/>
      <c r="X6" s="492"/>
      <c r="Y6" s="785"/>
      <c r="BQ6" s="483"/>
    </row>
    <row r="7" spans="1:302" s="482" customFormat="1" ht="18.75" customHeight="1">
      <c r="A7" s="786"/>
      <c r="B7" s="729" t="s">
        <v>312</v>
      </c>
      <c r="C7" s="494"/>
      <c r="D7" s="492"/>
      <c r="E7" s="492"/>
      <c r="F7" s="492"/>
      <c r="G7" s="492"/>
      <c r="H7" s="492"/>
      <c r="I7" s="492"/>
      <c r="J7" s="492"/>
      <c r="K7" s="492"/>
      <c r="L7" s="492"/>
      <c r="M7" s="492"/>
      <c r="N7" s="492"/>
      <c r="O7" s="492"/>
      <c r="P7" s="492"/>
      <c r="Q7" s="492"/>
      <c r="R7" s="492"/>
      <c r="S7" s="492"/>
      <c r="T7" s="492"/>
      <c r="U7" s="492"/>
      <c r="V7" s="492"/>
      <c r="W7" s="492"/>
      <c r="X7" s="492"/>
      <c r="Y7" s="785"/>
      <c r="BQ7" s="483"/>
    </row>
    <row r="8" spans="1:302">
      <c r="A8" s="786"/>
      <c r="B8" s="730" t="s">
        <v>24</v>
      </c>
      <c r="C8" s="492"/>
      <c r="D8" s="625"/>
      <c r="E8" s="492"/>
      <c r="F8" s="492"/>
      <c r="G8" s="492"/>
      <c r="H8" s="492"/>
      <c r="I8" s="492"/>
      <c r="J8" s="492"/>
      <c r="K8" s="492"/>
      <c r="L8" s="492"/>
      <c r="M8" s="492"/>
      <c r="N8" s="492"/>
      <c r="O8" s="492"/>
      <c r="P8" s="492"/>
      <c r="Q8" s="492"/>
      <c r="R8" s="492"/>
      <c r="S8" s="492"/>
      <c r="T8" s="492"/>
      <c r="U8" s="492"/>
      <c r="V8" s="492"/>
      <c r="W8" s="492"/>
      <c r="X8" s="492"/>
      <c r="Y8" s="785"/>
      <c r="Z8" s="482"/>
      <c r="AA8" s="482"/>
      <c r="AB8" s="482"/>
      <c r="AC8" s="482"/>
      <c r="AD8" s="482"/>
      <c r="AE8" s="482"/>
      <c r="AF8" s="482"/>
      <c r="AG8" s="482"/>
      <c r="AH8" s="482"/>
      <c r="AI8" s="482"/>
      <c r="AJ8" s="482"/>
      <c r="AK8" s="482"/>
      <c r="AL8" s="482"/>
      <c r="AM8" s="482"/>
      <c r="AN8" s="482"/>
      <c r="AO8" s="482"/>
      <c r="AP8" s="482"/>
      <c r="AQ8" s="482"/>
      <c r="AR8" s="482"/>
      <c r="AS8" s="482"/>
      <c r="AT8" s="482"/>
      <c r="AU8" s="482"/>
      <c r="AV8" s="482"/>
      <c r="AW8" s="482"/>
      <c r="AX8" s="482"/>
      <c r="AY8" s="482"/>
      <c r="AZ8" s="482"/>
      <c r="BA8" s="482"/>
      <c r="BB8" s="482"/>
      <c r="BC8" s="482"/>
      <c r="BD8" s="482"/>
      <c r="BE8" s="482"/>
      <c r="BF8" s="482"/>
      <c r="BG8" s="482"/>
    </row>
    <row r="9" spans="1:302">
      <c r="A9" s="786"/>
      <c r="B9" s="731" t="s">
        <v>25</v>
      </c>
      <c r="C9" s="492"/>
      <c r="D9" s="492"/>
      <c r="E9" s="492"/>
      <c r="F9" s="492"/>
      <c r="G9" s="492"/>
      <c r="H9" s="492"/>
      <c r="I9" s="492"/>
      <c r="J9" s="492"/>
      <c r="K9" s="492"/>
      <c r="L9" s="492"/>
      <c r="M9" s="492"/>
      <c r="N9" s="492"/>
      <c r="O9" s="492"/>
      <c r="P9" s="492"/>
      <c r="Q9" s="492"/>
      <c r="R9" s="492"/>
      <c r="S9" s="492"/>
      <c r="T9" s="492"/>
      <c r="U9" s="492"/>
      <c r="V9" s="492"/>
      <c r="W9" s="492"/>
      <c r="X9" s="492"/>
      <c r="Y9" s="785"/>
      <c r="Z9" s="482"/>
      <c r="AA9" s="482"/>
      <c r="AB9" s="482"/>
      <c r="AC9" s="482"/>
      <c r="AD9" s="482"/>
      <c r="AE9" s="482"/>
      <c r="AF9" s="482"/>
      <c r="AG9" s="482"/>
      <c r="AH9" s="482"/>
      <c r="AI9" s="482"/>
      <c r="AJ9" s="482"/>
      <c r="AK9" s="482"/>
      <c r="AL9" s="482"/>
      <c r="AM9" s="482"/>
      <c r="AN9" s="482"/>
      <c r="AO9" s="482"/>
      <c r="AP9" s="482"/>
      <c r="AQ9" s="482"/>
      <c r="AR9" s="482"/>
      <c r="AS9" s="482"/>
      <c r="AT9" s="482"/>
      <c r="AU9" s="482"/>
      <c r="AV9" s="482"/>
      <c r="AW9" s="482"/>
      <c r="AX9" s="482"/>
      <c r="AY9" s="482"/>
      <c r="AZ9" s="482"/>
      <c r="BA9" s="482"/>
      <c r="BB9" s="482"/>
      <c r="BC9" s="482"/>
      <c r="BD9" s="482"/>
      <c r="BE9" s="482"/>
      <c r="BF9" s="482"/>
      <c r="BG9" s="482"/>
    </row>
    <row r="10" spans="1:302" s="482" customFormat="1">
      <c r="A10" s="786"/>
      <c r="B10" s="492"/>
      <c r="C10" s="492"/>
      <c r="D10" s="492"/>
      <c r="E10" s="492"/>
      <c r="F10" s="492"/>
      <c r="G10" s="492"/>
      <c r="H10" s="492"/>
      <c r="I10" s="492"/>
      <c r="J10" s="492"/>
      <c r="K10" s="492"/>
      <c r="L10" s="492"/>
      <c r="M10" s="492"/>
      <c r="N10" s="492"/>
      <c r="O10" s="492"/>
      <c r="P10" s="492"/>
      <c r="Q10" s="492"/>
      <c r="R10" s="492"/>
      <c r="S10" s="492"/>
      <c r="T10" s="492"/>
      <c r="U10" s="492"/>
      <c r="V10" s="492"/>
      <c r="W10" s="492"/>
      <c r="X10" s="492"/>
      <c r="Y10" s="785"/>
      <c r="BQ10" s="483"/>
    </row>
    <row r="11" spans="1:302" s="313" customFormat="1" ht="25.5">
      <c r="A11" s="627"/>
      <c r="B11" s="732" t="s">
        <v>2686</v>
      </c>
      <c r="C11" s="712"/>
      <c r="D11" s="712"/>
      <c r="E11" s="712"/>
      <c r="F11" s="712"/>
      <c r="G11" s="712"/>
      <c r="H11" s="712"/>
      <c r="I11" s="712"/>
      <c r="J11" s="712"/>
      <c r="K11" s="712"/>
      <c r="L11" s="712"/>
      <c r="M11" s="712"/>
      <c r="N11" s="712"/>
      <c r="O11" s="712"/>
      <c r="P11" s="712"/>
      <c r="Q11" s="712"/>
      <c r="R11" s="712"/>
      <c r="S11" s="712"/>
      <c r="T11" s="712"/>
      <c r="U11" s="712"/>
      <c r="V11" s="712"/>
      <c r="W11" s="712"/>
      <c r="X11" s="712"/>
      <c r="Y11" s="332"/>
      <c r="Z11" s="331"/>
      <c r="AA11" s="331"/>
      <c r="AB11" s="331"/>
      <c r="AC11" s="331"/>
      <c r="AD11" s="331"/>
      <c r="AE11" s="331"/>
      <c r="AF11" s="331"/>
      <c r="AG11" s="331"/>
      <c r="AH11" s="331"/>
      <c r="AI11" s="331"/>
      <c r="AJ11" s="331"/>
      <c r="AK11" s="331"/>
      <c r="AL11" s="331"/>
      <c r="AM11" s="331"/>
      <c r="AN11" s="331"/>
      <c r="AO11" s="331"/>
      <c r="AP11" s="331"/>
      <c r="AQ11" s="331"/>
      <c r="AR11" s="331"/>
      <c r="AS11" s="331"/>
      <c r="AT11" s="331"/>
      <c r="AU11" s="331"/>
      <c r="AV11" s="331"/>
      <c r="AW11" s="331"/>
      <c r="AX11" s="331"/>
      <c r="AY11" s="331"/>
      <c r="AZ11" s="331"/>
      <c r="BA11" s="331"/>
      <c r="BB11" s="331"/>
      <c r="BC11" s="331"/>
      <c r="BD11" s="331"/>
      <c r="BE11" s="331"/>
      <c r="BF11" s="331"/>
      <c r="BG11" s="331"/>
      <c r="BH11" s="331"/>
      <c r="BI11" s="331"/>
      <c r="BJ11" s="331"/>
      <c r="BK11" s="331"/>
      <c r="BL11" s="331"/>
      <c r="BM11" s="331"/>
      <c r="BN11" s="331"/>
      <c r="BO11" s="331"/>
      <c r="BP11" s="331"/>
      <c r="BQ11" s="331"/>
      <c r="BR11" s="331"/>
      <c r="BS11" s="331"/>
      <c r="BT11" s="331"/>
      <c r="BU11" s="331"/>
      <c r="BV11" s="331"/>
      <c r="BW11" s="331"/>
      <c r="BX11" s="331"/>
      <c r="BY11" s="331"/>
      <c r="BZ11" s="331"/>
      <c r="CA11" s="331"/>
      <c r="CB11" s="331"/>
      <c r="CC11" s="331"/>
      <c r="CD11" s="331"/>
      <c r="CE11" s="331"/>
      <c r="CF11" s="331"/>
      <c r="CG11" s="331"/>
      <c r="CH11" s="331"/>
      <c r="CI11" s="331"/>
      <c r="CJ11" s="331"/>
      <c r="CK11" s="331"/>
      <c r="CL11" s="331"/>
      <c r="CM11" s="331"/>
      <c r="CN11" s="331"/>
      <c r="CO11" s="331"/>
      <c r="CP11" s="331"/>
      <c r="CQ11" s="331"/>
      <c r="CR11" s="331"/>
      <c r="CS11" s="331"/>
      <c r="CT11" s="331"/>
      <c r="CU11" s="331"/>
      <c r="CV11" s="331"/>
      <c r="CW11" s="331"/>
      <c r="CX11" s="331"/>
      <c r="CY11" s="331"/>
      <c r="CZ11" s="331"/>
      <c r="DA11" s="331"/>
      <c r="DB11" s="331"/>
      <c r="DC11" s="331"/>
      <c r="DD11" s="331"/>
      <c r="DE11" s="331"/>
      <c r="DF11" s="331"/>
      <c r="DG11" s="331"/>
      <c r="DH11" s="331"/>
      <c r="DI11" s="331"/>
      <c r="DJ11" s="331"/>
      <c r="DK11" s="331"/>
      <c r="DL11" s="331"/>
      <c r="DM11" s="331"/>
      <c r="DN11" s="331"/>
      <c r="DO11" s="331"/>
      <c r="DP11" s="331"/>
      <c r="DQ11" s="331"/>
      <c r="DR11" s="331"/>
      <c r="DS11" s="331"/>
      <c r="DT11" s="331"/>
      <c r="DU11" s="331"/>
      <c r="DV11" s="331"/>
      <c r="DW11" s="331"/>
      <c r="DX11" s="331"/>
      <c r="DY11" s="331"/>
      <c r="DZ11" s="331"/>
      <c r="EA11" s="331"/>
      <c r="EB11" s="331"/>
      <c r="EC11" s="331"/>
      <c r="ED11" s="331"/>
      <c r="EE11" s="331"/>
      <c r="EF11" s="331"/>
      <c r="EG11" s="331"/>
      <c r="EH11" s="331"/>
      <c r="EI11" s="331"/>
      <c r="EJ11" s="331"/>
      <c r="EK11" s="331"/>
      <c r="EL11" s="331"/>
      <c r="EM11" s="331"/>
      <c r="EN11" s="331"/>
      <c r="EO11" s="331"/>
      <c r="EP11" s="331"/>
      <c r="EQ11" s="331"/>
      <c r="ER11" s="331"/>
      <c r="ES11" s="331"/>
      <c r="ET11" s="331"/>
      <c r="EU11" s="331"/>
      <c r="EV11" s="331"/>
      <c r="EW11" s="331"/>
      <c r="EX11" s="331"/>
      <c r="EY11" s="331"/>
      <c r="EZ11" s="331"/>
      <c r="FA11" s="331"/>
      <c r="FB11" s="331"/>
      <c r="FC11" s="331"/>
      <c r="FD11" s="331"/>
      <c r="FE11" s="331"/>
      <c r="FF11" s="331"/>
      <c r="FG11" s="331"/>
      <c r="FH11" s="331"/>
      <c r="FI11" s="331"/>
      <c r="FJ11" s="331"/>
      <c r="FK11" s="331"/>
      <c r="FL11" s="331"/>
      <c r="FM11" s="331"/>
      <c r="FN11" s="331"/>
      <c r="FO11" s="331"/>
      <c r="FP11" s="331"/>
      <c r="FQ11" s="331"/>
      <c r="FR11" s="331"/>
      <c r="FS11" s="331"/>
      <c r="FT11" s="331"/>
      <c r="FU11" s="331"/>
      <c r="FV11" s="331"/>
      <c r="FW11" s="331"/>
      <c r="FX11" s="331"/>
      <c r="FY11" s="331"/>
      <c r="FZ11" s="331"/>
      <c r="GA11" s="331"/>
      <c r="GB11" s="331"/>
      <c r="GC11" s="331"/>
      <c r="GD11" s="331"/>
      <c r="GE11" s="331"/>
      <c r="GF11" s="331"/>
      <c r="GG11" s="331"/>
      <c r="GH11" s="331"/>
      <c r="GI11" s="331"/>
      <c r="GJ11" s="331"/>
      <c r="GK11" s="331"/>
      <c r="GL11" s="331"/>
      <c r="GM11" s="331"/>
      <c r="GN11" s="331"/>
      <c r="GO11" s="331"/>
      <c r="GP11" s="331"/>
      <c r="GQ11" s="331"/>
      <c r="GR11" s="331"/>
      <c r="GS11" s="331"/>
      <c r="GT11" s="331"/>
      <c r="GU11" s="331"/>
      <c r="GV11" s="331"/>
      <c r="GW11" s="331"/>
      <c r="GX11" s="331"/>
      <c r="GY11" s="331"/>
      <c r="GZ11" s="331"/>
      <c r="HA11" s="331"/>
      <c r="HB11" s="331"/>
      <c r="HC11" s="331"/>
      <c r="HD11" s="331"/>
      <c r="HE11" s="331"/>
      <c r="HF11" s="331"/>
      <c r="HG11" s="331"/>
      <c r="HH11" s="331"/>
      <c r="HI11" s="331"/>
      <c r="HJ11" s="331"/>
      <c r="HK11" s="331"/>
      <c r="HL11" s="331"/>
      <c r="HM11" s="331"/>
      <c r="HN11" s="331"/>
      <c r="HO11" s="331"/>
      <c r="HP11" s="331"/>
      <c r="HQ11" s="331"/>
      <c r="HR11" s="331"/>
      <c r="HS11" s="331"/>
      <c r="HT11" s="331"/>
      <c r="HU11" s="331"/>
      <c r="HV11" s="331"/>
      <c r="HW11" s="331"/>
      <c r="HX11" s="331"/>
      <c r="HY11" s="331"/>
      <c r="HZ11" s="331"/>
      <c r="IA11" s="331"/>
      <c r="IB11" s="331"/>
      <c r="IC11" s="331"/>
      <c r="ID11" s="331"/>
      <c r="IE11" s="331"/>
      <c r="IF11" s="331"/>
      <c r="IG11" s="331"/>
      <c r="IH11" s="331"/>
      <c r="II11" s="331"/>
      <c r="IJ11" s="331"/>
      <c r="IK11" s="331"/>
      <c r="IL11" s="331"/>
      <c r="IM11" s="331"/>
      <c r="IN11" s="331"/>
      <c r="IO11" s="331"/>
      <c r="IP11" s="331"/>
      <c r="IQ11" s="331"/>
      <c r="IR11" s="331"/>
      <c r="IS11" s="331"/>
      <c r="IT11" s="331"/>
      <c r="IU11" s="331"/>
      <c r="IV11" s="331"/>
      <c r="IW11" s="331"/>
      <c r="IX11" s="331"/>
      <c r="IY11" s="331"/>
      <c r="IZ11" s="331"/>
      <c r="JA11" s="331"/>
      <c r="JB11" s="331"/>
      <c r="JC11" s="331"/>
      <c r="JD11" s="331"/>
      <c r="JE11" s="331"/>
      <c r="JF11" s="331"/>
      <c r="JG11" s="331"/>
      <c r="JH11" s="331"/>
      <c r="JI11" s="331"/>
      <c r="JJ11" s="331"/>
      <c r="JK11" s="331"/>
      <c r="JL11" s="331"/>
      <c r="JM11" s="331"/>
      <c r="JN11" s="331"/>
      <c r="JO11" s="331"/>
      <c r="JP11" s="331"/>
      <c r="JQ11" s="331"/>
      <c r="JR11" s="331"/>
      <c r="JS11" s="331"/>
      <c r="JT11" s="331"/>
      <c r="JU11" s="331"/>
      <c r="JV11" s="331"/>
      <c r="JW11" s="331"/>
      <c r="JX11" s="331"/>
      <c r="JY11" s="331"/>
      <c r="JZ11" s="331"/>
      <c r="KA11" s="331"/>
      <c r="KB11" s="331"/>
      <c r="KC11" s="331"/>
      <c r="KD11" s="331"/>
      <c r="KE11" s="331"/>
      <c r="KF11" s="331"/>
      <c r="KG11" s="331"/>
      <c r="KH11" s="331"/>
      <c r="KI11" s="331"/>
      <c r="KJ11" s="331"/>
      <c r="KK11" s="331"/>
      <c r="KL11" s="331"/>
      <c r="KM11" s="331"/>
      <c r="KN11" s="331"/>
      <c r="KO11" s="331"/>
      <c r="KP11" s="331"/>
    </row>
    <row r="12" spans="1:302" s="490" customFormat="1" ht="20.25">
      <c r="A12" s="787"/>
      <c r="B12" s="734" t="s">
        <v>2658</v>
      </c>
      <c r="Y12" s="788"/>
      <c r="BQ12" s="491"/>
    </row>
    <row r="13" spans="1:302" s="492" customFormat="1">
      <c r="A13" s="786"/>
      <c r="Y13" s="785"/>
      <c r="BQ13" s="493"/>
    </row>
    <row r="14" spans="1:302" s="492" customFormat="1">
      <c r="A14" s="847">
        <v>2.1</v>
      </c>
      <c r="B14" s="494" t="s">
        <v>309</v>
      </c>
      <c r="D14" s="495"/>
      <c r="J14" s="681"/>
      <c r="K14" s="681"/>
      <c r="T14" s="681"/>
      <c r="Y14" s="785"/>
      <c r="BQ14" s="493"/>
    </row>
    <row r="15" spans="1:302" s="492" customFormat="1">
      <c r="A15" s="786"/>
      <c r="B15" s="1021" t="s">
        <v>2558</v>
      </c>
      <c r="C15" s="1021"/>
      <c r="D15" s="1021"/>
      <c r="E15" s="1021"/>
      <c r="F15" s="1021"/>
      <c r="Y15" s="785"/>
      <c r="BQ15" s="493"/>
    </row>
    <row r="16" spans="1:302" s="492" customFormat="1">
      <c r="A16" s="786"/>
      <c r="B16" s="492" t="s">
        <v>2525</v>
      </c>
      <c r="E16" s="726"/>
      <c r="Y16" s="785"/>
      <c r="BQ16" s="493"/>
    </row>
    <row r="17" spans="1:69" s="492" customFormat="1">
      <c r="A17" s="786"/>
      <c r="B17" s="1021" t="s">
        <v>2559</v>
      </c>
      <c r="C17" s="1021"/>
      <c r="D17" s="1021"/>
      <c r="E17" s="1021"/>
      <c r="F17" s="1021"/>
      <c r="Y17" s="785"/>
      <c r="BQ17" s="493"/>
    </row>
    <row r="18" spans="1:69" s="492" customFormat="1">
      <c r="A18" s="786"/>
      <c r="B18" s="1021" t="s">
        <v>2560</v>
      </c>
      <c r="C18" s="1021"/>
      <c r="D18" s="1021"/>
      <c r="E18" s="1021"/>
      <c r="F18" s="1021"/>
      <c r="Y18" s="785"/>
      <c r="BQ18" s="493"/>
    </row>
    <row r="19" spans="1:69" s="492" customFormat="1">
      <c r="A19" s="786"/>
      <c r="B19" s="492" t="s">
        <v>2526</v>
      </c>
      <c r="Y19" s="785"/>
      <c r="BQ19" s="493"/>
    </row>
    <row r="20" spans="1:69" s="492" customFormat="1">
      <c r="A20" s="847"/>
      <c r="B20" s="632" t="s">
        <v>310</v>
      </c>
      <c r="C20" s="633"/>
      <c r="D20" s="495"/>
      <c r="J20" s="681"/>
      <c r="K20" s="681"/>
      <c r="T20" s="681"/>
      <c r="U20" s="681"/>
      <c r="Y20" s="785"/>
      <c r="BQ20" s="493"/>
    </row>
    <row r="21" spans="1:69" s="492" customFormat="1">
      <c r="A21" s="786"/>
      <c r="B21" s="649" t="s">
        <v>2580</v>
      </c>
      <c r="Y21" s="785"/>
      <c r="BQ21" s="493"/>
    </row>
    <row r="22" spans="1:69" s="492" customFormat="1">
      <c r="A22" s="786"/>
      <c r="B22" s="498" t="s">
        <v>181</v>
      </c>
      <c r="Y22" s="785"/>
      <c r="BQ22" s="493"/>
    </row>
    <row r="23" spans="1:69" s="492" customFormat="1">
      <c r="A23" s="786"/>
      <c r="B23" s="634" t="s">
        <v>2244</v>
      </c>
      <c r="Y23" s="785"/>
      <c r="BQ23" s="493"/>
    </row>
    <row r="24" spans="1:69" s="643" customFormat="1" ht="39" customHeight="1">
      <c r="A24" s="848"/>
      <c r="B24" s="644" t="s">
        <v>67</v>
      </c>
      <c r="C24" s="645" t="s">
        <v>83</v>
      </c>
      <c r="D24" s="645" t="s">
        <v>95</v>
      </c>
      <c r="E24" s="639" t="s">
        <v>2561</v>
      </c>
      <c r="Y24" s="849"/>
    </row>
    <row r="25" spans="1:69" s="643" customFormat="1" ht="39" customHeight="1">
      <c r="A25" s="848"/>
      <c r="B25" s="646"/>
      <c r="C25" s="647"/>
      <c r="D25" s="646"/>
      <c r="E25" s="646"/>
      <c r="T25" s="980" t="s">
        <v>102</v>
      </c>
      <c r="U25" s="980" t="s">
        <v>103</v>
      </c>
      <c r="V25" s="980" t="s">
        <v>98</v>
      </c>
      <c r="W25" s="963" t="s">
        <v>104</v>
      </c>
      <c r="X25" s="964" t="s">
        <v>95</v>
      </c>
      <c r="Y25" s="849"/>
    </row>
    <row r="26" spans="1:69" s="492" customFormat="1">
      <c r="A26" s="786"/>
      <c r="T26" s="714"/>
      <c r="U26" s="715"/>
      <c r="V26" s="714"/>
      <c r="W26" s="861"/>
      <c r="X26" s="509"/>
      <c r="Y26" s="785"/>
      <c r="BQ26" s="493"/>
    </row>
    <row r="27" spans="1:69" s="492" customFormat="1">
      <c r="A27" s="786"/>
      <c r="B27" s="650" t="s">
        <v>2581</v>
      </c>
      <c r="Y27" s="785"/>
      <c r="BQ27" s="493"/>
    </row>
    <row r="28" spans="1:69" s="492" customFormat="1">
      <c r="A28" s="786"/>
      <c r="Y28" s="785"/>
      <c r="BQ28" s="493"/>
    </row>
    <row r="29" spans="1:69" s="492" customFormat="1">
      <c r="A29" s="786" t="s">
        <v>263</v>
      </c>
      <c r="B29" s="492" t="s">
        <v>2650</v>
      </c>
      <c r="Y29" s="785"/>
      <c r="BQ29" s="493"/>
    </row>
    <row r="30" spans="1:69" s="498" customFormat="1">
      <c r="A30" s="790"/>
      <c r="B30" s="501" t="s">
        <v>2582</v>
      </c>
      <c r="Y30" s="850"/>
      <c r="BQ30" s="502"/>
    </row>
    <row r="31" spans="1:69" s="492" customFormat="1" ht="99">
      <c r="A31" s="786"/>
      <c r="B31" s="654" t="s">
        <v>191</v>
      </c>
      <c r="C31" s="652" t="s">
        <v>2584</v>
      </c>
      <c r="D31" s="655" t="s">
        <v>2562</v>
      </c>
      <c r="E31" s="656" t="s">
        <v>2585</v>
      </c>
      <c r="F31" s="655" t="s">
        <v>2678</v>
      </c>
      <c r="G31" s="657" t="s">
        <v>2563</v>
      </c>
      <c r="H31" s="656" t="s">
        <v>2564</v>
      </c>
      <c r="I31" s="653" t="s">
        <v>2587</v>
      </c>
      <c r="T31" s="505" t="s">
        <v>102</v>
      </c>
      <c r="U31" s="506" t="s">
        <v>103</v>
      </c>
      <c r="V31" s="506" t="s">
        <v>98</v>
      </c>
      <c r="W31" s="506" t="s">
        <v>104</v>
      </c>
      <c r="X31" s="960" t="s">
        <v>95</v>
      </c>
      <c r="Y31" s="785"/>
      <c r="AZ31" s="493"/>
    </row>
    <row r="32" spans="1:69" s="492" customFormat="1">
      <c r="A32" s="786"/>
      <c r="B32" s="638">
        <v>1</v>
      </c>
      <c r="C32" s="659"/>
      <c r="D32" s="659"/>
      <c r="E32" s="660"/>
      <c r="F32" s="659"/>
      <c r="G32" s="661"/>
      <c r="H32" s="660"/>
      <c r="I32" s="661"/>
      <c r="T32" s="509"/>
      <c r="U32" s="510"/>
      <c r="V32" s="509"/>
      <c r="W32" s="509"/>
      <c r="X32" s="509"/>
      <c r="Y32" s="785"/>
      <c r="BA32" s="493"/>
    </row>
    <row r="33" spans="1:69" s="492" customFormat="1">
      <c r="A33" s="786"/>
      <c r="B33" s="638">
        <v>2</v>
      </c>
      <c r="C33" s="659"/>
      <c r="D33" s="659"/>
      <c r="E33" s="660"/>
      <c r="F33" s="659"/>
      <c r="G33" s="661"/>
      <c r="H33" s="660"/>
      <c r="I33" s="661"/>
      <c r="T33" s="509"/>
      <c r="U33" s="510"/>
      <c r="V33" s="509"/>
      <c r="W33" s="509"/>
      <c r="X33" s="509"/>
      <c r="Y33" s="785"/>
      <c r="BA33" s="493"/>
    </row>
    <row r="34" spans="1:69" s="492" customFormat="1">
      <c r="A34" s="786"/>
      <c r="B34" s="638">
        <v>3</v>
      </c>
      <c r="C34" s="659"/>
      <c r="D34" s="659"/>
      <c r="E34" s="660"/>
      <c r="F34" s="659"/>
      <c r="G34" s="661"/>
      <c r="H34" s="660"/>
      <c r="I34" s="661"/>
      <c r="T34" s="509"/>
      <c r="U34" s="510"/>
      <c r="V34" s="509"/>
      <c r="W34" s="509"/>
      <c r="X34" s="509"/>
      <c r="Y34" s="785"/>
      <c r="BA34" s="493"/>
    </row>
    <row r="35" spans="1:69" s="492" customFormat="1">
      <c r="A35" s="786"/>
      <c r="B35" s="638">
        <v>4</v>
      </c>
      <c r="C35" s="659"/>
      <c r="D35" s="659"/>
      <c r="E35" s="660"/>
      <c r="F35" s="659"/>
      <c r="G35" s="661"/>
      <c r="H35" s="660"/>
      <c r="I35" s="661"/>
      <c r="T35" s="509"/>
      <c r="U35" s="510"/>
      <c r="V35" s="509"/>
      <c r="W35" s="509"/>
      <c r="X35" s="509"/>
      <c r="Y35" s="785"/>
      <c r="BA35" s="493"/>
    </row>
    <row r="36" spans="1:69" s="492" customFormat="1">
      <c r="A36" s="786"/>
      <c r="B36" s="638">
        <v>5</v>
      </c>
      <c r="C36" s="659"/>
      <c r="D36" s="659"/>
      <c r="E36" s="660"/>
      <c r="F36" s="659"/>
      <c r="G36" s="661"/>
      <c r="H36" s="660"/>
      <c r="I36" s="661"/>
      <c r="T36" s="509"/>
      <c r="U36" s="510"/>
      <c r="V36" s="509"/>
      <c r="W36" s="509"/>
      <c r="X36" s="509"/>
      <c r="Y36" s="785"/>
      <c r="BA36" s="493"/>
    </row>
    <row r="37" spans="1:69" s="492" customFormat="1">
      <c r="A37" s="786"/>
      <c r="B37" s="638">
        <v>6</v>
      </c>
      <c r="C37" s="659"/>
      <c r="D37" s="659"/>
      <c r="E37" s="660"/>
      <c r="F37" s="659"/>
      <c r="G37" s="661"/>
      <c r="H37" s="660"/>
      <c r="I37" s="661"/>
      <c r="T37" s="509"/>
      <c r="U37" s="510"/>
      <c r="V37" s="509"/>
      <c r="W37" s="509"/>
      <c r="X37" s="509"/>
      <c r="Y37" s="785"/>
      <c r="BA37" s="493"/>
    </row>
    <row r="38" spans="1:69" s="492" customFormat="1">
      <c r="A38" s="786"/>
      <c r="B38" s="638">
        <v>7</v>
      </c>
      <c r="C38" s="659"/>
      <c r="D38" s="659"/>
      <c r="E38" s="660"/>
      <c r="F38" s="659"/>
      <c r="G38" s="661"/>
      <c r="H38" s="660"/>
      <c r="I38" s="661"/>
      <c r="T38" s="509"/>
      <c r="U38" s="509"/>
      <c r="V38" s="509"/>
      <c r="W38" s="509"/>
      <c r="X38" s="509"/>
      <c r="Y38" s="785"/>
      <c r="BA38" s="493"/>
    </row>
    <row r="39" spans="1:69" s="492" customFormat="1" ht="15" customHeight="1">
      <c r="A39" s="786"/>
      <c r="B39" s="638">
        <v>8</v>
      </c>
      <c r="C39" s="659"/>
      <c r="D39" s="659"/>
      <c r="E39" s="660"/>
      <c r="F39" s="659"/>
      <c r="G39" s="661"/>
      <c r="H39" s="660"/>
      <c r="I39" s="661"/>
      <c r="T39" s="509"/>
      <c r="U39" s="510"/>
      <c r="V39" s="509"/>
      <c r="W39" s="509"/>
      <c r="X39" s="509"/>
      <c r="Y39" s="785"/>
      <c r="BA39" s="493"/>
    </row>
    <row r="40" spans="1:69" s="492" customFormat="1">
      <c r="A40" s="786"/>
      <c r="B40" s="638">
        <v>9</v>
      </c>
      <c r="C40" s="659"/>
      <c r="D40" s="659"/>
      <c r="E40" s="660"/>
      <c r="F40" s="659"/>
      <c r="G40" s="661"/>
      <c r="H40" s="660"/>
      <c r="I40" s="661"/>
      <c r="T40" s="509"/>
      <c r="U40" s="510"/>
      <c r="V40" s="509"/>
      <c r="W40" s="509"/>
      <c r="X40" s="509"/>
      <c r="Y40" s="785"/>
      <c r="BA40" s="493"/>
    </row>
    <row r="41" spans="1:69" s="492" customFormat="1">
      <c r="A41" s="786"/>
      <c r="B41" s="638">
        <v>10</v>
      </c>
      <c r="C41" s="659"/>
      <c r="D41" s="659"/>
      <c r="E41" s="660"/>
      <c r="F41" s="659"/>
      <c r="G41" s="661"/>
      <c r="H41" s="660"/>
      <c r="I41" s="661"/>
      <c r="T41" s="509"/>
      <c r="U41" s="510"/>
      <c r="V41" s="509"/>
      <c r="W41" s="509"/>
      <c r="X41" s="509"/>
      <c r="Y41" s="785"/>
      <c r="BA41" s="493"/>
    </row>
    <row r="42" spans="1:69" s="492" customFormat="1">
      <c r="A42" s="786"/>
      <c r="J42" s="498"/>
      <c r="K42" s="498"/>
      <c r="Y42" s="785"/>
      <c r="BQ42" s="493"/>
    </row>
    <row r="43" spans="1:69" s="482" customFormat="1" ht="36.75" hidden="1" customHeight="1" outlineLevel="1">
      <c r="A43" s="786"/>
      <c r="B43" s="713" t="s">
        <v>101</v>
      </c>
      <c r="C43" s="725"/>
      <c r="D43" s="513"/>
      <c r="E43" s="513"/>
      <c r="F43" s="492"/>
      <c r="G43" s="514"/>
      <c r="H43" s="514"/>
      <c r="I43" s="492"/>
      <c r="J43" s="492"/>
      <c r="K43" s="492"/>
      <c r="L43" s="492"/>
      <c r="M43" s="492"/>
      <c r="N43" s="492"/>
      <c r="O43" s="492"/>
      <c r="P43" s="492"/>
      <c r="Q43" s="492"/>
      <c r="R43" s="492"/>
      <c r="S43" s="492"/>
      <c r="T43" s="492"/>
      <c r="U43" s="492"/>
      <c r="V43" s="492"/>
      <c r="W43" s="492"/>
      <c r="X43" s="492"/>
      <c r="Y43" s="785"/>
      <c r="BQ43" s="483"/>
    </row>
    <row r="44" spans="1:69" s="482" customFormat="1" ht="22.5" hidden="1" customHeight="1" outlineLevel="1">
      <c r="A44" s="786"/>
      <c r="B44" s="492"/>
      <c r="C44" s="513"/>
      <c r="D44" s="513"/>
      <c r="E44" s="513"/>
      <c r="F44" s="492"/>
      <c r="G44" s="514"/>
      <c r="H44" s="514"/>
      <c r="I44" s="492"/>
      <c r="J44" s="492"/>
      <c r="K44" s="492"/>
      <c r="L44" s="492"/>
      <c r="M44" s="492"/>
      <c r="N44" s="492"/>
      <c r="O44" s="492"/>
      <c r="P44" s="492"/>
      <c r="Q44" s="492"/>
      <c r="R44" s="492"/>
      <c r="S44" s="492"/>
      <c r="T44" s="492"/>
      <c r="U44" s="492"/>
      <c r="V44" s="492"/>
      <c r="W44" s="492"/>
      <c r="X44" s="492"/>
      <c r="Y44" s="785"/>
      <c r="BQ44" s="483"/>
    </row>
    <row r="45" spans="1:69" s="492" customFormat="1" collapsed="1">
      <c r="A45" s="786" t="s">
        <v>264</v>
      </c>
      <c r="B45" s="492" t="s">
        <v>2586</v>
      </c>
      <c r="J45" s="498"/>
      <c r="K45" s="498"/>
      <c r="Y45" s="785"/>
      <c r="BQ45" s="493"/>
    </row>
    <row r="46" spans="1:69" s="492" customFormat="1">
      <c r="A46" s="786"/>
      <c r="B46" s="515" t="s">
        <v>2527</v>
      </c>
      <c r="Y46" s="785"/>
      <c r="BQ46" s="493"/>
    </row>
    <row r="47" spans="1:69" s="492" customFormat="1">
      <c r="A47" s="786"/>
      <c r="B47" s="501" t="s">
        <v>2528</v>
      </c>
      <c r="Y47" s="785"/>
      <c r="BQ47" s="493"/>
    </row>
    <row r="48" spans="1:69" s="492" customFormat="1">
      <c r="A48" s="786"/>
      <c r="B48" s="501" t="s">
        <v>2529</v>
      </c>
      <c r="Y48" s="785"/>
      <c r="BQ48" s="493"/>
    </row>
    <row r="49" spans="1:69" s="492" customFormat="1">
      <c r="A49" s="786"/>
      <c r="B49" s="501" t="s">
        <v>2691</v>
      </c>
      <c r="Y49" s="785"/>
      <c r="BQ49" s="493"/>
    </row>
    <row r="50" spans="1:69" s="492" customFormat="1">
      <c r="A50" s="786"/>
      <c r="B50" s="501" t="s">
        <v>2530</v>
      </c>
      <c r="Y50" s="785"/>
      <c r="BQ50" s="493"/>
    </row>
    <row r="51" spans="1:69" s="492" customFormat="1">
      <c r="A51" s="786"/>
      <c r="B51" s="501" t="s">
        <v>2531</v>
      </c>
      <c r="Y51" s="785"/>
      <c r="BQ51" s="493"/>
    </row>
    <row r="52" spans="1:69" s="492" customFormat="1">
      <c r="A52" s="786"/>
      <c r="B52" s="526"/>
      <c r="E52" s="726"/>
      <c r="G52" s="737"/>
      <c r="Y52" s="785"/>
      <c r="BQ52" s="493"/>
    </row>
    <row r="53" spans="1:69" s="492" customFormat="1" ht="264">
      <c r="A53" s="786"/>
      <c r="B53" s="662" t="s">
        <v>191</v>
      </c>
      <c r="C53" s="664" t="s">
        <v>2584</v>
      </c>
      <c r="D53" s="664" t="s">
        <v>2565</v>
      </c>
      <c r="E53" s="664" t="s">
        <v>2566</v>
      </c>
      <c r="F53" s="655" t="s">
        <v>2679</v>
      </c>
      <c r="G53" s="665" t="s">
        <v>2567</v>
      </c>
      <c r="H53" s="666" t="s">
        <v>2588</v>
      </c>
      <c r="I53" s="667" t="s">
        <v>2589</v>
      </c>
      <c r="J53" s="667" t="s">
        <v>2590</v>
      </c>
      <c r="K53" s="664" t="s">
        <v>2591</v>
      </c>
      <c r="L53" s="664" t="s">
        <v>2413</v>
      </c>
      <c r="M53" s="664" t="s">
        <v>2412</v>
      </c>
      <c r="N53" s="664" t="s">
        <v>2568</v>
      </c>
      <c r="O53" s="636" t="s">
        <v>2561</v>
      </c>
      <c r="P53" s="653" t="s">
        <v>2587</v>
      </c>
      <c r="T53" s="716"/>
      <c r="U53" s="717"/>
      <c r="V53" s="717"/>
      <c r="W53" s="717"/>
      <c r="X53" s="981"/>
      <c r="Y53" s="785"/>
      <c r="BI53" s="493"/>
    </row>
    <row r="54" spans="1:69" s="492" customFormat="1" ht="33">
      <c r="A54" s="786"/>
      <c r="B54" s="962" t="s">
        <v>2583</v>
      </c>
      <c r="C54" s="709" t="s">
        <v>2659</v>
      </c>
      <c r="D54" s="709" t="s">
        <v>2660</v>
      </c>
      <c r="E54" s="709">
        <v>2</v>
      </c>
      <c r="F54" s="957">
        <v>13</v>
      </c>
      <c r="G54" s="958" t="s">
        <v>2417</v>
      </c>
      <c r="H54" s="959" t="s">
        <v>20</v>
      </c>
      <c r="I54" s="711">
        <v>2</v>
      </c>
      <c r="J54" s="711"/>
      <c r="K54" s="709">
        <f>12*5*4*12</f>
        <v>2880</v>
      </c>
      <c r="L54" s="709" t="s">
        <v>2415</v>
      </c>
      <c r="M54" s="709">
        <v>5</v>
      </c>
      <c r="N54" s="709">
        <v>17.579999999999998</v>
      </c>
      <c r="O54" s="710" t="s">
        <v>2253</v>
      </c>
      <c r="P54" s="709" t="s">
        <v>2661</v>
      </c>
      <c r="T54" s="663" t="s">
        <v>102</v>
      </c>
      <c r="U54" s="664" t="s">
        <v>103</v>
      </c>
      <c r="V54" s="664" t="s">
        <v>98</v>
      </c>
      <c r="W54" s="664" t="s">
        <v>104</v>
      </c>
      <c r="X54" s="864" t="s">
        <v>95</v>
      </c>
      <c r="Y54" s="785"/>
      <c r="BI54" s="493"/>
    </row>
    <row r="55" spans="1:69" s="492" customFormat="1">
      <c r="A55" s="786"/>
      <c r="B55" s="669">
        <v>1</v>
      </c>
      <c r="C55" s="633"/>
      <c r="D55" s="633"/>
      <c r="E55" s="670"/>
      <c r="F55" s="670"/>
      <c r="G55" s="633"/>
      <c r="H55" s="660"/>
      <c r="I55" s="671"/>
      <c r="J55" s="672"/>
      <c r="K55" s="660"/>
      <c r="L55" s="670"/>
      <c r="M55" s="670"/>
      <c r="N55" s="673" t="str">
        <f>IF(L55="kWR",M55,IF(L55="טון קירור",M55*3.5169,"-"))</f>
        <v>-</v>
      </c>
      <c r="O55" s="647"/>
      <c r="P55" s="670"/>
      <c r="T55" s="719"/>
      <c r="U55" s="720"/>
      <c r="V55" s="719"/>
      <c r="W55" s="719"/>
      <c r="X55" s="865"/>
      <c r="Y55" s="785"/>
      <c r="BI55" s="493"/>
    </row>
    <row r="56" spans="1:69" s="492" customFormat="1">
      <c r="A56" s="786"/>
      <c r="B56" s="669">
        <v>2</v>
      </c>
      <c r="C56" s="633"/>
      <c r="D56" s="633"/>
      <c r="E56" s="670"/>
      <c r="F56" s="670"/>
      <c r="G56" s="633"/>
      <c r="H56" s="660"/>
      <c r="I56" s="671"/>
      <c r="J56" s="672"/>
      <c r="K56" s="660"/>
      <c r="L56" s="670"/>
      <c r="M56" s="670"/>
      <c r="N56" s="673" t="str">
        <f t="shared" ref="N56:N64" si="0">IF(L56="kWR",M56,IF(L56="טון קירור",M56*3.5169,"-"))</f>
        <v>-</v>
      </c>
      <c r="O56" s="647"/>
      <c r="P56" s="670"/>
      <c r="T56" s="509"/>
      <c r="U56" s="510"/>
      <c r="V56" s="509"/>
      <c r="W56" s="509"/>
      <c r="X56" s="863"/>
      <c r="Y56" s="785"/>
      <c r="BI56" s="493"/>
    </row>
    <row r="57" spans="1:69" s="492" customFormat="1">
      <c r="A57" s="786"/>
      <c r="B57" s="669">
        <v>3</v>
      </c>
      <c r="C57" s="633"/>
      <c r="D57" s="633"/>
      <c r="E57" s="670"/>
      <c r="F57" s="670"/>
      <c r="G57" s="633"/>
      <c r="H57" s="660"/>
      <c r="I57" s="671"/>
      <c r="J57" s="672"/>
      <c r="K57" s="660"/>
      <c r="L57" s="670"/>
      <c r="M57" s="670"/>
      <c r="N57" s="673" t="str">
        <f t="shared" si="0"/>
        <v>-</v>
      </c>
      <c r="O57" s="647"/>
      <c r="P57" s="670"/>
      <c r="T57" s="509"/>
      <c r="U57" s="510"/>
      <c r="V57" s="509"/>
      <c r="W57" s="509"/>
      <c r="X57" s="863"/>
      <c r="Y57" s="785"/>
      <c r="BI57" s="493"/>
    </row>
    <row r="58" spans="1:69" s="492" customFormat="1">
      <c r="A58" s="786"/>
      <c r="B58" s="669">
        <v>4</v>
      </c>
      <c r="C58" s="633"/>
      <c r="D58" s="633"/>
      <c r="E58" s="670"/>
      <c r="F58" s="670"/>
      <c r="G58" s="633"/>
      <c r="H58" s="660"/>
      <c r="I58" s="671"/>
      <c r="J58" s="672"/>
      <c r="K58" s="660"/>
      <c r="L58" s="670"/>
      <c r="M58" s="670"/>
      <c r="N58" s="673" t="str">
        <f t="shared" si="0"/>
        <v>-</v>
      </c>
      <c r="O58" s="647"/>
      <c r="P58" s="670"/>
      <c r="T58" s="509"/>
      <c r="U58" s="510"/>
      <c r="V58" s="509"/>
      <c r="W58" s="509"/>
      <c r="X58" s="863"/>
      <c r="Y58" s="785"/>
      <c r="BI58" s="493"/>
    </row>
    <row r="59" spans="1:69" s="492" customFormat="1">
      <c r="A59" s="786"/>
      <c r="B59" s="669">
        <v>5</v>
      </c>
      <c r="C59" s="633"/>
      <c r="D59" s="633"/>
      <c r="E59" s="670"/>
      <c r="F59" s="670"/>
      <c r="G59" s="633"/>
      <c r="H59" s="660"/>
      <c r="I59" s="671"/>
      <c r="J59" s="672"/>
      <c r="K59" s="660"/>
      <c r="L59" s="670"/>
      <c r="M59" s="670"/>
      <c r="N59" s="673" t="str">
        <f t="shared" si="0"/>
        <v>-</v>
      </c>
      <c r="O59" s="647"/>
      <c r="P59" s="670"/>
      <c r="T59" s="509"/>
      <c r="U59" s="510"/>
      <c r="V59" s="509"/>
      <c r="W59" s="509"/>
      <c r="X59" s="863"/>
      <c r="Y59" s="785"/>
      <c r="BI59" s="493"/>
    </row>
    <row r="60" spans="1:69" s="492" customFormat="1">
      <c r="A60" s="786"/>
      <c r="B60" s="669">
        <v>6</v>
      </c>
      <c r="C60" s="633"/>
      <c r="D60" s="633"/>
      <c r="E60" s="670"/>
      <c r="F60" s="670"/>
      <c r="G60" s="633"/>
      <c r="H60" s="660"/>
      <c r="I60" s="671"/>
      <c r="J60" s="672"/>
      <c r="K60" s="660"/>
      <c r="L60" s="670"/>
      <c r="M60" s="670"/>
      <c r="N60" s="673" t="str">
        <f t="shared" si="0"/>
        <v>-</v>
      </c>
      <c r="O60" s="647"/>
      <c r="P60" s="670"/>
      <c r="T60" s="509"/>
      <c r="U60" s="510"/>
      <c r="V60" s="509"/>
      <c r="W60" s="509"/>
      <c r="X60" s="863"/>
      <c r="Y60" s="785"/>
      <c r="BI60" s="493"/>
    </row>
    <row r="61" spans="1:69" s="492" customFormat="1">
      <c r="A61" s="786"/>
      <c r="B61" s="669">
        <v>7</v>
      </c>
      <c r="C61" s="633"/>
      <c r="D61" s="633"/>
      <c r="E61" s="670"/>
      <c r="F61" s="670"/>
      <c r="G61" s="633"/>
      <c r="H61" s="660"/>
      <c r="I61" s="671"/>
      <c r="J61" s="672"/>
      <c r="K61" s="660"/>
      <c r="L61" s="670"/>
      <c r="M61" s="670"/>
      <c r="N61" s="673" t="str">
        <f t="shared" si="0"/>
        <v>-</v>
      </c>
      <c r="O61" s="647"/>
      <c r="P61" s="670"/>
      <c r="T61" s="509"/>
      <c r="U61" s="510"/>
      <c r="V61" s="509"/>
      <c r="W61" s="509"/>
      <c r="X61" s="863"/>
      <c r="Y61" s="785"/>
      <c r="BI61" s="493"/>
    </row>
    <row r="62" spans="1:69" s="492" customFormat="1">
      <c r="A62" s="786"/>
      <c r="B62" s="669">
        <v>8</v>
      </c>
      <c r="C62" s="633"/>
      <c r="D62" s="633"/>
      <c r="E62" s="670"/>
      <c r="F62" s="670"/>
      <c r="G62" s="633"/>
      <c r="H62" s="660"/>
      <c r="I62" s="671"/>
      <c r="J62" s="672"/>
      <c r="K62" s="660"/>
      <c r="L62" s="670"/>
      <c r="M62" s="670"/>
      <c r="N62" s="673" t="str">
        <f t="shared" si="0"/>
        <v>-</v>
      </c>
      <c r="O62" s="647"/>
      <c r="P62" s="670"/>
      <c r="T62" s="509"/>
      <c r="U62" s="510"/>
      <c r="V62" s="509"/>
      <c r="W62" s="509"/>
      <c r="X62" s="863"/>
      <c r="Y62" s="785"/>
      <c r="BI62" s="493"/>
    </row>
    <row r="63" spans="1:69" s="492" customFormat="1">
      <c r="A63" s="786"/>
      <c r="B63" s="669">
        <v>9</v>
      </c>
      <c r="C63" s="633"/>
      <c r="D63" s="633"/>
      <c r="E63" s="670"/>
      <c r="F63" s="670"/>
      <c r="G63" s="633"/>
      <c r="H63" s="660"/>
      <c r="I63" s="671"/>
      <c r="J63" s="672"/>
      <c r="K63" s="660"/>
      <c r="L63" s="670"/>
      <c r="M63" s="670"/>
      <c r="N63" s="673" t="str">
        <f t="shared" si="0"/>
        <v>-</v>
      </c>
      <c r="O63" s="647"/>
      <c r="P63" s="670"/>
      <c r="T63" s="509"/>
      <c r="U63" s="510"/>
      <c r="V63" s="509"/>
      <c r="W63" s="509"/>
      <c r="X63" s="863"/>
      <c r="Y63" s="785"/>
      <c r="BI63" s="493"/>
    </row>
    <row r="64" spans="1:69" s="492" customFormat="1">
      <c r="A64" s="786"/>
      <c r="B64" s="669">
        <v>10</v>
      </c>
      <c r="C64" s="633"/>
      <c r="D64" s="633"/>
      <c r="E64" s="670"/>
      <c r="F64" s="670"/>
      <c r="G64" s="633"/>
      <c r="H64" s="660"/>
      <c r="I64" s="671"/>
      <c r="J64" s="672"/>
      <c r="K64" s="660"/>
      <c r="L64" s="670"/>
      <c r="M64" s="670"/>
      <c r="N64" s="673" t="str">
        <f t="shared" si="0"/>
        <v>-</v>
      </c>
      <c r="O64" s="647"/>
      <c r="P64" s="670"/>
      <c r="T64" s="509"/>
      <c r="U64" s="510"/>
      <c r="V64" s="509"/>
      <c r="W64" s="509"/>
      <c r="X64" s="863"/>
      <c r="Y64" s="785"/>
      <c r="BI64" s="493"/>
    </row>
    <row r="65" spans="1:125" s="492" customFormat="1">
      <c r="A65" s="786"/>
      <c r="B65" s="641"/>
      <c r="C65" s="674"/>
      <c r="D65" s="674"/>
      <c r="E65" s="675"/>
      <c r="F65" s="675"/>
      <c r="G65" s="674"/>
      <c r="H65" s="676"/>
      <c r="I65" s="677"/>
      <c r="J65" s="678"/>
      <c r="K65" s="676"/>
      <c r="L65" s="675"/>
      <c r="M65" s="675"/>
      <c r="N65" s="679"/>
      <c r="O65" s="680"/>
      <c r="P65" s="675"/>
      <c r="T65" s="530"/>
      <c r="U65" s="681"/>
      <c r="V65" s="530"/>
      <c r="W65" s="530"/>
      <c r="X65" s="530"/>
      <c r="Y65" s="785"/>
      <c r="BI65" s="493"/>
    </row>
    <row r="66" spans="1:125" s="492" customFormat="1">
      <c r="A66" s="786"/>
      <c r="B66" s="518" t="s">
        <v>2532</v>
      </c>
      <c r="C66" s="519"/>
      <c r="D66" s="520"/>
      <c r="E66" s="519"/>
      <c r="F66" s="519"/>
      <c r="G66" s="519"/>
      <c r="H66" s="519"/>
      <c r="I66" s="519"/>
      <c r="J66" s="519"/>
      <c r="K66" s="519"/>
      <c r="T66" s="519"/>
      <c r="U66" s="519"/>
      <c r="V66" s="519"/>
      <c r="W66" s="519"/>
      <c r="Y66" s="785"/>
      <c r="BQ66" s="493"/>
    </row>
    <row r="67" spans="1:125" s="492" customFormat="1">
      <c r="A67" s="786"/>
      <c r="J67" s="492" t="s">
        <v>304</v>
      </c>
      <c r="Y67" s="785"/>
      <c r="BQ67" s="493"/>
    </row>
    <row r="68" spans="1:125" s="492" customFormat="1" ht="45.95" customHeight="1">
      <c r="A68" s="786"/>
      <c r="B68" s="639" t="s">
        <v>291</v>
      </c>
      <c r="C68" s="946" t="str">
        <f>IF(OR(' קבועים'!B95&gt;0,' קבועים'!$B$81&gt;0),' קבועים'!$B$81,"תא זה יעודכן אוטומטית עם מילוי סעיף 2.2")</f>
        <v>תא זה יעודכן אוטומטית עם מילוי סעיף 2.2</v>
      </c>
      <c r="D68" s="639" t="s">
        <v>292</v>
      </c>
      <c r="E68" s="946" t="str">
        <f>IF(OR(' קבועים'!B94&gt;0,' קבועים'!$B$80&gt;0),' קבועים'!$B$80,"תא זה יעודכן אוטומטית עם מילוי סעיף 2.2")</f>
        <v>תא זה יעודכן אוטומטית עם מילוי סעיף 2.2</v>
      </c>
      <c r="Y68" s="785"/>
      <c r="BO68" s="482"/>
      <c r="BP68" s="482"/>
      <c r="BQ68" s="483"/>
      <c r="BR68" s="482"/>
      <c r="BS68" s="482"/>
      <c r="BT68" s="482"/>
      <c r="CA68" s="482"/>
      <c r="CB68" s="482"/>
      <c r="CC68" s="482"/>
      <c r="CD68" s="482"/>
      <c r="CE68" s="482"/>
      <c r="CF68" s="482"/>
      <c r="CM68" s="482"/>
      <c r="CN68" s="482"/>
      <c r="CO68" s="482"/>
      <c r="CP68" s="482"/>
      <c r="CQ68" s="482"/>
      <c r="CR68" s="482"/>
      <c r="CY68" s="482"/>
      <c r="CZ68" s="482"/>
      <c r="DA68" s="482"/>
      <c r="DB68" s="482"/>
      <c r="DC68" s="482"/>
      <c r="DD68" s="482"/>
      <c r="DK68" s="482"/>
      <c r="DL68" s="482"/>
      <c r="DM68" s="482"/>
      <c r="DN68" s="482"/>
      <c r="DO68" s="482"/>
      <c r="DP68" s="482"/>
    </row>
    <row r="69" spans="1:125" s="482" customFormat="1">
      <c r="A69" s="786"/>
      <c r="B69" s="492"/>
      <c r="C69" s="492"/>
      <c r="D69" s="492"/>
      <c r="E69" s="492"/>
      <c r="H69" s="492"/>
      <c r="I69" s="492"/>
      <c r="J69" s="492"/>
      <c r="K69" s="492"/>
      <c r="L69" s="492"/>
      <c r="M69" s="492"/>
      <c r="N69" s="492"/>
      <c r="O69" s="492"/>
      <c r="P69" s="492"/>
      <c r="Q69" s="492"/>
      <c r="R69" s="492"/>
      <c r="S69" s="492"/>
      <c r="T69" s="492"/>
      <c r="U69" s="492"/>
      <c r="V69" s="492"/>
      <c r="W69" s="492"/>
      <c r="X69" s="492"/>
      <c r="Y69" s="785"/>
      <c r="BQ69" s="483"/>
    </row>
    <row r="70" spans="1:125" s="482" customFormat="1" ht="41.45" hidden="1" customHeight="1" outlineLevel="1">
      <c r="A70" s="786"/>
      <c r="B70" s="713" t="s">
        <v>95</v>
      </c>
      <c r="C70" s="760"/>
      <c r="D70" s="713" t="s">
        <v>95</v>
      </c>
      <c r="E70" s="760"/>
      <c r="H70" s="492"/>
      <c r="I70" s="492"/>
      <c r="J70" s="492"/>
      <c r="K70" s="492"/>
      <c r="L70" s="492"/>
      <c r="M70" s="492"/>
      <c r="N70" s="492"/>
      <c r="O70" s="492"/>
      <c r="P70" s="492"/>
      <c r="Q70" s="492"/>
      <c r="R70" s="492"/>
      <c r="S70" s="492"/>
      <c r="T70" s="492"/>
      <c r="U70" s="492"/>
      <c r="V70" s="492"/>
      <c r="W70" s="492"/>
      <c r="X70" s="492"/>
      <c r="Y70" s="785"/>
      <c r="BQ70" s="483"/>
    </row>
    <row r="71" spans="1:125" s="482" customFormat="1" ht="41.45" hidden="1" customHeight="1" outlineLevel="1">
      <c r="A71" s="786"/>
      <c r="B71" s="639" t="s">
        <v>236</v>
      </c>
      <c r="C71" s="760"/>
      <c r="D71" s="639" t="s">
        <v>99</v>
      </c>
      <c r="E71" s="760"/>
      <c r="H71" s="492"/>
      <c r="I71" s="492"/>
      <c r="J71" s="492"/>
      <c r="K71" s="492"/>
      <c r="L71" s="492"/>
      <c r="M71" s="492"/>
      <c r="N71" s="492"/>
      <c r="O71" s="492"/>
      <c r="P71" s="492"/>
      <c r="Q71" s="492"/>
      <c r="R71" s="492"/>
      <c r="S71" s="492"/>
      <c r="T71" s="492"/>
      <c r="U71" s="492"/>
      <c r="V71" s="492"/>
      <c r="W71" s="492"/>
      <c r="X71" s="492"/>
      <c r="Y71" s="785"/>
      <c r="BQ71" s="483"/>
    </row>
    <row r="72" spans="1:125" s="482" customFormat="1" ht="37.5" hidden="1" customHeight="1" outlineLevel="1">
      <c r="A72" s="786"/>
      <c r="B72" s="639" t="s">
        <v>2593</v>
      </c>
      <c r="C72" s="760"/>
      <c r="D72" s="639" t="s">
        <v>2592</v>
      </c>
      <c r="E72" s="760"/>
      <c r="H72" s="492"/>
      <c r="I72" s="492"/>
      <c r="J72" s="492"/>
      <c r="K72" s="492"/>
      <c r="L72" s="492"/>
      <c r="M72" s="492"/>
      <c r="N72" s="492"/>
      <c r="O72" s="492"/>
      <c r="P72" s="492"/>
      <c r="Q72" s="492"/>
      <c r="R72" s="492"/>
      <c r="S72" s="492"/>
      <c r="T72" s="492"/>
      <c r="U72" s="492"/>
      <c r="V72" s="492"/>
      <c r="W72" s="492"/>
      <c r="X72" s="492"/>
      <c r="Y72" s="785"/>
      <c r="BQ72" s="483"/>
    </row>
    <row r="73" spans="1:125" s="482" customFormat="1" hidden="1" outlineLevel="1">
      <c r="A73" s="786"/>
      <c r="B73" s="522"/>
      <c r="C73" s="522"/>
      <c r="D73" s="492"/>
      <c r="E73" s="522"/>
      <c r="H73" s="492"/>
      <c r="I73" s="492"/>
      <c r="J73" s="492"/>
      <c r="K73" s="492"/>
      <c r="L73" s="492"/>
      <c r="M73" s="492"/>
      <c r="N73" s="492"/>
      <c r="O73" s="492"/>
      <c r="P73" s="492"/>
      <c r="Q73" s="492"/>
      <c r="R73" s="492"/>
      <c r="S73" s="492"/>
      <c r="T73" s="492"/>
      <c r="U73" s="492"/>
      <c r="V73" s="492"/>
      <c r="W73" s="492"/>
      <c r="X73" s="492"/>
      <c r="Y73" s="785"/>
      <c r="BQ73" s="483"/>
    </row>
    <row r="74" spans="1:125" s="516" customFormat="1" ht="41.1" customHeight="1" collapsed="1">
      <c r="A74" s="851"/>
      <c r="B74" s="639" t="s">
        <v>361</v>
      </c>
      <c r="C74" s="949" t="str">
        <f>IF(' קבועים'!$D$86=TRUE,"תא זה יעודכן אוטומטית עם מילוי סעיף 2.1",' קבועים'!$B$83)</f>
        <v>תא זה יעודכן אוטומטית עם מילוי סעיף 2.1</v>
      </c>
      <c r="D74" s="639" t="s">
        <v>360</v>
      </c>
      <c r="E74" s="949" t="str">
        <f>IF(' קבועים'!$D$86=TRUE,"תא זה יעודכן אוטומטית עם מילוי סעיף 2.1",' קבועים'!$B$82)</f>
        <v>תא זה יעודכן אוטומטית עם מילוי סעיף 2.1</v>
      </c>
      <c r="H74" s="526"/>
      <c r="I74" s="526"/>
      <c r="J74" s="526"/>
      <c r="K74" s="526"/>
      <c r="L74" s="526"/>
      <c r="M74" s="526"/>
      <c r="N74" s="526"/>
      <c r="O74" s="526"/>
      <c r="P74" s="526"/>
      <c r="Q74" s="526"/>
      <c r="R74" s="526"/>
      <c r="S74" s="526"/>
      <c r="T74" s="526"/>
      <c r="U74" s="526"/>
      <c r="V74" s="526"/>
      <c r="W74" s="526"/>
      <c r="X74" s="526"/>
      <c r="Y74" s="852"/>
      <c r="BQ74" s="523"/>
    </row>
    <row r="75" spans="1:125" s="482" customFormat="1" ht="54.6" customHeight="1">
      <c r="A75" s="847"/>
      <c r="B75" s="1012" t="s">
        <v>2506</v>
      </c>
      <c r="C75" s="1012"/>
      <c r="D75" s="1012"/>
      <c r="E75" s="492"/>
      <c r="F75" s="492"/>
      <c r="G75" s="492"/>
      <c r="H75" s="492"/>
      <c r="I75" s="492"/>
      <c r="J75" s="492"/>
      <c r="K75" s="492"/>
      <c r="L75" s="492"/>
      <c r="M75" s="492"/>
      <c r="N75" s="492"/>
      <c r="O75" s="492"/>
      <c r="P75" s="492"/>
      <c r="Q75" s="492"/>
      <c r="R75" s="492"/>
      <c r="S75" s="492"/>
      <c r="T75" s="492"/>
      <c r="U75" s="492"/>
      <c r="V75" s="492"/>
      <c r="W75" s="492"/>
      <c r="X75" s="492"/>
      <c r="Y75" s="785"/>
      <c r="BQ75" s="483"/>
    </row>
    <row r="76" spans="1:125" s="492" customFormat="1">
      <c r="A76" s="786">
        <v>2.2000000000000002</v>
      </c>
      <c r="B76" s="494" t="s">
        <v>315</v>
      </c>
      <c r="D76" s="526"/>
      <c r="Y76" s="785"/>
      <c r="Z76" s="482"/>
      <c r="AA76" s="482"/>
      <c r="AB76" s="482"/>
      <c r="AC76" s="482"/>
      <c r="AL76" s="482"/>
      <c r="AM76" s="482"/>
      <c r="AN76" s="482"/>
      <c r="AO76" s="482"/>
      <c r="AP76" s="482"/>
      <c r="AX76" s="482"/>
      <c r="AY76" s="482"/>
      <c r="AZ76" s="482"/>
      <c r="BA76" s="482"/>
      <c r="BJ76" s="482"/>
      <c r="BK76" s="482"/>
      <c r="BL76" s="482"/>
      <c r="BM76" s="482"/>
      <c r="BQ76" s="493"/>
      <c r="BV76" s="482"/>
      <c r="BW76" s="482"/>
      <c r="BX76" s="482"/>
      <c r="BY76" s="482"/>
      <c r="CH76" s="482"/>
      <c r="CI76" s="482"/>
      <c r="CJ76" s="482"/>
      <c r="CK76" s="482"/>
      <c r="CT76" s="482"/>
      <c r="CU76" s="482"/>
      <c r="CV76" s="482"/>
      <c r="CW76" s="482"/>
      <c r="DF76" s="482"/>
      <c r="DG76" s="482"/>
      <c r="DH76" s="482"/>
      <c r="DI76" s="482"/>
      <c r="DR76" s="482"/>
      <c r="DS76" s="482"/>
      <c r="DT76" s="482"/>
      <c r="DU76" s="482"/>
    </row>
    <row r="77" spans="1:125" s="492" customFormat="1">
      <c r="A77" s="786"/>
      <c r="B77" s="494"/>
      <c r="D77" s="526"/>
      <c r="Y77" s="785"/>
      <c r="Z77" s="482"/>
      <c r="AA77" s="482"/>
      <c r="AB77" s="482"/>
      <c r="AC77" s="482"/>
      <c r="AL77" s="482"/>
      <c r="AM77" s="482"/>
      <c r="AN77" s="482"/>
      <c r="AO77" s="482"/>
      <c r="AP77" s="482"/>
      <c r="AX77" s="482"/>
      <c r="AY77" s="482"/>
      <c r="AZ77" s="482"/>
      <c r="BA77" s="482"/>
      <c r="BJ77" s="482"/>
      <c r="BK77" s="482"/>
      <c r="BL77" s="482"/>
      <c r="BM77" s="482"/>
      <c r="BO77" s="482"/>
      <c r="BP77" s="482"/>
      <c r="BQ77" s="483"/>
      <c r="BR77" s="482"/>
      <c r="BS77" s="482"/>
      <c r="BT77" s="482"/>
      <c r="BV77" s="482"/>
      <c r="BW77" s="482"/>
      <c r="BX77" s="482"/>
      <c r="BY77" s="482"/>
      <c r="CA77" s="482"/>
      <c r="CB77" s="482"/>
      <c r="CC77" s="482"/>
      <c r="CD77" s="482"/>
      <c r="CE77" s="482"/>
      <c r="CF77" s="482"/>
      <c r="CH77" s="482"/>
      <c r="CI77" s="482"/>
      <c r="CJ77" s="482"/>
      <c r="CK77" s="482"/>
      <c r="CM77" s="482"/>
      <c r="CN77" s="482"/>
      <c r="CO77" s="482"/>
      <c r="CP77" s="482"/>
      <c r="CQ77" s="482"/>
      <c r="CR77" s="482"/>
      <c r="CT77" s="482"/>
      <c r="CU77" s="482"/>
      <c r="CV77" s="482"/>
      <c r="CW77" s="482"/>
      <c r="CY77" s="482"/>
      <c r="CZ77" s="482"/>
      <c r="DA77" s="482"/>
      <c r="DB77" s="482"/>
      <c r="DC77" s="482"/>
      <c r="DD77" s="482"/>
      <c r="DF77" s="482"/>
      <c r="DG77" s="482"/>
      <c r="DH77" s="482"/>
      <c r="DI77" s="482"/>
      <c r="DK77" s="482"/>
      <c r="DL77" s="482"/>
      <c r="DM77" s="482"/>
      <c r="DN77" s="482"/>
      <c r="DO77" s="482"/>
      <c r="DP77" s="482"/>
      <c r="DR77" s="482"/>
      <c r="DS77" s="482"/>
      <c r="DT77" s="482"/>
      <c r="DU77" s="482"/>
    </row>
    <row r="78" spans="1:125" s="700" customFormat="1" ht="27.95" customHeight="1">
      <c r="A78" s="853"/>
      <c r="B78" s="632" t="s">
        <v>66</v>
      </c>
      <c r="C78" s="948" t="str">
        <f>IF(B25="","תא זה יעודכן אוטומטית עם מילוי סעיף 2.1",(IF(B25="אחר (פרט בהערות)",D25,B25)))</f>
        <v>תא זה יעודכן אוטומטית עם מילוי סעיף 2.1</v>
      </c>
      <c r="D78" s="640"/>
      <c r="E78" s="640"/>
      <c r="F78" s="640"/>
      <c r="G78" s="640"/>
      <c r="H78" s="640"/>
      <c r="I78" s="640"/>
      <c r="J78" s="640"/>
      <c r="K78" s="640"/>
      <c r="L78" s="640"/>
      <c r="M78" s="640"/>
      <c r="N78" s="640"/>
      <c r="O78" s="640"/>
      <c r="P78" s="640"/>
      <c r="Q78" s="640"/>
      <c r="R78" s="640"/>
      <c r="S78" s="640"/>
      <c r="T78" s="713" t="s">
        <v>102</v>
      </c>
      <c r="U78" s="713" t="s">
        <v>103</v>
      </c>
      <c r="V78" s="713" t="s">
        <v>98</v>
      </c>
      <c r="W78" s="713" t="s">
        <v>104</v>
      </c>
      <c r="X78" s="860" t="s">
        <v>95</v>
      </c>
      <c r="Y78" s="854"/>
      <c r="BQ78" s="701"/>
    </row>
    <row r="79" spans="1:125" s="700" customFormat="1" ht="27.95" customHeight="1">
      <c r="A79" s="853"/>
      <c r="B79" s="645" t="s">
        <v>257</v>
      </c>
      <c r="C79" s="972">
        <f>C25</f>
        <v>0</v>
      </c>
      <c r="D79" s="640"/>
      <c r="E79" s="640"/>
      <c r="F79" s="640"/>
      <c r="G79" s="640"/>
      <c r="H79" s="640"/>
      <c r="I79" s="640"/>
      <c r="J79" s="640"/>
      <c r="K79" s="640"/>
      <c r="L79" s="640"/>
      <c r="M79" s="640"/>
      <c r="N79" s="640"/>
      <c r="O79" s="640"/>
      <c r="P79" s="640"/>
      <c r="Q79" s="640"/>
      <c r="R79" s="640"/>
      <c r="S79" s="640"/>
      <c r="T79" s="723"/>
      <c r="U79" s="724"/>
      <c r="V79" s="724"/>
      <c r="W79" s="725"/>
      <c r="X79" s="866"/>
      <c r="Y79" s="854"/>
      <c r="BQ79" s="701"/>
    </row>
    <row r="80" spans="1:125" s="482" customFormat="1">
      <c r="A80" s="786"/>
      <c r="B80" s="492"/>
      <c r="C80" s="492"/>
      <c r="D80" s="526"/>
      <c r="E80" s="726"/>
      <c r="F80" s="492"/>
      <c r="G80" s="492"/>
      <c r="H80" s="492"/>
      <c r="I80" s="492"/>
      <c r="J80" s="492"/>
      <c r="K80" s="492"/>
      <c r="L80" s="492"/>
      <c r="M80" s="492"/>
      <c r="N80" s="492"/>
      <c r="O80" s="492"/>
      <c r="P80" s="492"/>
      <c r="Q80" s="492"/>
      <c r="R80" s="492"/>
      <c r="S80" s="492"/>
      <c r="T80" s="492"/>
      <c r="U80" s="492"/>
      <c r="V80" s="492"/>
      <c r="W80" s="492"/>
      <c r="X80" s="492"/>
      <c r="Y80" s="785"/>
      <c r="BO80" s="492"/>
      <c r="BP80" s="492"/>
      <c r="BQ80" s="493"/>
      <c r="BR80" s="492"/>
      <c r="BS80" s="492"/>
      <c r="BT80" s="492"/>
      <c r="CA80" s="492"/>
      <c r="CB80" s="492"/>
      <c r="CC80" s="492"/>
      <c r="CD80" s="492"/>
      <c r="CE80" s="492"/>
      <c r="CF80" s="492"/>
      <c r="CM80" s="492"/>
      <c r="CN80" s="492"/>
      <c r="CO80" s="492"/>
      <c r="CP80" s="492"/>
      <c r="CQ80" s="492"/>
      <c r="CR80" s="492"/>
      <c r="CY80" s="492"/>
      <c r="CZ80" s="492"/>
      <c r="DA80" s="492"/>
      <c r="DB80" s="492"/>
      <c r="DC80" s="492"/>
      <c r="DD80" s="492"/>
      <c r="DK80" s="492"/>
      <c r="DL80" s="492"/>
      <c r="DM80" s="492"/>
      <c r="DN80" s="492"/>
      <c r="DO80" s="492"/>
      <c r="DP80" s="492"/>
    </row>
    <row r="81" spans="1:120" s="482" customFormat="1">
      <c r="A81" s="786"/>
      <c r="B81" s="501" t="s">
        <v>2594</v>
      </c>
      <c r="C81" s="492"/>
      <c r="D81" s="526"/>
      <c r="E81" s="726"/>
      <c r="F81" s="492"/>
      <c r="G81" s="492"/>
      <c r="H81" s="492"/>
      <c r="I81" s="492"/>
      <c r="J81" s="492"/>
      <c r="K81" s="492"/>
      <c r="L81" s="492"/>
      <c r="M81" s="492"/>
      <c r="N81" s="492"/>
      <c r="O81" s="492"/>
      <c r="P81" s="492"/>
      <c r="Q81" s="492"/>
      <c r="R81" s="492"/>
      <c r="S81" s="492"/>
      <c r="T81" s="492"/>
      <c r="U81" s="492"/>
      <c r="V81" s="492"/>
      <c r="W81" s="492"/>
      <c r="X81" s="492"/>
      <c r="Y81" s="785"/>
      <c r="BO81" s="492"/>
      <c r="BP81" s="492"/>
      <c r="BQ81" s="493"/>
      <c r="BR81" s="492"/>
      <c r="BS81" s="492"/>
      <c r="BT81" s="492"/>
      <c r="CA81" s="492"/>
      <c r="CB81" s="492"/>
      <c r="CC81" s="492"/>
      <c r="CD81" s="492"/>
      <c r="CE81" s="492"/>
      <c r="CF81" s="492"/>
      <c r="CM81" s="492"/>
      <c r="CN81" s="492"/>
      <c r="CO81" s="492"/>
      <c r="CP81" s="492"/>
      <c r="CQ81" s="492"/>
      <c r="CR81" s="492"/>
      <c r="CY81" s="492"/>
      <c r="CZ81" s="492"/>
      <c r="DA81" s="492"/>
      <c r="DB81" s="492"/>
      <c r="DC81" s="492"/>
      <c r="DD81" s="492"/>
      <c r="DK81" s="492"/>
      <c r="DL81" s="492"/>
      <c r="DM81" s="492"/>
      <c r="DN81" s="492"/>
      <c r="DO81" s="492"/>
      <c r="DP81" s="492"/>
    </row>
    <row r="82" spans="1:120" s="482" customFormat="1">
      <c r="A82" s="786"/>
      <c r="B82" s="501" t="s">
        <v>2533</v>
      </c>
      <c r="C82" s="492"/>
      <c r="D82" s="526"/>
      <c r="E82" s="726"/>
      <c r="F82" s="492"/>
      <c r="G82" s="492"/>
      <c r="H82" s="492"/>
      <c r="I82" s="492"/>
      <c r="J82" s="492"/>
      <c r="K82" s="492"/>
      <c r="L82" s="492"/>
      <c r="M82" s="492"/>
      <c r="N82" s="492"/>
      <c r="O82" s="492"/>
      <c r="P82" s="492"/>
      <c r="Q82" s="492"/>
      <c r="R82" s="492"/>
      <c r="S82" s="492"/>
      <c r="T82" s="492"/>
      <c r="U82" s="492"/>
      <c r="V82" s="492"/>
      <c r="W82" s="492"/>
      <c r="X82" s="492"/>
      <c r="Y82" s="785"/>
      <c r="BO82" s="492"/>
      <c r="BP82" s="492"/>
      <c r="BQ82" s="493"/>
      <c r="BR82" s="492"/>
      <c r="BS82" s="492"/>
      <c r="BT82" s="492"/>
      <c r="CA82" s="492"/>
      <c r="CB82" s="492"/>
      <c r="CC82" s="492"/>
      <c r="CD82" s="492"/>
      <c r="CE82" s="492"/>
      <c r="CF82" s="492"/>
      <c r="CM82" s="492"/>
      <c r="CN82" s="492"/>
      <c r="CO82" s="492"/>
      <c r="CP82" s="492"/>
      <c r="CQ82" s="492"/>
      <c r="CR82" s="492"/>
      <c r="CY82" s="492"/>
      <c r="CZ82" s="492"/>
      <c r="DA82" s="492"/>
      <c r="DB82" s="492"/>
      <c r="DC82" s="492"/>
      <c r="DD82" s="492"/>
      <c r="DK82" s="492"/>
      <c r="DL82" s="492"/>
      <c r="DM82" s="492"/>
      <c r="DN82" s="492"/>
      <c r="DO82" s="492"/>
      <c r="DP82" s="492"/>
    </row>
    <row r="83" spans="1:120" s="482" customFormat="1">
      <c r="A83" s="786"/>
      <c r="B83" s="501" t="s">
        <v>2691</v>
      </c>
      <c r="C83" s="492"/>
      <c r="D83" s="526"/>
      <c r="E83" s="726"/>
      <c r="F83" s="492"/>
      <c r="G83" s="492"/>
      <c r="H83" s="492"/>
      <c r="I83" s="492"/>
      <c r="J83" s="492"/>
      <c r="K83" s="492"/>
      <c r="L83" s="492"/>
      <c r="M83" s="492"/>
      <c r="N83" s="492"/>
      <c r="O83" s="492"/>
      <c r="P83" s="492"/>
      <c r="Q83" s="492"/>
      <c r="R83" s="492"/>
      <c r="S83" s="492"/>
      <c r="T83" s="492"/>
      <c r="U83" s="492"/>
      <c r="V83" s="492"/>
      <c r="W83" s="492"/>
      <c r="X83" s="492"/>
      <c r="Y83" s="785"/>
      <c r="BO83" s="492"/>
      <c r="BP83" s="492"/>
      <c r="BQ83" s="493"/>
      <c r="BR83" s="492"/>
      <c r="BS83" s="492"/>
      <c r="BT83" s="492"/>
      <c r="CA83" s="492"/>
      <c r="CB83" s="492"/>
      <c r="CC83" s="492"/>
      <c r="CD83" s="492"/>
      <c r="CE83" s="492"/>
      <c r="CF83" s="492"/>
      <c r="CM83" s="492"/>
      <c r="CN83" s="492"/>
      <c r="CO83" s="492"/>
      <c r="CP83" s="492"/>
      <c r="CQ83" s="492"/>
      <c r="CR83" s="492"/>
      <c r="CY83" s="492"/>
      <c r="CZ83" s="492"/>
      <c r="DA83" s="492"/>
      <c r="DB83" s="492"/>
      <c r="DC83" s="492"/>
      <c r="DD83" s="492"/>
      <c r="DK83" s="492"/>
      <c r="DL83" s="492"/>
      <c r="DM83" s="492"/>
      <c r="DN83" s="492"/>
      <c r="DO83" s="492"/>
      <c r="DP83" s="492"/>
    </row>
    <row r="84" spans="1:120" s="482" customFormat="1">
      <c r="A84" s="786"/>
      <c r="B84" s="501" t="s">
        <v>2530</v>
      </c>
      <c r="C84" s="492"/>
      <c r="D84" s="526"/>
      <c r="E84" s="726"/>
      <c r="F84" s="492"/>
      <c r="G84" s="492"/>
      <c r="H84" s="492"/>
      <c r="I84" s="492"/>
      <c r="J84" s="492"/>
      <c r="K84" s="492"/>
      <c r="L84" s="492"/>
      <c r="M84" s="492"/>
      <c r="N84" s="492"/>
      <c r="O84" s="492"/>
      <c r="P84" s="492"/>
      <c r="Q84" s="492"/>
      <c r="R84" s="492"/>
      <c r="S84" s="492"/>
      <c r="T84" s="492"/>
      <c r="U84" s="492"/>
      <c r="V84" s="492"/>
      <c r="W84" s="492"/>
      <c r="X84" s="492"/>
      <c r="Y84" s="785"/>
      <c r="BO84" s="492"/>
      <c r="BP84" s="492"/>
      <c r="BQ84" s="493"/>
      <c r="BR84" s="492"/>
      <c r="BS84" s="492"/>
      <c r="BT84" s="492"/>
      <c r="CA84" s="492"/>
      <c r="CB84" s="492"/>
      <c r="CC84" s="492"/>
      <c r="CD84" s="492"/>
      <c r="CE84" s="492"/>
      <c r="CF84" s="492"/>
      <c r="CM84" s="492"/>
      <c r="CN84" s="492"/>
      <c r="CO84" s="492"/>
      <c r="CP84" s="492"/>
      <c r="CQ84" s="492"/>
      <c r="CR84" s="492"/>
      <c r="CY84" s="492"/>
      <c r="CZ84" s="492"/>
      <c r="DA84" s="492"/>
      <c r="DB84" s="492"/>
      <c r="DC84" s="492"/>
      <c r="DD84" s="492"/>
      <c r="DK84" s="492"/>
      <c r="DL84" s="492"/>
      <c r="DM84" s="492"/>
      <c r="DN84" s="492"/>
      <c r="DO84" s="492"/>
      <c r="DP84" s="492"/>
    </row>
    <row r="85" spans="1:120" s="482" customFormat="1">
      <c r="A85" s="786"/>
      <c r="B85" s="501" t="s">
        <v>2531</v>
      </c>
      <c r="C85" s="492"/>
      <c r="D85" s="526"/>
      <c r="E85" s="726"/>
      <c r="F85" s="492"/>
      <c r="G85" s="492"/>
      <c r="H85" s="492"/>
      <c r="I85" s="492"/>
      <c r="J85" s="492"/>
      <c r="K85" s="492"/>
      <c r="L85" s="492"/>
      <c r="M85" s="492"/>
      <c r="N85" s="492"/>
      <c r="O85" s="492"/>
      <c r="P85" s="492"/>
      <c r="Q85" s="492"/>
      <c r="R85" s="492"/>
      <c r="S85" s="492"/>
      <c r="T85" s="492"/>
      <c r="U85" s="492"/>
      <c r="V85" s="492"/>
      <c r="W85" s="492"/>
      <c r="X85" s="492"/>
      <c r="Y85" s="785"/>
      <c r="BO85" s="492"/>
      <c r="BP85" s="492"/>
      <c r="BQ85" s="493"/>
      <c r="BR85" s="492"/>
      <c r="BS85" s="492"/>
      <c r="BT85" s="492"/>
      <c r="CA85" s="492"/>
      <c r="CB85" s="492"/>
      <c r="CC85" s="492"/>
      <c r="CD85" s="492"/>
      <c r="CE85" s="492"/>
      <c r="CF85" s="492"/>
      <c r="CM85" s="492"/>
      <c r="CN85" s="492"/>
      <c r="CO85" s="492"/>
      <c r="CP85" s="492"/>
      <c r="CQ85" s="492"/>
      <c r="CR85" s="492"/>
      <c r="CY85" s="492"/>
      <c r="CZ85" s="492"/>
      <c r="DA85" s="492"/>
      <c r="DB85" s="492"/>
      <c r="DC85" s="492"/>
      <c r="DD85" s="492"/>
      <c r="DK85" s="492"/>
      <c r="DL85" s="492"/>
      <c r="DM85" s="492"/>
      <c r="DN85" s="492"/>
      <c r="DO85" s="492"/>
      <c r="DP85" s="492"/>
    </row>
    <row r="86" spans="1:120" s="482" customFormat="1">
      <c r="A86" s="855"/>
      <c r="B86" s="525"/>
      <c r="C86" s="519"/>
      <c r="D86" s="520"/>
      <c r="E86" s="519"/>
      <c r="F86" s="519"/>
      <c r="G86" s="519"/>
      <c r="H86" s="519"/>
      <c r="I86" s="519"/>
      <c r="J86" s="519"/>
      <c r="K86" s="519"/>
      <c r="L86" s="492"/>
      <c r="M86" s="492"/>
      <c r="N86" s="492"/>
      <c r="O86" s="492"/>
      <c r="P86" s="492"/>
      <c r="Q86" s="492"/>
      <c r="R86" s="492"/>
      <c r="S86" s="492"/>
      <c r="T86" s="519"/>
      <c r="U86" s="492"/>
      <c r="V86" s="492"/>
      <c r="W86" s="492"/>
      <c r="X86" s="492"/>
      <c r="Y86" s="785"/>
      <c r="BO86" s="483"/>
    </row>
    <row r="87" spans="1:120" s="482" customFormat="1" ht="111">
      <c r="A87" s="855"/>
      <c r="B87" s="662" t="s">
        <v>191</v>
      </c>
      <c r="C87" s="652" t="s">
        <v>2584</v>
      </c>
      <c r="D87" s="664" t="s">
        <v>2565</v>
      </c>
      <c r="E87" s="664" t="s">
        <v>2595</v>
      </c>
      <c r="F87" s="636" t="s">
        <v>2569</v>
      </c>
      <c r="G87" s="667" t="s">
        <v>2596</v>
      </c>
      <c r="H87" s="667" t="s">
        <v>2597</v>
      </c>
      <c r="I87" s="664" t="s">
        <v>2680</v>
      </c>
      <c r="J87" s="664" t="s">
        <v>2413</v>
      </c>
      <c r="K87" s="664" t="s">
        <v>2412</v>
      </c>
      <c r="L87" s="664" t="s">
        <v>2570</v>
      </c>
      <c r="M87" s="636" t="s">
        <v>2571</v>
      </c>
      <c r="N87" s="636" t="s">
        <v>2572</v>
      </c>
      <c r="O87" s="636" t="s">
        <v>2598</v>
      </c>
      <c r="P87" s="636" t="s">
        <v>2599</v>
      </c>
      <c r="Q87" s="636" t="s">
        <v>2573</v>
      </c>
      <c r="R87" s="653" t="s">
        <v>2587</v>
      </c>
      <c r="S87" s="492"/>
      <c r="T87" s="492"/>
      <c r="U87" s="492"/>
      <c r="V87" s="492"/>
      <c r="W87" s="492"/>
      <c r="X87" s="492"/>
      <c r="Y87" s="785"/>
      <c r="BJ87" s="483"/>
    </row>
    <row r="88" spans="1:120" s="482" customFormat="1">
      <c r="A88" s="855"/>
      <c r="B88" s="668" t="s">
        <v>2583</v>
      </c>
      <c r="C88" s="709" t="s">
        <v>2659</v>
      </c>
      <c r="D88" s="709" t="s">
        <v>2662</v>
      </c>
      <c r="E88" s="709">
        <v>2</v>
      </c>
      <c r="F88" s="710" t="s">
        <v>2417</v>
      </c>
      <c r="G88" s="711">
        <v>3</v>
      </c>
      <c r="H88" s="711"/>
      <c r="I88" s="709">
        <v>2880</v>
      </c>
      <c r="J88" s="709" t="s">
        <v>2415</v>
      </c>
      <c r="K88" s="709">
        <v>5</v>
      </c>
      <c r="L88" s="709">
        <v>17.579999999999998</v>
      </c>
      <c r="M88" s="710"/>
      <c r="N88" s="710"/>
      <c r="O88" s="710"/>
      <c r="P88" s="710"/>
      <c r="Q88" s="710" t="s">
        <v>2251</v>
      </c>
      <c r="R88" s="710" t="s">
        <v>2663</v>
      </c>
      <c r="S88" s="492"/>
      <c r="T88" s="505" t="s">
        <v>102</v>
      </c>
      <c r="U88" s="506" t="s">
        <v>103</v>
      </c>
      <c r="V88" s="506" t="s">
        <v>98</v>
      </c>
      <c r="W88" s="506" t="s">
        <v>104</v>
      </c>
      <c r="X88" s="862" t="s">
        <v>95</v>
      </c>
      <c r="Y88" s="785"/>
      <c r="BJ88" s="483"/>
    </row>
    <row r="89" spans="1:120" s="482" customFormat="1">
      <c r="A89" s="855"/>
      <c r="B89" s="703">
        <v>1</v>
      </c>
      <c r="C89" s="633"/>
      <c r="D89" s="633"/>
      <c r="E89" s="670"/>
      <c r="F89" s="633"/>
      <c r="G89" s="671"/>
      <c r="H89" s="708"/>
      <c r="I89" s="970">
        <f t="shared" ref="I89:I98" si="1">K55</f>
        <v>0</v>
      </c>
      <c r="J89" s="670"/>
      <c r="K89" s="670"/>
      <c r="L89" s="673" t="str">
        <f>IF(J89="kWR",K89,IF(J89="טון קירור",K89*3.5169,"-"))</f>
        <v>-</v>
      </c>
      <c r="M89" s="706"/>
      <c r="N89" s="704" t="str">
        <f>IFERROR(VLOOKUP(M89,' קבועים'!$H$117:$I$120,2,FALSE),"")</f>
        <v/>
      </c>
      <c r="O89" s="705"/>
      <c r="P89" s="706"/>
      <c r="Q89" s="647"/>
      <c r="R89" s="706"/>
      <c r="S89" s="492"/>
      <c r="T89" s="509"/>
      <c r="U89" s="510"/>
      <c r="V89" s="509"/>
      <c r="W89" s="509"/>
      <c r="X89" s="863"/>
      <c r="Y89" s="785"/>
      <c r="BJ89" s="483"/>
    </row>
    <row r="90" spans="1:120" s="482" customFormat="1">
      <c r="A90" s="855"/>
      <c r="B90" s="703">
        <v>2</v>
      </c>
      <c r="C90" s="633"/>
      <c r="D90" s="633"/>
      <c r="E90" s="670"/>
      <c r="F90" s="633"/>
      <c r="G90" s="671"/>
      <c r="H90" s="708"/>
      <c r="I90" s="970">
        <f t="shared" si="1"/>
        <v>0</v>
      </c>
      <c r="J90" s="670"/>
      <c r="K90" s="670"/>
      <c r="L90" s="673" t="str">
        <f t="shared" ref="L90:L98" si="2">IF(J90="kWR",K90,IF(J90="טון קירור",K90*3.5169,"-"))</f>
        <v>-</v>
      </c>
      <c r="M90" s="706"/>
      <c r="N90" s="704" t="str">
        <f>IFERROR(VLOOKUP(M90,' קבועים'!$H$117:$I$120,2,FALSE),"")</f>
        <v/>
      </c>
      <c r="O90" s="705"/>
      <c r="P90" s="706"/>
      <c r="Q90" s="647"/>
      <c r="R90" s="706"/>
      <c r="S90" s="492"/>
      <c r="T90" s="509"/>
      <c r="U90" s="510"/>
      <c r="V90" s="509"/>
      <c r="W90" s="509"/>
      <c r="X90" s="863"/>
      <c r="Y90" s="785"/>
      <c r="BJ90" s="483"/>
    </row>
    <row r="91" spans="1:120" s="482" customFormat="1">
      <c r="A91" s="855"/>
      <c r="B91" s="703">
        <v>3</v>
      </c>
      <c r="C91" s="633"/>
      <c r="D91" s="633"/>
      <c r="E91" s="670"/>
      <c r="F91" s="633"/>
      <c r="G91" s="671"/>
      <c r="H91" s="708"/>
      <c r="I91" s="970">
        <f t="shared" si="1"/>
        <v>0</v>
      </c>
      <c r="J91" s="670"/>
      <c r="K91" s="670"/>
      <c r="L91" s="673" t="str">
        <f t="shared" si="2"/>
        <v>-</v>
      </c>
      <c r="M91" s="706"/>
      <c r="N91" s="704" t="str">
        <f>IFERROR(VLOOKUP(M91,' קבועים'!$H$117:$I$120,2,FALSE),"")</f>
        <v/>
      </c>
      <c r="O91" s="705"/>
      <c r="P91" s="706"/>
      <c r="Q91" s="647"/>
      <c r="R91" s="706"/>
      <c r="S91" s="492"/>
      <c r="T91" s="509"/>
      <c r="U91" s="510"/>
      <c r="V91" s="509"/>
      <c r="W91" s="509"/>
      <c r="X91" s="863"/>
      <c r="Y91" s="785"/>
      <c r="BJ91" s="483"/>
    </row>
    <row r="92" spans="1:120" s="482" customFormat="1">
      <c r="A92" s="855"/>
      <c r="B92" s="703">
        <v>4</v>
      </c>
      <c r="C92" s="633"/>
      <c r="D92" s="633"/>
      <c r="E92" s="670"/>
      <c r="F92" s="633"/>
      <c r="G92" s="671"/>
      <c r="H92" s="708"/>
      <c r="I92" s="970">
        <f t="shared" si="1"/>
        <v>0</v>
      </c>
      <c r="J92" s="670"/>
      <c r="K92" s="670"/>
      <c r="L92" s="673" t="str">
        <f t="shared" si="2"/>
        <v>-</v>
      </c>
      <c r="M92" s="706"/>
      <c r="N92" s="704" t="str">
        <f>IFERROR(VLOOKUP(M92,' קבועים'!$H$117:$I$120,2,FALSE),"")</f>
        <v/>
      </c>
      <c r="O92" s="705"/>
      <c r="P92" s="706"/>
      <c r="Q92" s="647"/>
      <c r="R92" s="706"/>
      <c r="S92" s="492"/>
      <c r="T92" s="509"/>
      <c r="U92" s="510"/>
      <c r="V92" s="509"/>
      <c r="W92" s="509"/>
      <c r="X92" s="863"/>
      <c r="Y92" s="785"/>
      <c r="BJ92" s="483"/>
    </row>
    <row r="93" spans="1:120" s="482" customFormat="1">
      <c r="A93" s="855"/>
      <c r="B93" s="703">
        <v>5</v>
      </c>
      <c r="C93" s="646"/>
      <c r="D93" s="646"/>
      <c r="E93" s="706"/>
      <c r="F93" s="707"/>
      <c r="G93" s="671"/>
      <c r="H93" s="708"/>
      <c r="I93" s="970">
        <f t="shared" si="1"/>
        <v>0</v>
      </c>
      <c r="J93" s="706"/>
      <c r="K93" s="706"/>
      <c r="L93" s="673" t="str">
        <f t="shared" si="2"/>
        <v>-</v>
      </c>
      <c r="M93" s="706"/>
      <c r="N93" s="704" t="str">
        <f>IFERROR(VLOOKUP(M93,' קבועים'!$H$117:$I$120,2,FALSE),"")</f>
        <v/>
      </c>
      <c r="O93" s="705"/>
      <c r="P93" s="706"/>
      <c r="Q93" s="647"/>
      <c r="R93" s="706"/>
      <c r="S93" s="492"/>
      <c r="T93" s="509"/>
      <c r="U93" s="510"/>
      <c r="V93" s="509"/>
      <c r="W93" s="509"/>
      <c r="X93" s="863"/>
      <c r="Y93" s="785"/>
      <c r="BJ93" s="483"/>
    </row>
    <row r="94" spans="1:120" s="482" customFormat="1">
      <c r="A94" s="855"/>
      <c r="B94" s="703">
        <v>6</v>
      </c>
      <c r="C94" s="646"/>
      <c r="D94" s="646"/>
      <c r="E94" s="706"/>
      <c r="F94" s="646"/>
      <c r="G94" s="671"/>
      <c r="H94" s="708"/>
      <c r="I94" s="970">
        <f t="shared" si="1"/>
        <v>0</v>
      </c>
      <c r="J94" s="706"/>
      <c r="K94" s="706"/>
      <c r="L94" s="673" t="str">
        <f t="shared" si="2"/>
        <v>-</v>
      </c>
      <c r="M94" s="706"/>
      <c r="N94" s="704" t="str">
        <f>IFERROR(VLOOKUP(M94,' קבועים'!$H$117:$I$120,2,FALSE),"")</f>
        <v/>
      </c>
      <c r="O94" s="705"/>
      <c r="P94" s="706"/>
      <c r="Q94" s="647"/>
      <c r="R94" s="706"/>
      <c r="S94" s="492"/>
      <c r="T94" s="509"/>
      <c r="U94" s="510"/>
      <c r="V94" s="509"/>
      <c r="W94" s="509"/>
      <c r="X94" s="863"/>
      <c r="Y94" s="785"/>
      <c r="BJ94" s="483"/>
    </row>
    <row r="95" spans="1:120" s="482" customFormat="1">
      <c r="A95" s="855"/>
      <c r="B95" s="703">
        <v>7</v>
      </c>
      <c r="C95" s="646"/>
      <c r="D95" s="646"/>
      <c r="E95" s="706"/>
      <c r="F95" s="646"/>
      <c r="G95" s="707"/>
      <c r="H95" s="708"/>
      <c r="I95" s="970">
        <f t="shared" si="1"/>
        <v>0</v>
      </c>
      <c r="J95" s="706"/>
      <c r="K95" s="706"/>
      <c r="L95" s="673" t="str">
        <f t="shared" si="2"/>
        <v>-</v>
      </c>
      <c r="M95" s="706"/>
      <c r="N95" s="704" t="str">
        <f>IFERROR(VLOOKUP(M95,' קבועים'!$H$117:$I$120,2,FALSE),"")</f>
        <v/>
      </c>
      <c r="O95" s="705"/>
      <c r="P95" s="706"/>
      <c r="Q95" s="647"/>
      <c r="R95" s="706"/>
      <c r="S95" s="492"/>
      <c r="T95" s="509"/>
      <c r="U95" s="510"/>
      <c r="V95" s="509"/>
      <c r="W95" s="509"/>
      <c r="X95" s="863"/>
      <c r="Y95" s="785"/>
      <c r="BJ95" s="483"/>
    </row>
    <row r="96" spans="1:120" s="482" customFormat="1">
      <c r="A96" s="855"/>
      <c r="B96" s="703">
        <v>8</v>
      </c>
      <c r="C96" s="646"/>
      <c r="D96" s="646"/>
      <c r="E96" s="706"/>
      <c r="F96" s="646"/>
      <c r="G96" s="707"/>
      <c r="H96" s="708"/>
      <c r="I96" s="970">
        <f t="shared" si="1"/>
        <v>0</v>
      </c>
      <c r="J96" s="706"/>
      <c r="K96" s="706"/>
      <c r="L96" s="673" t="str">
        <f t="shared" si="2"/>
        <v>-</v>
      </c>
      <c r="M96" s="706"/>
      <c r="N96" s="704" t="str">
        <f>IFERROR(VLOOKUP(M96,' קבועים'!$H$117:$I$120,2,FALSE),"")</f>
        <v/>
      </c>
      <c r="O96" s="705"/>
      <c r="P96" s="706"/>
      <c r="Q96" s="647"/>
      <c r="R96" s="706"/>
      <c r="S96" s="492"/>
      <c r="T96" s="509"/>
      <c r="U96" s="510"/>
      <c r="V96" s="509"/>
      <c r="W96" s="509"/>
      <c r="X96" s="863"/>
      <c r="Y96" s="785"/>
      <c r="BJ96" s="483"/>
    </row>
    <row r="97" spans="1:69" s="482" customFormat="1">
      <c r="A97" s="855"/>
      <c r="B97" s="703">
        <v>9</v>
      </c>
      <c r="C97" s="646"/>
      <c r="D97" s="646"/>
      <c r="E97" s="706"/>
      <c r="F97" s="646"/>
      <c r="G97" s="707"/>
      <c r="H97" s="708"/>
      <c r="I97" s="970">
        <f t="shared" si="1"/>
        <v>0</v>
      </c>
      <c r="J97" s="706"/>
      <c r="K97" s="706"/>
      <c r="L97" s="673" t="str">
        <f t="shared" si="2"/>
        <v>-</v>
      </c>
      <c r="M97" s="706"/>
      <c r="N97" s="704" t="str">
        <f>IFERROR(VLOOKUP(M97,' קבועים'!$H$117:$I$120,2,FALSE),"")</f>
        <v/>
      </c>
      <c r="O97" s="705"/>
      <c r="P97" s="706"/>
      <c r="Q97" s="647"/>
      <c r="R97" s="706"/>
      <c r="S97" s="492"/>
      <c r="T97" s="509"/>
      <c r="U97" s="510"/>
      <c r="V97" s="509"/>
      <c r="W97" s="509"/>
      <c r="X97" s="863"/>
      <c r="Y97" s="785"/>
      <c r="BJ97" s="483"/>
    </row>
    <row r="98" spans="1:69" s="482" customFormat="1">
      <c r="A98" s="855"/>
      <c r="B98" s="703">
        <v>10</v>
      </c>
      <c r="C98" s="646"/>
      <c r="D98" s="646"/>
      <c r="E98" s="706"/>
      <c r="F98" s="646"/>
      <c r="G98" s="707"/>
      <c r="H98" s="708"/>
      <c r="I98" s="970">
        <f t="shared" si="1"/>
        <v>0</v>
      </c>
      <c r="J98" s="706"/>
      <c r="K98" s="706"/>
      <c r="L98" s="673" t="str">
        <f t="shared" si="2"/>
        <v>-</v>
      </c>
      <c r="M98" s="706"/>
      <c r="N98" s="704" t="str">
        <f>IFERROR(VLOOKUP(M98,' קבועים'!$H$117:$I$120,2,FALSE),"")</f>
        <v/>
      </c>
      <c r="O98" s="705"/>
      <c r="P98" s="706"/>
      <c r="Q98" s="647"/>
      <c r="R98" s="706"/>
      <c r="S98" s="492"/>
      <c r="T98" s="509"/>
      <c r="U98" s="510"/>
      <c r="V98" s="509"/>
      <c r="W98" s="509"/>
      <c r="X98" s="863"/>
      <c r="Y98" s="785"/>
      <c r="BJ98" s="483"/>
    </row>
    <row r="99" spans="1:69" s="482" customFormat="1">
      <c r="A99" s="855"/>
      <c r="B99" s="492"/>
      <c r="C99" s="684"/>
      <c r="D99" s="684"/>
      <c r="E99" s="685"/>
      <c r="F99" s="686"/>
      <c r="G99" s="687"/>
      <c r="H99" s="688"/>
      <c r="I99" s="689"/>
      <c r="J99" s="685"/>
      <c r="K99" s="685"/>
      <c r="L99" s="690"/>
      <c r="M99" s="685"/>
      <c r="N99" s="691"/>
      <c r="O99" s="692"/>
      <c r="P99" s="685"/>
      <c r="Q99" s="693"/>
      <c r="R99" s="492"/>
      <c r="S99" s="492"/>
      <c r="T99" s="530"/>
      <c r="U99" s="681"/>
      <c r="V99" s="530"/>
      <c r="W99" s="530"/>
      <c r="X99" s="530"/>
      <c r="Y99" s="785"/>
      <c r="BJ99" s="483"/>
    </row>
    <row r="100" spans="1:69" s="482" customFormat="1" ht="27.6" hidden="1" customHeight="1" outlineLevel="1">
      <c r="A100" s="786"/>
      <c r="B100" s="713" t="s">
        <v>101</v>
      </c>
      <c r="C100" s="513"/>
      <c r="D100" s="513"/>
      <c r="E100" s="513"/>
      <c r="F100" s="492"/>
      <c r="G100" s="514"/>
      <c r="H100" s="514"/>
      <c r="I100" s="492"/>
      <c r="J100" s="492"/>
      <c r="K100" s="492"/>
      <c r="L100" s="492"/>
      <c r="M100" s="492"/>
      <c r="N100" s="492"/>
      <c r="O100" s="492"/>
      <c r="P100" s="492"/>
      <c r="Q100" s="492"/>
      <c r="R100" s="492"/>
      <c r="S100" s="492"/>
      <c r="T100" s="492"/>
      <c r="U100" s="492"/>
      <c r="V100" s="492"/>
      <c r="W100" s="492"/>
      <c r="X100" s="492"/>
      <c r="Y100" s="785"/>
      <c r="BQ100" s="483"/>
    </row>
    <row r="101" spans="1:69" s="482" customFormat="1" ht="141.75" hidden="1" customHeight="1" outlineLevel="1">
      <c r="A101" s="786"/>
      <c r="B101" s="725"/>
      <c r="C101" s="513"/>
      <c r="D101" s="513"/>
      <c r="E101" s="513"/>
      <c r="F101" s="492"/>
      <c r="G101" s="514"/>
      <c r="H101" s="514"/>
      <c r="I101" s="492"/>
      <c r="J101" s="492"/>
      <c r="K101" s="492"/>
      <c r="L101" s="492"/>
      <c r="M101" s="492"/>
      <c r="N101" s="492"/>
      <c r="O101" s="492"/>
      <c r="P101" s="492"/>
      <c r="Q101" s="492"/>
      <c r="R101" s="492"/>
      <c r="S101" s="492"/>
      <c r="T101" s="492"/>
      <c r="U101" s="492"/>
      <c r="V101" s="492"/>
      <c r="W101" s="492"/>
      <c r="X101" s="492"/>
      <c r="Y101" s="785"/>
      <c r="BQ101" s="483"/>
    </row>
    <row r="102" spans="1:69" s="482" customFormat="1" collapsed="1">
      <c r="A102" s="786"/>
      <c r="B102" s="513"/>
      <c r="C102" s="513"/>
      <c r="D102" s="513"/>
      <c r="E102" s="513"/>
      <c r="F102" s="492"/>
      <c r="G102" s="514"/>
      <c r="H102" s="514"/>
      <c r="I102" s="492"/>
      <c r="J102" s="492"/>
      <c r="K102" s="492"/>
      <c r="L102" s="492"/>
      <c r="M102" s="492"/>
      <c r="N102" s="492"/>
      <c r="O102" s="492"/>
      <c r="P102" s="492"/>
      <c r="Q102" s="492"/>
      <c r="R102" s="492"/>
      <c r="S102" s="492"/>
      <c r="T102" s="492"/>
      <c r="U102" s="492"/>
      <c r="V102" s="492"/>
      <c r="W102" s="492"/>
      <c r="X102" s="492"/>
      <c r="Y102" s="785"/>
      <c r="BQ102" s="483"/>
    </row>
    <row r="103" spans="1:69" s="487" customFormat="1" ht="20.25" hidden="1">
      <c r="A103" s="856"/>
      <c r="B103" s="488" t="s">
        <v>418</v>
      </c>
      <c r="Y103" s="857"/>
      <c r="BQ103" s="489"/>
    </row>
    <row r="104" spans="1:69" s="482" customFormat="1" hidden="1">
      <c r="A104" s="786"/>
      <c r="B104" s="493" t="s">
        <v>2574</v>
      </c>
      <c r="C104" s="492"/>
      <c r="D104" s="492"/>
      <c r="E104" s="492"/>
      <c r="F104" s="492"/>
      <c r="G104" s="492"/>
      <c r="H104" s="492"/>
      <c r="I104" s="492"/>
      <c r="J104" s="492"/>
      <c r="K104" s="492"/>
      <c r="L104" s="492"/>
      <c r="M104" s="492"/>
      <c r="N104" s="492"/>
      <c r="O104" s="492"/>
      <c r="P104" s="492"/>
      <c r="Q104" s="492"/>
      <c r="R104" s="492"/>
      <c r="S104" s="492"/>
      <c r="T104" s="492"/>
      <c r="U104" s="492"/>
      <c r="V104" s="492"/>
      <c r="W104" s="492"/>
      <c r="X104" s="492"/>
      <c r="Y104" s="785"/>
      <c r="BQ104" s="483"/>
    </row>
    <row r="105" spans="1:69" s="482" customFormat="1" hidden="1">
      <c r="A105" s="786"/>
      <c r="B105" s="494" t="s">
        <v>29</v>
      </c>
      <c r="C105" s="492"/>
      <c r="D105" s="492"/>
      <c r="E105" s="492"/>
      <c r="F105" s="492"/>
      <c r="G105" s="492"/>
      <c r="H105" s="492"/>
      <c r="I105" s="492"/>
      <c r="J105" s="492"/>
      <c r="K105" s="492"/>
      <c r="L105" s="492"/>
      <c r="M105" s="492"/>
      <c r="N105" s="492"/>
      <c r="O105" s="492"/>
      <c r="P105" s="492"/>
      <c r="Q105" s="492"/>
      <c r="R105" s="492"/>
      <c r="S105" s="492"/>
      <c r="T105" s="492"/>
      <c r="U105" s="492"/>
      <c r="V105" s="492"/>
      <c r="W105" s="492"/>
      <c r="X105" s="492"/>
      <c r="Y105" s="785"/>
      <c r="BQ105" s="483"/>
    </row>
    <row r="106" spans="1:69" s="482" customFormat="1" hidden="1">
      <c r="A106" s="786"/>
      <c r="B106" s="492" t="s">
        <v>28</v>
      </c>
      <c r="C106" s="492"/>
      <c r="D106" s="492"/>
      <c r="E106" s="492"/>
      <c r="F106" s="492"/>
      <c r="G106" s="492"/>
      <c r="H106" s="492"/>
      <c r="I106" s="492"/>
      <c r="J106" s="492"/>
      <c r="K106" s="492"/>
      <c r="L106" s="492"/>
      <c r="M106" s="492"/>
      <c r="N106" s="492"/>
      <c r="O106" s="492"/>
      <c r="P106" s="492"/>
      <c r="Q106" s="492"/>
      <c r="R106" s="492"/>
      <c r="S106" s="492"/>
      <c r="T106" s="492"/>
      <c r="U106" s="492"/>
      <c r="V106" s="492"/>
      <c r="W106" s="492"/>
      <c r="X106" s="492"/>
      <c r="Y106" s="785"/>
      <c r="BQ106" s="483"/>
    </row>
    <row r="107" spans="1:69" s="482" customFormat="1" hidden="1">
      <c r="A107" s="786"/>
      <c r="B107" s="492" t="s">
        <v>86</v>
      </c>
      <c r="C107" s="492"/>
      <c r="D107" s="492"/>
      <c r="E107" s="492"/>
      <c r="F107" s="492"/>
      <c r="G107" s="492"/>
      <c r="H107" s="492"/>
      <c r="I107" s="492"/>
      <c r="J107" s="492"/>
      <c r="K107" s="492"/>
      <c r="L107" s="492"/>
      <c r="M107" s="492"/>
      <c r="N107" s="492"/>
      <c r="O107" s="492"/>
      <c r="P107" s="492"/>
      <c r="Q107" s="492"/>
      <c r="R107" s="492"/>
      <c r="S107" s="492"/>
      <c r="T107" s="492"/>
      <c r="U107" s="492"/>
      <c r="V107" s="492"/>
      <c r="W107" s="492"/>
      <c r="X107" s="492"/>
      <c r="Y107" s="785"/>
      <c r="BQ107" s="483"/>
    </row>
    <row r="108" spans="1:69" s="482" customFormat="1" hidden="1">
      <c r="A108" s="786"/>
      <c r="B108" s="492" t="s">
        <v>2505</v>
      </c>
      <c r="C108" s="492"/>
      <c r="D108" s="492"/>
      <c r="E108" s="492"/>
      <c r="F108" s="492"/>
      <c r="G108" s="492"/>
      <c r="H108" s="492"/>
      <c r="I108" s="492"/>
      <c r="J108" s="492"/>
      <c r="K108" s="492"/>
      <c r="L108" s="492"/>
      <c r="M108" s="492"/>
      <c r="N108" s="492"/>
      <c r="O108" s="492"/>
      <c r="P108" s="492"/>
      <c r="Q108" s="492"/>
      <c r="R108" s="492"/>
      <c r="S108" s="492"/>
      <c r="T108" s="492"/>
      <c r="U108" s="492"/>
      <c r="V108" s="492"/>
      <c r="W108" s="492"/>
      <c r="X108" s="492"/>
      <c r="Y108" s="785"/>
      <c r="BQ108" s="483"/>
    </row>
    <row r="109" spans="1:69" s="482" customFormat="1" hidden="1">
      <c r="A109" s="786"/>
      <c r="B109" s="492"/>
      <c r="C109" s="492"/>
      <c r="D109" s="492"/>
      <c r="E109" s="492"/>
      <c r="F109" s="492"/>
      <c r="G109" s="492"/>
      <c r="H109" s="492"/>
      <c r="I109" s="492"/>
      <c r="J109" s="492"/>
      <c r="K109" s="492"/>
      <c r="L109" s="492"/>
      <c r="M109" s="492"/>
      <c r="N109" s="492"/>
      <c r="O109" s="492"/>
      <c r="P109" s="492"/>
      <c r="Q109" s="492"/>
      <c r="R109" s="492"/>
      <c r="S109" s="492"/>
      <c r="T109" s="492"/>
      <c r="U109" s="492"/>
      <c r="V109" s="492"/>
      <c r="W109" s="492"/>
      <c r="X109" s="492"/>
      <c r="Y109" s="785"/>
      <c r="BQ109" s="483"/>
    </row>
    <row r="110" spans="1:69" s="482" customFormat="1" hidden="1">
      <c r="A110" s="786"/>
      <c r="B110" s="492"/>
      <c r="C110" s="492"/>
      <c r="D110" s="492"/>
      <c r="E110" s="492"/>
      <c r="F110" s="492"/>
      <c r="G110" s="492"/>
      <c r="H110" s="492"/>
      <c r="I110" s="492"/>
      <c r="J110" s="492"/>
      <c r="K110" s="492"/>
      <c r="L110" s="492"/>
      <c r="M110" s="492"/>
      <c r="N110" s="492"/>
      <c r="O110" s="492"/>
      <c r="P110" s="492"/>
      <c r="Q110" s="492"/>
      <c r="R110" s="492"/>
      <c r="S110" s="492"/>
      <c r="T110" s="492"/>
      <c r="U110" s="492"/>
      <c r="V110" s="492"/>
      <c r="W110" s="492"/>
      <c r="X110" s="492"/>
      <c r="Y110" s="785"/>
      <c r="BQ110" s="483"/>
    </row>
    <row r="111" spans="1:69" s="482" customFormat="1" ht="215.25" hidden="1" customHeight="1">
      <c r="A111" s="786">
        <v>2.2999999999999998</v>
      </c>
      <c r="B111" s="497" t="s">
        <v>2575</v>
      </c>
      <c r="C111" s="1011"/>
      <c r="D111" s="1011"/>
      <c r="E111" s="1012" t="s">
        <v>2576</v>
      </c>
      <c r="F111" s="1012"/>
      <c r="G111" s="492"/>
      <c r="H111" s="492"/>
      <c r="I111" s="492"/>
      <c r="J111" s="492"/>
      <c r="K111" s="492"/>
      <c r="L111" s="492"/>
      <c r="M111" s="492"/>
      <c r="N111" s="492"/>
      <c r="O111" s="492"/>
      <c r="P111" s="492"/>
      <c r="Q111" s="492"/>
      <c r="R111" s="492"/>
      <c r="S111" s="492"/>
      <c r="T111" s="492"/>
      <c r="U111" s="492"/>
      <c r="V111" s="492"/>
      <c r="W111" s="492"/>
      <c r="X111" s="492"/>
      <c r="Y111" s="785"/>
      <c r="BQ111" s="483"/>
    </row>
    <row r="112" spans="1:69" s="482" customFormat="1" hidden="1">
      <c r="A112" s="786"/>
      <c r="B112" s="526"/>
      <c r="C112" s="526"/>
      <c r="D112" s="526"/>
      <c r="E112" s="979"/>
      <c r="F112" s="979"/>
      <c r="G112" s="492"/>
      <c r="H112" s="492"/>
      <c r="I112" s="492"/>
      <c r="J112" s="492"/>
      <c r="K112" s="492"/>
      <c r="L112" s="492"/>
      <c r="M112" s="492"/>
      <c r="N112" s="492"/>
      <c r="O112" s="492"/>
      <c r="P112" s="492"/>
      <c r="Q112" s="492"/>
      <c r="R112" s="492"/>
      <c r="S112" s="492"/>
      <c r="T112" s="492"/>
      <c r="U112" s="492"/>
      <c r="V112" s="492"/>
      <c r="W112" s="492"/>
      <c r="X112" s="492"/>
      <c r="Y112" s="785"/>
      <c r="BQ112" s="483"/>
    </row>
    <row r="113" spans="1:69" s="482" customFormat="1" hidden="1" outlineLevel="1">
      <c r="A113" s="786"/>
      <c r="B113" s="738" t="s">
        <v>94</v>
      </c>
      <c r="C113" s="738" t="s">
        <v>96</v>
      </c>
      <c r="D113" s="738" t="s">
        <v>97</v>
      </c>
      <c r="E113" s="739" t="s">
        <v>95</v>
      </c>
      <c r="F113" s="492"/>
      <c r="G113" s="492"/>
      <c r="H113" s="492"/>
      <c r="I113" s="492"/>
      <c r="J113" s="492"/>
      <c r="K113" s="492"/>
      <c r="L113" s="492"/>
      <c r="M113" s="492"/>
      <c r="N113" s="492"/>
      <c r="O113" s="492"/>
      <c r="P113" s="492"/>
      <c r="Q113" s="492"/>
      <c r="R113" s="492"/>
      <c r="S113" s="492"/>
      <c r="T113" s="492"/>
      <c r="U113" s="492"/>
      <c r="V113" s="492"/>
      <c r="W113" s="492"/>
      <c r="X113" s="492"/>
      <c r="Y113" s="785"/>
      <c r="BQ113" s="483"/>
    </row>
    <row r="114" spans="1:69" s="482" customFormat="1" hidden="1" outlineLevel="1">
      <c r="A114" s="786"/>
      <c r="B114" s="1022"/>
      <c r="C114" s="1023"/>
      <c r="D114" s="1022"/>
      <c r="E114" s="1022"/>
      <c r="F114" s="492"/>
      <c r="G114" s="492"/>
      <c r="H114" s="492"/>
      <c r="I114" s="492"/>
      <c r="J114" s="492"/>
      <c r="K114" s="492"/>
      <c r="L114" s="492"/>
      <c r="M114" s="492"/>
      <c r="N114" s="492"/>
      <c r="O114" s="492"/>
      <c r="P114" s="492"/>
      <c r="Q114" s="492"/>
      <c r="R114" s="492"/>
      <c r="S114" s="492"/>
      <c r="T114" s="492"/>
      <c r="U114" s="492"/>
      <c r="V114" s="492"/>
      <c r="W114" s="492"/>
      <c r="X114" s="492"/>
      <c r="Y114" s="785"/>
      <c r="BQ114" s="483"/>
    </row>
    <row r="115" spans="1:69" s="482" customFormat="1" hidden="1" outlineLevel="1">
      <c r="A115" s="786"/>
      <c r="B115" s="1022"/>
      <c r="C115" s="1023"/>
      <c r="D115" s="1022"/>
      <c r="E115" s="1022"/>
      <c r="F115" s="492"/>
      <c r="G115" s="492"/>
      <c r="H115" s="492"/>
      <c r="I115" s="492"/>
      <c r="J115" s="492"/>
      <c r="K115" s="492"/>
      <c r="L115" s="492"/>
      <c r="M115" s="492"/>
      <c r="N115" s="492"/>
      <c r="O115" s="492"/>
      <c r="P115" s="492"/>
      <c r="Q115" s="492"/>
      <c r="R115" s="492"/>
      <c r="S115" s="492"/>
      <c r="T115" s="492"/>
      <c r="U115" s="492"/>
      <c r="V115" s="492"/>
      <c r="W115" s="492"/>
      <c r="X115" s="492"/>
      <c r="Y115" s="785"/>
      <c r="BQ115" s="483"/>
    </row>
    <row r="116" spans="1:69" s="482" customFormat="1" hidden="1" outlineLevel="1">
      <c r="A116" s="786"/>
      <c r="B116" s="1022"/>
      <c r="C116" s="1023"/>
      <c r="D116" s="1022"/>
      <c r="E116" s="1022"/>
      <c r="F116" s="492"/>
      <c r="G116" s="492"/>
      <c r="H116" s="492"/>
      <c r="I116" s="492"/>
      <c r="J116" s="492"/>
      <c r="K116" s="492"/>
      <c r="L116" s="492"/>
      <c r="M116" s="492"/>
      <c r="N116" s="492"/>
      <c r="O116" s="492"/>
      <c r="P116" s="492"/>
      <c r="Q116" s="492"/>
      <c r="R116" s="492"/>
      <c r="S116" s="492"/>
      <c r="T116" s="492"/>
      <c r="U116" s="492"/>
      <c r="V116" s="492"/>
      <c r="W116" s="492"/>
      <c r="X116" s="492"/>
      <c r="Y116" s="785"/>
      <c r="BQ116" s="483"/>
    </row>
    <row r="117" spans="1:69" s="482" customFormat="1" hidden="1" outlineLevel="1">
      <c r="A117" s="786"/>
      <c r="B117" s="1022"/>
      <c r="C117" s="1023"/>
      <c r="D117" s="1022"/>
      <c r="E117" s="1022"/>
      <c r="F117" s="492"/>
      <c r="G117" s="492"/>
      <c r="H117" s="492"/>
      <c r="I117" s="492"/>
      <c r="J117" s="492"/>
      <c r="K117" s="492"/>
      <c r="L117" s="492"/>
      <c r="M117" s="492"/>
      <c r="N117" s="492"/>
      <c r="O117" s="492"/>
      <c r="P117" s="492"/>
      <c r="Q117" s="492"/>
      <c r="R117" s="492"/>
      <c r="S117" s="492"/>
      <c r="T117" s="492"/>
      <c r="U117" s="492"/>
      <c r="V117" s="492"/>
      <c r="W117" s="492"/>
      <c r="X117" s="492"/>
      <c r="Y117" s="785"/>
      <c r="BQ117" s="483"/>
    </row>
    <row r="118" spans="1:69" s="482" customFormat="1" hidden="1" outlineLevel="1">
      <c r="A118" s="786"/>
      <c r="B118" s="492"/>
      <c r="C118" s="492"/>
      <c r="D118" s="492"/>
      <c r="E118" s="492"/>
      <c r="F118" s="492"/>
      <c r="G118" s="492"/>
      <c r="H118" s="492"/>
      <c r="I118" s="492"/>
      <c r="J118" s="492"/>
      <c r="K118" s="492"/>
      <c r="L118" s="492"/>
      <c r="M118" s="492"/>
      <c r="N118" s="492"/>
      <c r="O118" s="492"/>
      <c r="P118" s="492"/>
      <c r="Q118" s="492"/>
      <c r="R118" s="492"/>
      <c r="S118" s="492"/>
      <c r="T118" s="492"/>
      <c r="U118" s="492"/>
      <c r="V118" s="492"/>
      <c r="W118" s="492"/>
      <c r="X118" s="492"/>
      <c r="Y118" s="785"/>
      <c r="BQ118" s="483"/>
    </row>
    <row r="119" spans="1:69" s="482" customFormat="1" hidden="1" collapsed="1">
      <c r="A119" s="786">
        <v>2.4</v>
      </c>
      <c r="B119" s="494" t="s">
        <v>7</v>
      </c>
      <c r="C119" s="492"/>
      <c r="D119" s="492"/>
      <c r="E119" s="492"/>
      <c r="F119" s="492"/>
      <c r="G119" s="492"/>
      <c r="H119" s="492"/>
      <c r="I119" s="492"/>
      <c r="J119" s="492"/>
      <c r="K119" s="492"/>
      <c r="L119" s="492"/>
      <c r="M119" s="492"/>
      <c r="N119" s="492"/>
      <c r="O119" s="492"/>
      <c r="P119" s="492"/>
      <c r="Q119" s="492"/>
      <c r="R119" s="492"/>
      <c r="S119" s="492"/>
      <c r="T119" s="492"/>
      <c r="U119" s="492"/>
      <c r="V119" s="492"/>
      <c r="W119" s="492"/>
      <c r="X119" s="492"/>
      <c r="Y119" s="785"/>
      <c r="BQ119" s="483"/>
    </row>
    <row r="120" spans="1:69" s="482" customFormat="1" hidden="1">
      <c r="A120" s="786"/>
      <c r="B120" s="492"/>
      <c r="C120" s="492"/>
      <c r="D120" s="492"/>
      <c r="E120" s="492"/>
      <c r="F120" s="492"/>
      <c r="G120" s="492"/>
      <c r="H120" s="492"/>
      <c r="I120" s="492"/>
      <c r="J120" s="492"/>
      <c r="K120" s="492"/>
      <c r="L120" s="492"/>
      <c r="M120" s="492"/>
      <c r="N120" s="492"/>
      <c r="O120" s="492"/>
      <c r="P120" s="492"/>
      <c r="Q120" s="492"/>
      <c r="R120" s="492"/>
      <c r="S120" s="492"/>
      <c r="T120" s="492"/>
      <c r="U120" s="492"/>
      <c r="V120" s="492"/>
      <c r="W120" s="492"/>
      <c r="X120" s="492"/>
      <c r="Y120" s="785"/>
      <c r="BQ120" s="483"/>
    </row>
    <row r="121" spans="1:69" s="482" customFormat="1" hidden="1">
      <c r="A121" s="786"/>
      <c r="B121" s="527" t="s">
        <v>26</v>
      </c>
      <c r="C121" s="527" t="s">
        <v>6</v>
      </c>
      <c r="D121" s="527" t="s">
        <v>8</v>
      </c>
      <c r="E121" s="527" t="s">
        <v>23</v>
      </c>
      <c r="F121" s="492"/>
      <c r="G121" s="492"/>
      <c r="H121" s="492"/>
      <c r="I121" s="492"/>
      <c r="J121" s="492"/>
      <c r="K121" s="492"/>
      <c r="L121" s="492"/>
      <c r="M121" s="492"/>
      <c r="N121" s="492"/>
      <c r="O121" s="492"/>
      <c r="P121" s="492"/>
      <c r="Q121" s="492"/>
      <c r="R121" s="492"/>
      <c r="S121" s="492"/>
      <c r="T121" s="492"/>
      <c r="U121" s="492"/>
      <c r="V121" s="492"/>
      <c r="W121" s="492"/>
      <c r="X121" s="492"/>
      <c r="Y121" s="785"/>
      <c r="BQ121" s="483"/>
    </row>
    <row r="122" spans="1:69" s="482" customFormat="1" hidden="1">
      <c r="A122" s="786"/>
      <c r="B122" s="498" t="s">
        <v>2423</v>
      </c>
      <c r="C122" s="498" t="s">
        <v>48</v>
      </c>
      <c r="D122" s="498" t="s">
        <v>2424</v>
      </c>
      <c r="E122" s="498" t="s">
        <v>2425</v>
      </c>
      <c r="F122" s="492"/>
      <c r="G122" s="492"/>
      <c r="H122" s="492"/>
      <c r="I122" s="492"/>
      <c r="J122" s="492"/>
      <c r="K122" s="492"/>
      <c r="L122" s="492"/>
      <c r="M122" s="492"/>
      <c r="N122" s="492"/>
      <c r="O122" s="492"/>
      <c r="P122" s="492"/>
      <c r="Q122" s="492"/>
      <c r="R122" s="492"/>
      <c r="S122" s="492"/>
      <c r="T122" s="492"/>
      <c r="U122" s="492"/>
      <c r="V122" s="492"/>
      <c r="W122" s="492"/>
      <c r="X122" s="492"/>
      <c r="Y122" s="785"/>
      <c r="BQ122" s="483"/>
    </row>
    <row r="123" spans="1:69" s="482" customFormat="1" hidden="1">
      <c r="A123" s="786"/>
      <c r="B123" s="528" t="s">
        <v>76</v>
      </c>
      <c r="C123" s="500"/>
      <c r="D123" s="500"/>
      <c r="E123" s="500"/>
      <c r="F123" s="492"/>
      <c r="G123" s="492"/>
      <c r="H123" s="492"/>
      <c r="I123" s="492"/>
      <c r="J123" s="492"/>
      <c r="K123" s="492"/>
      <c r="L123" s="492"/>
      <c r="M123" s="492"/>
      <c r="N123" s="492"/>
      <c r="O123" s="492"/>
      <c r="P123" s="492"/>
      <c r="Q123" s="492"/>
      <c r="R123" s="492"/>
      <c r="S123" s="492"/>
      <c r="T123" s="492"/>
      <c r="U123" s="492"/>
      <c r="V123" s="492"/>
      <c r="W123" s="492"/>
      <c r="X123" s="492"/>
      <c r="Y123" s="785"/>
      <c r="BQ123" s="483"/>
    </row>
    <row r="124" spans="1:69" s="482" customFormat="1" hidden="1">
      <c r="A124" s="786"/>
      <c r="B124" s="528" t="s">
        <v>184</v>
      </c>
      <c r="C124" s="500"/>
      <c r="D124" s="500"/>
      <c r="E124" s="500"/>
      <c r="F124" s="492"/>
      <c r="G124" s="492"/>
      <c r="H124" s="492"/>
      <c r="I124" s="492"/>
      <c r="J124" s="492"/>
      <c r="K124" s="492"/>
      <c r="L124" s="492"/>
      <c r="M124" s="492"/>
      <c r="N124" s="492"/>
      <c r="O124" s="492"/>
      <c r="P124" s="492"/>
      <c r="Q124" s="492"/>
      <c r="R124" s="492"/>
      <c r="S124" s="492"/>
      <c r="T124" s="492"/>
      <c r="U124" s="492"/>
      <c r="V124" s="492"/>
      <c r="W124" s="492"/>
      <c r="X124" s="492"/>
      <c r="Y124" s="785"/>
      <c r="BQ124" s="483"/>
    </row>
    <row r="125" spans="1:69" s="482" customFormat="1" hidden="1">
      <c r="A125" s="786"/>
      <c r="B125" s="498" t="s">
        <v>22</v>
      </c>
      <c r="C125" s="492"/>
      <c r="D125" s="492"/>
      <c r="E125" s="492"/>
      <c r="F125" s="492"/>
      <c r="G125" s="492"/>
      <c r="H125" s="492"/>
      <c r="I125" s="492"/>
      <c r="J125" s="492"/>
      <c r="K125" s="492"/>
      <c r="L125" s="492"/>
      <c r="M125" s="492"/>
      <c r="N125" s="492"/>
      <c r="O125" s="492"/>
      <c r="P125" s="492"/>
      <c r="Q125" s="492"/>
      <c r="R125" s="492"/>
      <c r="S125" s="492"/>
      <c r="T125" s="492"/>
      <c r="U125" s="492"/>
      <c r="V125" s="492"/>
      <c r="W125" s="492"/>
      <c r="X125" s="492"/>
      <c r="Y125" s="785"/>
      <c r="BQ125" s="483"/>
    </row>
    <row r="126" spans="1:69" s="482" customFormat="1" hidden="1">
      <c r="A126" s="786"/>
      <c r="B126" s="492"/>
      <c r="C126" s="492"/>
      <c r="D126" s="492"/>
      <c r="E126" s="492"/>
      <c r="F126" s="492"/>
      <c r="G126" s="492"/>
      <c r="H126" s="492"/>
      <c r="I126" s="492"/>
      <c r="J126" s="492"/>
      <c r="K126" s="492"/>
      <c r="L126" s="492"/>
      <c r="M126" s="492"/>
      <c r="N126" s="492"/>
      <c r="O126" s="492"/>
      <c r="P126" s="492"/>
      <c r="Q126" s="492"/>
      <c r="R126" s="492"/>
      <c r="S126" s="492"/>
      <c r="T126" s="492"/>
      <c r="U126" s="492"/>
      <c r="V126" s="492"/>
      <c r="W126" s="492"/>
      <c r="X126" s="492"/>
      <c r="Y126" s="785"/>
      <c r="BQ126" s="483"/>
    </row>
    <row r="127" spans="1:69" s="482" customFormat="1" hidden="1" outlineLevel="1">
      <c r="A127" s="786"/>
      <c r="B127" s="738" t="s">
        <v>94</v>
      </c>
      <c r="C127" s="738" t="s">
        <v>96</v>
      </c>
      <c r="D127" s="738" t="s">
        <v>97</v>
      </c>
      <c r="E127" s="739" t="s">
        <v>95</v>
      </c>
      <c r="F127" s="492"/>
      <c r="G127" s="492"/>
      <c r="H127" s="492"/>
      <c r="I127" s="492"/>
      <c r="J127" s="492"/>
      <c r="K127" s="492"/>
      <c r="L127" s="492"/>
      <c r="M127" s="492"/>
      <c r="N127" s="492"/>
      <c r="O127" s="492"/>
      <c r="P127" s="492"/>
      <c r="Q127" s="492"/>
      <c r="R127" s="492"/>
      <c r="S127" s="492"/>
      <c r="T127" s="492"/>
      <c r="U127" s="492"/>
      <c r="V127" s="492"/>
      <c r="W127" s="492"/>
      <c r="X127" s="492"/>
      <c r="Y127" s="785"/>
      <c r="BQ127" s="483"/>
    </row>
    <row r="128" spans="1:69" s="482" customFormat="1" hidden="1" outlineLevel="1">
      <c r="A128" s="786"/>
      <c r="B128" s="1022"/>
      <c r="C128" s="1023"/>
      <c r="D128" s="1022"/>
      <c r="E128" s="1022"/>
      <c r="F128" s="492"/>
      <c r="G128" s="492"/>
      <c r="H128" s="492"/>
      <c r="I128" s="492"/>
      <c r="J128" s="492"/>
      <c r="K128" s="492"/>
      <c r="L128" s="492"/>
      <c r="M128" s="492"/>
      <c r="N128" s="492"/>
      <c r="O128" s="492"/>
      <c r="P128" s="492"/>
      <c r="Q128" s="492"/>
      <c r="R128" s="492"/>
      <c r="S128" s="492"/>
      <c r="T128" s="492"/>
      <c r="U128" s="492"/>
      <c r="V128" s="492"/>
      <c r="W128" s="492"/>
      <c r="X128" s="492"/>
      <c r="Y128" s="785"/>
      <c r="BQ128" s="483"/>
    </row>
    <row r="129" spans="1:69" s="482" customFormat="1" hidden="1" outlineLevel="1">
      <c r="A129" s="786"/>
      <c r="B129" s="1022"/>
      <c r="C129" s="1023"/>
      <c r="D129" s="1022"/>
      <c r="E129" s="1022"/>
      <c r="F129" s="492"/>
      <c r="G129" s="492"/>
      <c r="H129" s="492"/>
      <c r="I129" s="492"/>
      <c r="J129" s="492"/>
      <c r="K129" s="492"/>
      <c r="L129" s="492"/>
      <c r="M129" s="492"/>
      <c r="N129" s="492"/>
      <c r="O129" s="492"/>
      <c r="P129" s="492"/>
      <c r="Q129" s="492"/>
      <c r="R129" s="492"/>
      <c r="S129" s="492"/>
      <c r="T129" s="492"/>
      <c r="U129" s="492"/>
      <c r="V129" s="492"/>
      <c r="W129" s="492"/>
      <c r="X129" s="492"/>
      <c r="Y129" s="785"/>
      <c r="BQ129" s="483"/>
    </row>
    <row r="130" spans="1:69" s="482" customFormat="1" hidden="1" outlineLevel="1">
      <c r="A130" s="786"/>
      <c r="B130" s="1022"/>
      <c r="C130" s="1023"/>
      <c r="D130" s="1022"/>
      <c r="E130" s="1022"/>
      <c r="F130" s="492"/>
      <c r="G130" s="492"/>
      <c r="H130" s="492"/>
      <c r="I130" s="492"/>
      <c r="J130" s="492"/>
      <c r="K130" s="492"/>
      <c r="L130" s="492"/>
      <c r="M130" s="492"/>
      <c r="N130" s="492"/>
      <c r="O130" s="492"/>
      <c r="P130" s="492"/>
      <c r="Q130" s="492"/>
      <c r="R130" s="492"/>
      <c r="S130" s="492"/>
      <c r="T130" s="492"/>
      <c r="U130" s="492"/>
      <c r="V130" s="492"/>
      <c r="W130" s="492"/>
      <c r="X130" s="492"/>
      <c r="Y130" s="785"/>
      <c r="BQ130" s="483"/>
    </row>
    <row r="131" spans="1:69" s="482" customFormat="1" hidden="1" outlineLevel="1">
      <c r="A131" s="786"/>
      <c r="B131" s="1022"/>
      <c r="C131" s="1023"/>
      <c r="D131" s="1022"/>
      <c r="E131" s="1022"/>
      <c r="F131" s="492"/>
      <c r="G131" s="492"/>
      <c r="H131" s="492"/>
      <c r="I131" s="492"/>
      <c r="J131" s="492"/>
      <c r="K131" s="492"/>
      <c r="L131" s="492"/>
      <c r="M131" s="492"/>
      <c r="N131" s="492"/>
      <c r="O131" s="492"/>
      <c r="P131" s="492"/>
      <c r="Q131" s="492"/>
      <c r="R131" s="492"/>
      <c r="S131" s="492"/>
      <c r="T131" s="492"/>
      <c r="U131" s="492"/>
      <c r="V131" s="492"/>
      <c r="W131" s="492"/>
      <c r="X131" s="492"/>
      <c r="Y131" s="785"/>
      <c r="BQ131" s="483"/>
    </row>
    <row r="132" spans="1:69" s="482" customFormat="1" hidden="1" outlineLevel="1">
      <c r="A132" s="786"/>
      <c r="B132" s="530"/>
      <c r="C132" s="492"/>
      <c r="D132" s="530"/>
      <c r="E132" s="530"/>
      <c r="F132" s="492"/>
      <c r="G132" s="492"/>
      <c r="H132" s="492"/>
      <c r="I132" s="492"/>
      <c r="J132" s="492"/>
      <c r="K132" s="492"/>
      <c r="L132" s="492"/>
      <c r="M132" s="492"/>
      <c r="N132" s="492"/>
      <c r="O132" s="492"/>
      <c r="P132" s="492"/>
      <c r="Q132" s="492"/>
      <c r="R132" s="492"/>
      <c r="S132" s="492"/>
      <c r="T132" s="492"/>
      <c r="U132" s="492"/>
      <c r="V132" s="492"/>
      <c r="W132" s="492"/>
      <c r="X132" s="492"/>
      <c r="Y132" s="785"/>
      <c r="Z132" s="492"/>
      <c r="AA132" s="492"/>
      <c r="AB132" s="492"/>
      <c r="AC132" s="492"/>
      <c r="AD132" s="492"/>
      <c r="AE132" s="492"/>
      <c r="AF132" s="492"/>
      <c r="AG132" s="492"/>
      <c r="AH132" s="492"/>
      <c r="AI132" s="492"/>
      <c r="AJ132" s="492"/>
      <c r="AK132" s="492"/>
      <c r="AL132" s="492"/>
      <c r="AM132" s="492"/>
      <c r="AN132" s="492"/>
      <c r="AO132" s="492"/>
      <c r="AP132" s="492"/>
      <c r="AQ132" s="492"/>
      <c r="AR132" s="492"/>
      <c r="AS132" s="492"/>
      <c r="AT132" s="492"/>
      <c r="AU132" s="492"/>
      <c r="AV132" s="492"/>
      <c r="AW132" s="492"/>
      <c r="AX132" s="492"/>
      <c r="AY132" s="492"/>
      <c r="AZ132" s="492"/>
      <c r="BA132" s="492"/>
      <c r="BB132" s="492"/>
      <c r="BC132" s="492"/>
      <c r="BD132" s="492"/>
      <c r="BE132" s="492"/>
      <c r="BF132" s="492"/>
      <c r="BG132" s="492"/>
      <c r="BH132" s="492"/>
      <c r="BI132" s="492"/>
      <c r="BJ132" s="492"/>
      <c r="BK132" s="492"/>
      <c r="BL132" s="492"/>
      <c r="BM132" s="492"/>
      <c r="BN132" s="492"/>
      <c r="BQ132" s="483"/>
    </row>
    <row r="133" spans="1:69" hidden="1" collapsed="1">
      <c r="A133" s="786"/>
      <c r="B133" s="492"/>
      <c r="C133" s="531"/>
      <c r="D133" s="531"/>
      <c r="E133" s="531"/>
      <c r="F133" s="531"/>
      <c r="G133" s="531"/>
      <c r="H133" s="531"/>
      <c r="I133" s="531"/>
      <c r="J133" s="492"/>
      <c r="K133" s="492"/>
      <c r="L133" s="532"/>
      <c r="M133" s="532"/>
      <c r="N133" s="532"/>
      <c r="O133" s="492"/>
      <c r="P133" s="492"/>
      <c r="Q133" s="492"/>
      <c r="R133" s="492"/>
      <c r="S133" s="492"/>
      <c r="T133" s="492"/>
      <c r="U133" s="531"/>
      <c r="V133" s="531"/>
      <c r="W133" s="531"/>
      <c r="X133" s="531"/>
      <c r="Y133" s="858"/>
      <c r="Z133" s="531"/>
      <c r="AA133" s="531"/>
      <c r="AB133" s="531"/>
      <c r="AC133" s="531"/>
      <c r="AD133" s="531"/>
      <c r="AE133" s="531"/>
      <c r="AF133" s="531"/>
      <c r="AG133" s="531"/>
      <c r="AH133" s="531"/>
      <c r="AI133" s="531"/>
      <c r="AJ133" s="531"/>
      <c r="AK133" s="531"/>
      <c r="AL133" s="531"/>
      <c r="AM133" s="531"/>
      <c r="AN133" s="531"/>
      <c r="AO133" s="531"/>
      <c r="AP133" s="531"/>
      <c r="AQ133" s="531"/>
      <c r="AR133" s="531"/>
      <c r="AS133" s="531"/>
      <c r="AT133" s="531"/>
      <c r="AU133" s="531"/>
      <c r="AV133" s="531"/>
      <c r="AW133" s="531"/>
      <c r="AX133" s="531"/>
      <c r="AY133" s="531"/>
      <c r="AZ133" s="531"/>
      <c r="BA133" s="531"/>
      <c r="BB133" s="531"/>
      <c r="BC133" s="531"/>
      <c r="BD133" s="531"/>
      <c r="BE133" s="531"/>
      <c r="BF133" s="531"/>
      <c r="BG133" s="531"/>
      <c r="BH133" s="531"/>
      <c r="BI133" s="531"/>
      <c r="BJ133" s="531"/>
      <c r="BK133" s="531"/>
      <c r="BL133" s="531"/>
      <c r="BM133" s="531"/>
      <c r="BN133" s="531"/>
    </row>
    <row r="134" spans="1:69" s="492" customFormat="1" ht="25.5">
      <c r="A134" s="786"/>
      <c r="B134" s="859" t="s">
        <v>2687</v>
      </c>
      <c r="Y134" s="785"/>
      <c r="BK134" s="493"/>
    </row>
    <row r="135" spans="1:69" s="482" customFormat="1">
      <c r="A135" s="786"/>
      <c r="B135" s="492"/>
      <c r="C135" s="492"/>
      <c r="D135" s="526"/>
      <c r="E135" s="492"/>
      <c r="F135" s="492"/>
      <c r="G135" s="492"/>
      <c r="H135" s="492"/>
      <c r="I135" s="492"/>
      <c r="J135" s="492"/>
      <c r="K135" s="492"/>
      <c r="L135" s="492"/>
      <c r="M135" s="492"/>
      <c r="N135" s="492"/>
      <c r="O135" s="492"/>
      <c r="P135" s="492"/>
      <c r="Q135" s="492"/>
      <c r="R135" s="492"/>
      <c r="S135" s="492"/>
      <c r="T135" s="492"/>
      <c r="U135" s="492"/>
      <c r="V135" s="492"/>
      <c r="W135" s="492"/>
      <c r="X135" s="492"/>
      <c r="Y135" s="785"/>
      <c r="BQ135" s="483"/>
    </row>
    <row r="136" spans="1:69" s="482" customFormat="1" ht="44.45" customHeight="1">
      <c r="A136" s="786"/>
      <c r="B136" s="694" t="s">
        <v>293</v>
      </c>
      <c r="C136" s="946" t="str">
        <f>IF(' קבועים'!$B$129&gt;0,' קבועים'!$B$129,"תא זה יעודכן אוטומטית עם מילוי סעיף 2.2 ")</f>
        <v xml:space="preserve">תא זה יעודכן אוטומטית עם מילוי סעיף 2.2 </v>
      </c>
      <c r="D136" s="694" t="s">
        <v>258</v>
      </c>
      <c r="E136" s="946" t="str">
        <f>IF(' קבועים'!$B$128&gt;0,' קבועים'!$B$128,"תא זה יעודכן אוטומטית עם מילוי סעיף 2.2 ")</f>
        <v xml:space="preserve">תא זה יעודכן אוטומטית עם מילוי סעיף 2.2 </v>
      </c>
      <c r="H136" s="492"/>
      <c r="I136" s="492"/>
      <c r="J136" s="492"/>
      <c r="K136" s="492"/>
      <c r="L136" s="492"/>
      <c r="M136" s="492"/>
      <c r="N136" s="492"/>
      <c r="O136" s="492"/>
      <c r="P136" s="492"/>
      <c r="Q136" s="492"/>
      <c r="R136" s="492"/>
      <c r="S136" s="492"/>
      <c r="T136" s="492"/>
      <c r="U136" s="492"/>
      <c r="V136" s="492"/>
      <c r="W136" s="492"/>
      <c r="X136" s="492"/>
      <c r="Y136" s="785"/>
      <c r="BQ136" s="483"/>
    </row>
    <row r="137" spans="1:69" s="482" customFormat="1" ht="31.5" hidden="1" customHeight="1" outlineLevel="1">
      <c r="A137" s="786"/>
      <c r="B137" s="696" t="s">
        <v>95</v>
      </c>
      <c r="C137" s="697"/>
      <c r="D137" s="696" t="s">
        <v>95</v>
      </c>
      <c r="E137" s="697"/>
      <c r="H137" s="492"/>
      <c r="I137" s="492"/>
      <c r="J137" s="492"/>
      <c r="K137" s="492"/>
      <c r="L137" s="492"/>
      <c r="M137" s="492"/>
      <c r="N137" s="492"/>
      <c r="O137" s="492"/>
      <c r="P137" s="492"/>
      <c r="Q137" s="492"/>
      <c r="R137" s="492"/>
      <c r="S137" s="492"/>
      <c r="T137" s="492"/>
      <c r="U137" s="492"/>
      <c r="V137" s="492"/>
      <c r="W137" s="492"/>
      <c r="X137" s="492"/>
      <c r="Y137" s="785"/>
      <c r="BQ137" s="483"/>
    </row>
    <row r="138" spans="1:69" s="482" customFormat="1" ht="31.5" hidden="1" customHeight="1" outlineLevel="1">
      <c r="A138" s="786"/>
      <c r="B138" s="696" t="s">
        <v>180</v>
      </c>
      <c r="C138" s="697"/>
      <c r="D138" s="698" t="s">
        <v>99</v>
      </c>
      <c r="E138" s="697"/>
      <c r="H138" s="492"/>
      <c r="I138" s="492"/>
      <c r="J138" s="492"/>
      <c r="K138" s="492"/>
      <c r="L138" s="492"/>
      <c r="M138" s="492"/>
      <c r="N138" s="492"/>
      <c r="O138" s="492"/>
      <c r="P138" s="492"/>
      <c r="Q138" s="492"/>
      <c r="R138" s="492"/>
      <c r="S138" s="492"/>
      <c r="T138" s="492"/>
      <c r="U138" s="492"/>
      <c r="V138" s="492"/>
      <c r="W138" s="492"/>
      <c r="X138" s="492"/>
      <c r="Y138" s="785"/>
      <c r="BQ138" s="483"/>
    </row>
    <row r="139" spans="1:69" s="482" customFormat="1" hidden="1" outlineLevel="1">
      <c r="A139" s="786"/>
      <c r="B139" s="514"/>
      <c r="C139" s="522"/>
      <c r="D139" s="514"/>
      <c r="E139" s="522"/>
      <c r="H139" s="492"/>
      <c r="I139" s="492"/>
      <c r="J139" s="492"/>
      <c r="K139" s="492"/>
      <c r="L139" s="492"/>
      <c r="M139" s="492"/>
      <c r="N139" s="492"/>
      <c r="O139" s="492"/>
      <c r="P139" s="492"/>
      <c r="Q139" s="492"/>
      <c r="R139" s="492"/>
      <c r="S139" s="492"/>
      <c r="T139" s="492"/>
      <c r="U139" s="492"/>
      <c r="V139" s="492"/>
      <c r="W139" s="492"/>
      <c r="X139" s="492"/>
      <c r="Y139" s="785"/>
      <c r="BQ139" s="483"/>
    </row>
    <row r="140" spans="1:69" s="482" customFormat="1" ht="36" hidden="1" customHeight="1" outlineLevel="1">
      <c r="A140" s="786"/>
      <c r="B140" s="694" t="s">
        <v>2474</v>
      </c>
      <c r="C140" s="697"/>
      <c r="D140" s="694" t="s">
        <v>2247</v>
      </c>
      <c r="E140" s="697"/>
      <c r="H140" s="492"/>
      <c r="I140" s="492"/>
      <c r="J140" s="492"/>
      <c r="K140" s="492"/>
      <c r="L140" s="492"/>
      <c r="M140" s="492"/>
      <c r="N140" s="492"/>
      <c r="O140" s="492"/>
      <c r="P140" s="492"/>
      <c r="Q140" s="492"/>
      <c r="R140" s="492"/>
      <c r="S140" s="492"/>
      <c r="T140" s="492"/>
      <c r="U140" s="492"/>
      <c r="V140" s="492"/>
      <c r="W140" s="492"/>
      <c r="X140" s="492"/>
      <c r="Y140" s="785"/>
      <c r="BQ140" s="483"/>
    </row>
    <row r="141" spans="1:69" s="482" customFormat="1" collapsed="1">
      <c r="A141" s="786"/>
      <c r="B141" s="526"/>
      <c r="C141" s="492"/>
      <c r="D141" s="492"/>
      <c r="E141" s="492"/>
      <c r="H141" s="492"/>
      <c r="I141" s="492"/>
      <c r="J141" s="492"/>
      <c r="K141" s="492"/>
      <c r="L141" s="492"/>
      <c r="M141" s="492"/>
      <c r="N141" s="492"/>
      <c r="O141" s="492"/>
      <c r="P141" s="492"/>
      <c r="Q141" s="492"/>
      <c r="R141" s="492"/>
      <c r="S141" s="492"/>
      <c r="T141" s="492"/>
      <c r="U141" s="492"/>
      <c r="V141" s="492"/>
      <c r="W141" s="492"/>
      <c r="X141" s="492"/>
      <c r="Y141" s="785"/>
      <c r="BQ141" s="483"/>
    </row>
    <row r="142" spans="1:69" s="482" customFormat="1" ht="48" customHeight="1">
      <c r="A142" s="786"/>
      <c r="B142" s="845" t="s">
        <v>2672</v>
      </c>
      <c r="C142" s="946" t="str">
        <f>IF(AND(' קבועים'!B81&gt;0,' קבועים'!B129&gt;0),' קבועים'!$B$133,"תא זה יעודכן אוטומטית עם מילוי סעיפים: 2.1 ו- 2.2")</f>
        <v>תא זה יעודכן אוטומטית עם מילוי סעיפים: 2.1 ו- 2.2</v>
      </c>
      <c r="D142" s="845" t="s">
        <v>259</v>
      </c>
      <c r="E142" s="946" t="str">
        <f>IF(AND(' קבועים'!B80&gt;0,' קבועים'!B128&gt;0),' קבועים'!$B$132,"תא זה יעודכן אוטומטית עם מילוי סעיפים: 2.1 ו- 2.2")</f>
        <v>תא זה יעודכן אוטומטית עם מילוי סעיפים: 2.1 ו- 2.2</v>
      </c>
      <c r="H142" s="492"/>
      <c r="I142" s="492"/>
      <c r="J142" s="492"/>
      <c r="K142" s="492"/>
      <c r="L142" s="492"/>
      <c r="M142" s="492"/>
      <c r="N142" s="492"/>
      <c r="O142" s="492"/>
      <c r="P142" s="492"/>
      <c r="Q142" s="492"/>
      <c r="R142" s="492"/>
      <c r="S142" s="492"/>
      <c r="T142" s="492"/>
      <c r="U142" s="492"/>
      <c r="V142" s="492"/>
      <c r="W142" s="492"/>
      <c r="X142" s="492"/>
      <c r="Y142" s="785"/>
      <c r="BQ142" s="483"/>
    </row>
    <row r="143" spans="1:69" s="482" customFormat="1" ht="36.950000000000003" hidden="1" customHeight="1" outlineLevel="1">
      <c r="A143" s="786"/>
      <c r="B143" s="845" t="s">
        <v>412</v>
      </c>
      <c r="C143" s="682"/>
      <c r="D143" s="698" t="s">
        <v>395</v>
      </c>
      <c r="E143" s="946" t="str">
        <f>IF(AND(' קבועים'!B81&gt;0,' קבועים'!B129&gt;0),' קבועים'!$B$132,"תא זה יעודכן אוטומטית עם מילוי סעיפים: 2.1 ו- 2.2")</f>
        <v>תא זה יעודכן אוטומטית עם מילוי סעיפים: 2.1 ו- 2.2</v>
      </c>
      <c r="H143" s="492"/>
      <c r="I143" s="492"/>
      <c r="J143" s="492"/>
      <c r="K143" s="492"/>
      <c r="L143" s="492"/>
      <c r="M143" s="492"/>
      <c r="N143" s="492"/>
      <c r="O143" s="492"/>
      <c r="P143" s="492"/>
      <c r="Q143" s="492"/>
      <c r="R143" s="492"/>
      <c r="S143" s="492"/>
      <c r="T143" s="492"/>
      <c r="U143" s="492"/>
      <c r="V143" s="492"/>
      <c r="W143" s="492"/>
      <c r="X143" s="492"/>
      <c r="Y143" s="785"/>
      <c r="BQ143" s="483"/>
    </row>
    <row r="144" spans="1:69" s="482" customFormat="1" ht="34.5" hidden="1" customHeight="1" outlineLevel="1">
      <c r="A144" s="786"/>
      <c r="B144" s="696" t="s">
        <v>95</v>
      </c>
      <c r="C144" s="682"/>
      <c r="D144" s="696" t="s">
        <v>95</v>
      </c>
      <c r="E144" s="946" t="str">
        <f>IF(AND(' קבועים'!B82&gt;0,' קבועים'!B130&gt;0),' קבועים'!$B$132,"תא זה יעודכן אוטומטית עם מילוי סעיפים: 2.1 ו- 2.2")</f>
        <v>תא זה יעודכן אוטומטית עם מילוי סעיפים: 2.1 ו- 2.2</v>
      </c>
      <c r="H144" s="492"/>
      <c r="I144" s="492"/>
      <c r="J144" s="492"/>
      <c r="K144" s="492"/>
      <c r="L144" s="492"/>
      <c r="M144" s="492"/>
      <c r="N144" s="492"/>
      <c r="O144" s="492"/>
      <c r="P144" s="492"/>
      <c r="Q144" s="492"/>
      <c r="R144" s="492"/>
      <c r="S144" s="492"/>
      <c r="T144" s="492"/>
      <c r="U144" s="492"/>
      <c r="V144" s="492"/>
      <c r="W144" s="492"/>
      <c r="X144" s="492"/>
      <c r="Y144" s="785"/>
      <c r="BQ144" s="483"/>
    </row>
    <row r="145" spans="1:84" s="482" customFormat="1" collapsed="1">
      <c r="A145" s="786"/>
      <c r="B145" s="492"/>
      <c r="C145" s="492"/>
      <c r="D145" s="534"/>
      <c r="E145" s="492"/>
      <c r="H145" s="492"/>
      <c r="I145" s="492"/>
      <c r="J145" s="492"/>
      <c r="K145" s="492"/>
      <c r="L145" s="492"/>
      <c r="M145" s="492"/>
      <c r="N145" s="492"/>
      <c r="O145" s="492"/>
      <c r="P145" s="492"/>
      <c r="Q145" s="492"/>
      <c r="R145" s="492"/>
      <c r="S145" s="492"/>
      <c r="T145" s="492"/>
      <c r="U145" s="492"/>
      <c r="V145" s="492"/>
      <c r="W145" s="492"/>
      <c r="X145" s="492"/>
      <c r="Y145" s="785"/>
      <c r="BQ145" s="483"/>
    </row>
    <row r="146" spans="1:84" s="482" customFormat="1" ht="45" customHeight="1">
      <c r="A146" s="786"/>
      <c r="B146" s="845" t="s">
        <v>2673</v>
      </c>
      <c r="C146" s="946" t="str">
        <f>IF(AND('פרטים כלליים, עלויות ותוצאות'!$D$36&gt;0,' קבועים'!B81&gt;0,' קבועים'!B129&gt;0),' קבועים'!B136,"תא זה יעודכן אוטומטית עם מילוי סעיפים 2.1 ו- 2.2")</f>
        <v>תא זה יעודכן אוטומטית עם מילוי סעיפים 2.1 ו- 2.2</v>
      </c>
      <c r="D146" s="845" t="s">
        <v>260</v>
      </c>
      <c r="E146" s="946" t="str">
        <f>IF(AND('פרטים כלליים, עלויות ותוצאות'!$D$36&gt;0,' קבועים'!B80&gt;0,' קבועים'!B128&gt;0),' קבועים'!B135,"תא זה יעודכן אוטומטית עם מילוי סעיפים: 2.1 ו- 2.2")</f>
        <v>תא זה יעודכן אוטומטית עם מילוי סעיפים: 2.1 ו- 2.2</v>
      </c>
      <c r="H146" s="492"/>
      <c r="I146" s="492"/>
      <c r="J146" s="492"/>
      <c r="K146" s="492"/>
      <c r="L146" s="492"/>
      <c r="M146" s="492"/>
      <c r="N146" s="492"/>
      <c r="O146" s="492"/>
      <c r="P146" s="492"/>
      <c r="Q146" s="492"/>
      <c r="R146" s="492"/>
      <c r="S146" s="492"/>
      <c r="T146" s="492"/>
      <c r="U146" s="492"/>
      <c r="V146" s="492"/>
      <c r="W146" s="492"/>
      <c r="X146" s="492"/>
      <c r="Y146" s="785"/>
      <c r="BQ146" s="483"/>
    </row>
    <row r="147" spans="1:84" s="482" customFormat="1" ht="30.95" hidden="1" customHeight="1" outlineLevel="1">
      <c r="A147" s="851"/>
      <c r="B147" s="698" t="s">
        <v>182</v>
      </c>
      <c r="C147" s="682"/>
      <c r="D147" s="698" t="s">
        <v>183</v>
      </c>
      <c r="E147" s="682"/>
      <c r="F147" s="492"/>
      <c r="G147" s="514"/>
      <c r="H147" s="514"/>
      <c r="I147" s="492"/>
      <c r="J147" s="492"/>
      <c r="K147" s="492"/>
      <c r="L147" s="492"/>
      <c r="M147" s="492"/>
      <c r="N147" s="492"/>
      <c r="O147" s="492"/>
      <c r="P147" s="492"/>
      <c r="Q147" s="492"/>
      <c r="R147" s="492"/>
      <c r="S147" s="492"/>
      <c r="T147" s="492"/>
      <c r="U147" s="492"/>
      <c r="V147" s="492"/>
      <c r="W147" s="492"/>
      <c r="X147" s="492"/>
      <c r="Y147" s="785"/>
      <c r="BQ147" s="483"/>
    </row>
    <row r="148" spans="1:84" s="482" customFormat="1" ht="30.95" hidden="1" customHeight="1" outlineLevel="1">
      <c r="A148" s="786"/>
      <c r="B148" s="696" t="s">
        <v>95</v>
      </c>
      <c r="C148" s="682"/>
      <c r="D148" s="696" t="s">
        <v>95</v>
      </c>
      <c r="E148" s="682"/>
      <c r="F148" s="492"/>
      <c r="G148" s="514"/>
      <c r="H148" s="514"/>
      <c r="I148" s="492"/>
      <c r="J148" s="492"/>
      <c r="K148" s="492"/>
      <c r="L148" s="492"/>
      <c r="M148" s="492"/>
      <c r="N148" s="492"/>
      <c r="O148" s="492"/>
      <c r="P148" s="492"/>
      <c r="Q148" s="492"/>
      <c r="R148" s="492"/>
      <c r="S148" s="492"/>
      <c r="T148" s="492"/>
      <c r="U148" s="492"/>
      <c r="V148" s="492"/>
      <c r="W148" s="492"/>
      <c r="X148" s="492"/>
      <c r="Y148" s="785"/>
      <c r="BQ148" s="483"/>
    </row>
    <row r="149" spans="1:84" s="482" customFormat="1" collapsed="1">
      <c r="A149" s="786"/>
      <c r="B149" s="513"/>
      <c r="C149" s="513"/>
      <c r="D149" s="513"/>
      <c r="E149" s="513"/>
      <c r="F149" s="492"/>
      <c r="G149" s="514"/>
      <c r="H149" s="514"/>
      <c r="I149" s="492"/>
      <c r="J149" s="492"/>
      <c r="K149" s="492"/>
      <c r="L149" s="492"/>
      <c r="M149" s="492"/>
      <c r="N149" s="492"/>
      <c r="O149" s="492"/>
      <c r="P149" s="492"/>
      <c r="Q149" s="492"/>
      <c r="R149" s="492"/>
      <c r="S149" s="492"/>
      <c r="T149" s="492"/>
      <c r="U149" s="492"/>
      <c r="V149" s="492"/>
      <c r="W149" s="492"/>
      <c r="X149" s="492"/>
      <c r="Y149" s="785"/>
      <c r="BQ149" s="483"/>
    </row>
    <row r="150" spans="1:84" s="482" customFormat="1">
      <c r="A150" s="786"/>
      <c r="B150" s="494" t="s">
        <v>2664</v>
      </c>
      <c r="C150" s="492"/>
      <c r="D150" s="492"/>
      <c r="E150" s="492"/>
      <c r="F150" s="492"/>
      <c r="G150" s="492"/>
      <c r="H150" s="492"/>
      <c r="I150" s="492"/>
      <c r="J150" s="492"/>
      <c r="K150" s="492"/>
      <c r="L150" s="492"/>
      <c r="M150" s="492"/>
      <c r="N150" s="492"/>
      <c r="O150" s="492"/>
      <c r="P150" s="492"/>
      <c r="Q150" s="492"/>
      <c r="R150" s="492"/>
      <c r="S150" s="492"/>
      <c r="T150" s="492"/>
      <c r="U150" s="492"/>
      <c r="V150" s="492"/>
      <c r="W150" s="492"/>
      <c r="X150" s="492"/>
      <c r="Y150" s="785"/>
      <c r="BQ150" s="483"/>
    </row>
    <row r="151" spans="1:84" s="482" customFormat="1" ht="45.95" customHeight="1">
      <c r="A151" s="786"/>
      <c r="B151" s="968" t="s">
        <v>50</v>
      </c>
      <c r="C151" s="968" t="s">
        <v>109</v>
      </c>
      <c r="D151" s="968" t="s">
        <v>110</v>
      </c>
      <c r="E151" s="968" t="s">
        <v>111</v>
      </c>
      <c r="F151" s="492"/>
      <c r="G151" s="492"/>
      <c r="H151" s="492"/>
      <c r="I151" s="492"/>
      <c r="J151" s="492"/>
      <c r="K151" s="492"/>
      <c r="L151" s="492"/>
      <c r="M151" s="492"/>
      <c r="N151" s="492"/>
      <c r="O151" s="492"/>
      <c r="P151" s="492"/>
      <c r="Q151" s="492"/>
      <c r="R151" s="492"/>
      <c r="S151" s="492"/>
      <c r="T151" s="492"/>
      <c r="U151" s="492"/>
      <c r="V151" s="492"/>
      <c r="W151" s="492"/>
      <c r="X151" s="492"/>
      <c r="Y151" s="785"/>
      <c r="BP151" s="483"/>
    </row>
    <row r="152" spans="1:84" s="482" customFormat="1" ht="46.5" customHeight="1">
      <c r="A152" s="786"/>
      <c r="B152" s="976" t="s">
        <v>39</v>
      </c>
      <c r="C152" s="976" t="s">
        <v>48</v>
      </c>
      <c r="D152" s="945" t="str">
        <f>IF(AND(' קבועים'!B129&gt;0,'פרטים כלליים, עלויות ותוצאות'!$D$36&gt;0),' קבועים'!F140,"תא זה יעודכן אוטומטית עם מילוי סעיפים: 2.1 ו- 2.2")</f>
        <v>תא זה יעודכן אוטומטית עם מילוי סעיפים: 2.1 ו- 2.2</v>
      </c>
      <c r="E152" s="947" t="str">
        <f>IF(AND(' קבועים'!B129&gt;0,'פרטים כלליים, עלויות ותוצאות'!$D$36&gt;0),' קבועים'!G140,"תא זה יעודכן אוטומטית עם מילוי סעיפים: 2.1 ו- 2.2")</f>
        <v>תא זה יעודכן אוטומטית עם מילוי סעיפים: 2.1 ו- 2.2</v>
      </c>
      <c r="F152" s="492"/>
      <c r="G152" s="492"/>
      <c r="H152" s="492"/>
      <c r="I152" s="492"/>
      <c r="J152" s="492"/>
      <c r="K152" s="492"/>
      <c r="L152" s="492"/>
      <c r="M152" s="492"/>
      <c r="N152" s="492"/>
      <c r="O152" s="492"/>
      <c r="P152" s="492"/>
      <c r="Q152" s="492"/>
      <c r="R152" s="492"/>
      <c r="S152" s="492"/>
      <c r="T152" s="492"/>
      <c r="U152" s="492"/>
      <c r="V152" s="492"/>
      <c r="W152" s="492"/>
      <c r="X152" s="492"/>
      <c r="Y152" s="785"/>
      <c r="BP152" s="483"/>
    </row>
    <row r="153" spans="1:84" s="492" customFormat="1">
      <c r="A153" s="786"/>
      <c r="Y153" s="785"/>
      <c r="BQ153" s="493"/>
    </row>
    <row r="154" spans="1:84" s="492" customFormat="1" ht="17.25" thickBot="1">
      <c r="A154" s="791"/>
      <c r="B154" s="792"/>
      <c r="C154" s="792"/>
      <c r="D154" s="792"/>
      <c r="E154" s="792"/>
      <c r="F154" s="792"/>
      <c r="G154" s="792"/>
      <c r="H154" s="792"/>
      <c r="I154" s="792"/>
      <c r="J154" s="792"/>
      <c r="K154" s="792"/>
      <c r="L154" s="792"/>
      <c r="M154" s="792"/>
      <c r="N154" s="792"/>
      <c r="O154" s="792"/>
      <c r="P154" s="792"/>
      <c r="Q154" s="792"/>
      <c r="R154" s="792"/>
      <c r="S154" s="792"/>
      <c r="T154" s="792"/>
      <c r="U154" s="792"/>
      <c r="V154" s="792"/>
      <c r="W154" s="792"/>
      <c r="X154" s="792"/>
      <c r="Y154" s="793"/>
      <c r="BQ154" s="493"/>
    </row>
    <row r="155" spans="1:84" s="512" customFormat="1" ht="78" hidden="1" customHeight="1">
      <c r="A155" s="1017" t="s">
        <v>2577</v>
      </c>
      <c r="B155" s="1018"/>
      <c r="C155" s="1018"/>
      <c r="D155" s="1018"/>
      <c r="E155" s="535"/>
      <c r="F155" s="535"/>
      <c r="G155" s="535"/>
      <c r="H155" s="535"/>
      <c r="I155" s="535"/>
      <c r="J155" s="535"/>
      <c r="K155" s="535"/>
      <c r="L155" s="535"/>
      <c r="M155" s="535"/>
      <c r="N155" s="535"/>
      <c r="O155" s="535"/>
      <c r="P155" s="535"/>
      <c r="Q155" s="535"/>
      <c r="R155" s="535"/>
      <c r="S155" s="535"/>
      <c r="T155" s="535"/>
      <c r="U155" s="535"/>
      <c r="V155" s="535"/>
      <c r="W155" s="535"/>
      <c r="X155" s="535"/>
      <c r="Y155" s="535"/>
      <c r="BP155" s="536"/>
    </row>
    <row r="156" spans="1:84" s="482" customFormat="1" hidden="1">
      <c r="A156" s="728"/>
      <c r="B156" s="492"/>
      <c r="C156" s="492"/>
      <c r="D156" s="492"/>
      <c r="E156" s="492"/>
      <c r="F156" s="492"/>
      <c r="G156" s="492"/>
      <c r="H156" s="492"/>
      <c r="I156" s="492"/>
      <c r="J156" s="492"/>
      <c r="K156" s="492"/>
      <c r="L156" s="492"/>
      <c r="M156" s="492"/>
      <c r="N156" s="492"/>
      <c r="O156" s="492"/>
      <c r="P156" s="492"/>
      <c r="Q156" s="492"/>
      <c r="R156" s="492"/>
      <c r="S156" s="492"/>
      <c r="T156" s="492"/>
      <c r="U156" s="492"/>
      <c r="V156" s="492"/>
      <c r="W156" s="492"/>
      <c r="X156" s="492"/>
      <c r="Y156" s="492"/>
      <c r="BQ156" s="483"/>
    </row>
    <row r="157" spans="1:84" s="482" customFormat="1" ht="65.25" hidden="1" customHeight="1">
      <c r="A157" s="736"/>
      <c r="B157" s="1019" t="s">
        <v>2512</v>
      </c>
      <c r="C157" s="1020"/>
      <c r="D157" s="1020"/>
      <c r="E157" s="1020"/>
      <c r="F157" s="1020"/>
      <c r="G157" s="492"/>
      <c r="H157" s="492"/>
      <c r="I157" s="492"/>
      <c r="J157" s="492"/>
      <c r="K157" s="492"/>
      <c r="L157" s="492"/>
      <c r="M157" s="492"/>
      <c r="N157" s="492"/>
      <c r="O157" s="492"/>
      <c r="P157" s="492"/>
      <c r="Q157" s="492"/>
      <c r="R157" s="492"/>
      <c r="S157" s="492"/>
      <c r="T157" s="492"/>
      <c r="U157" s="492"/>
      <c r="V157" s="492"/>
      <c r="W157" s="492"/>
      <c r="X157" s="492"/>
      <c r="Y157" s="492"/>
      <c r="BQ157" s="483"/>
    </row>
    <row r="158" spans="1:84" s="482" customFormat="1" hidden="1">
      <c r="A158" s="728">
        <v>2.5</v>
      </c>
      <c r="B158" s="526" t="s">
        <v>209</v>
      </c>
      <c r="C158" s="537"/>
      <c r="D158" s="492"/>
      <c r="E158" s="492"/>
      <c r="F158" s="492"/>
      <c r="G158" s="492"/>
      <c r="H158" s="492"/>
      <c r="I158" s="492"/>
      <c r="J158" s="492"/>
      <c r="K158" s="492"/>
      <c r="L158" s="492"/>
      <c r="M158" s="492"/>
      <c r="N158" s="492"/>
      <c r="O158" s="492"/>
      <c r="P158" s="492"/>
      <c r="Q158" s="492"/>
      <c r="R158" s="492"/>
      <c r="S158" s="492"/>
      <c r="T158" s="492"/>
      <c r="U158" s="492"/>
      <c r="V158" s="492"/>
      <c r="W158" s="492"/>
      <c r="X158" s="492"/>
      <c r="Y158" s="492"/>
      <c r="BQ158" s="483"/>
    </row>
    <row r="159" spans="1:84" s="482" customFormat="1" hidden="1">
      <c r="A159" s="728"/>
      <c r="B159" s="492"/>
      <c r="C159" s="492"/>
      <c r="D159" s="492"/>
      <c r="E159" s="492"/>
      <c r="F159" s="492"/>
      <c r="G159" s="492"/>
      <c r="H159" s="492"/>
      <c r="I159" s="492"/>
      <c r="J159" s="492"/>
      <c r="K159" s="492"/>
      <c r="L159" s="492"/>
      <c r="M159" s="492"/>
      <c r="N159" s="492"/>
      <c r="O159" s="492"/>
      <c r="P159" s="492"/>
      <c r="Q159" s="492"/>
      <c r="R159" s="492"/>
      <c r="S159" s="492"/>
      <c r="T159" s="492"/>
      <c r="U159" s="492"/>
      <c r="V159" s="492"/>
      <c r="W159" s="492"/>
      <c r="X159" s="492"/>
      <c r="Y159" s="492"/>
      <c r="BQ159" s="483"/>
    </row>
    <row r="160" spans="1:84" s="482" customFormat="1" ht="20.25" hidden="1">
      <c r="A160" s="741"/>
      <c r="B160" s="539" t="s">
        <v>419</v>
      </c>
      <c r="C160" s="538"/>
      <c r="D160" s="538"/>
      <c r="E160" s="538"/>
      <c r="F160" s="538"/>
      <c r="G160" s="538"/>
      <c r="H160" s="538"/>
      <c r="I160" s="538"/>
      <c r="J160" s="538"/>
      <c r="K160" s="538"/>
      <c r="L160" s="538"/>
      <c r="M160" s="538"/>
      <c r="N160" s="538"/>
      <c r="O160" s="538"/>
      <c r="P160" s="538"/>
      <c r="Q160" s="538"/>
      <c r="R160" s="538"/>
      <c r="S160" s="538"/>
      <c r="T160" s="538"/>
      <c r="U160" s="538"/>
      <c r="V160" s="538"/>
      <c r="W160" s="538"/>
      <c r="X160" s="538"/>
      <c r="Y160" s="538"/>
      <c r="Z160" s="538"/>
      <c r="AA160" s="538"/>
      <c r="AB160" s="538"/>
      <c r="AC160" s="538"/>
      <c r="AD160" s="538"/>
      <c r="AE160" s="538"/>
      <c r="AF160" s="538"/>
      <c r="AG160" s="538"/>
      <c r="AH160" s="538"/>
      <c r="AI160" s="538"/>
      <c r="AJ160" s="538"/>
      <c r="AK160" s="538"/>
      <c r="AL160" s="538"/>
      <c r="AM160" s="538"/>
      <c r="AN160" s="538"/>
      <c r="AO160" s="538"/>
      <c r="AP160" s="538"/>
      <c r="AQ160" s="538"/>
      <c r="AR160" s="538"/>
      <c r="AS160" s="538"/>
      <c r="AT160" s="538"/>
      <c r="AU160" s="538"/>
      <c r="AV160" s="538"/>
      <c r="AW160" s="538"/>
      <c r="AX160" s="538"/>
      <c r="AY160" s="538"/>
      <c r="AZ160" s="538"/>
      <c r="BA160" s="538"/>
      <c r="BB160" s="538"/>
      <c r="BC160" s="538"/>
      <c r="BD160" s="538"/>
      <c r="BE160" s="538"/>
      <c r="BF160" s="538"/>
      <c r="BG160" s="538"/>
      <c r="BH160" s="538"/>
      <c r="BI160" s="538"/>
      <c r="BJ160" s="538"/>
      <c r="BK160" s="538"/>
      <c r="BL160" s="538"/>
      <c r="BM160" s="538"/>
      <c r="BN160" s="538"/>
      <c r="BO160" s="538"/>
      <c r="BP160" s="538"/>
      <c r="BQ160" s="538"/>
      <c r="BR160" s="538"/>
      <c r="BS160" s="538"/>
      <c r="BT160" s="538"/>
      <c r="BU160" s="538"/>
      <c r="BV160" s="538"/>
      <c r="BW160" s="538"/>
      <c r="BX160" s="538"/>
      <c r="BY160" s="538"/>
      <c r="BZ160" s="538"/>
      <c r="CA160" s="538"/>
      <c r="CB160" s="538"/>
      <c r="CC160" s="538"/>
      <c r="CD160" s="538"/>
      <c r="CE160" s="538"/>
      <c r="CF160" s="538"/>
    </row>
    <row r="161" spans="1:93" s="482" customFormat="1" hidden="1">
      <c r="A161" s="728"/>
      <c r="B161" s="492"/>
      <c r="C161" s="492"/>
      <c r="D161" s="492"/>
      <c r="E161" s="492"/>
      <c r="F161" s="492"/>
      <c r="G161" s="492"/>
      <c r="H161" s="492"/>
      <c r="I161" s="492"/>
      <c r="J161" s="492"/>
      <c r="K161" s="492"/>
      <c r="L161" s="492"/>
      <c r="M161" s="492"/>
      <c r="N161" s="492"/>
      <c r="O161" s="492"/>
      <c r="P161" s="492"/>
      <c r="Q161" s="492"/>
      <c r="R161" s="492"/>
      <c r="S161" s="492"/>
      <c r="T161" s="492"/>
      <c r="U161" s="492"/>
      <c r="V161" s="492"/>
      <c r="W161" s="492"/>
      <c r="X161" s="492"/>
      <c r="Y161" s="492"/>
      <c r="BQ161" s="483"/>
    </row>
    <row r="162" spans="1:93" s="482" customFormat="1" hidden="1">
      <c r="A162" s="742" t="s">
        <v>280</v>
      </c>
      <c r="B162" s="541" t="s">
        <v>136</v>
      </c>
      <c r="C162" s="542"/>
      <c r="D162" s="542"/>
      <c r="E162" s="542"/>
      <c r="F162" s="542"/>
      <c r="G162" s="542"/>
      <c r="H162" s="542"/>
      <c r="I162" s="543"/>
      <c r="J162" s="542"/>
      <c r="K162" s="542"/>
      <c r="L162" s="542"/>
      <c r="M162" s="542"/>
      <c r="N162" s="542"/>
      <c r="O162" s="542"/>
      <c r="P162" s="542"/>
      <c r="Q162" s="542"/>
      <c r="R162" s="542"/>
      <c r="S162" s="542"/>
      <c r="T162" s="542"/>
      <c r="U162" s="542"/>
      <c r="V162" s="542"/>
      <c r="W162" s="542"/>
      <c r="X162" s="543"/>
      <c r="Y162" s="542"/>
      <c r="Z162" s="543"/>
      <c r="AA162" s="542"/>
      <c r="AB162" s="542"/>
      <c r="AC162" s="542"/>
      <c r="AD162" s="542"/>
      <c r="AE162" s="542"/>
      <c r="AF162" s="542"/>
      <c r="AG162" s="543"/>
      <c r="AH162" s="542"/>
      <c r="AI162" s="542"/>
      <c r="AJ162" s="542"/>
      <c r="AK162" s="542"/>
      <c r="AL162" s="542"/>
      <c r="AM162" s="542"/>
      <c r="AN162" s="543"/>
      <c r="AO162" s="542"/>
      <c r="AP162" s="542"/>
      <c r="AQ162" s="542"/>
      <c r="AR162" s="542"/>
      <c r="AS162" s="542"/>
      <c r="AT162" s="542"/>
      <c r="AU162" s="543"/>
      <c r="AV162" s="542"/>
      <c r="AW162" s="542"/>
      <c r="AX162" s="542"/>
      <c r="AY162" s="542"/>
      <c r="AZ162" s="542"/>
      <c r="BA162" s="542"/>
      <c r="BB162" s="543"/>
      <c r="BC162" s="542"/>
      <c r="BD162" s="542"/>
      <c r="BE162" s="542"/>
      <c r="BF162" s="542"/>
      <c r="BG162" s="542"/>
      <c r="BH162" s="542"/>
      <c r="BI162" s="543"/>
      <c r="BJ162" s="542"/>
      <c r="BK162" s="542"/>
      <c r="BL162" s="542"/>
      <c r="BM162" s="542"/>
      <c r="BN162" s="542"/>
      <c r="BO162" s="542"/>
      <c r="BP162" s="543"/>
      <c r="BQ162" s="542"/>
      <c r="BR162" s="542"/>
      <c r="BS162" s="542"/>
      <c r="BT162" s="542"/>
      <c r="BU162" s="542"/>
      <c r="BV162" s="542"/>
      <c r="BW162" s="542"/>
      <c r="BX162" s="542"/>
      <c r="BY162" s="542"/>
      <c r="BZ162" s="542"/>
      <c r="CA162" s="542"/>
      <c r="CB162" s="542"/>
      <c r="CC162" s="542"/>
      <c r="CD162" s="542"/>
      <c r="CE162" s="542"/>
      <c r="CF162" s="542"/>
    </row>
    <row r="163" spans="1:93" s="482" customFormat="1" hidden="1">
      <c r="A163" s="742"/>
      <c r="B163" s="542"/>
      <c r="C163" s="542"/>
      <c r="D163" s="542"/>
      <c r="E163" s="542"/>
      <c r="F163" s="542"/>
      <c r="G163" s="542"/>
      <c r="H163" s="542"/>
      <c r="I163" s="543"/>
      <c r="J163" s="542"/>
      <c r="K163" s="542"/>
      <c r="L163" s="542"/>
      <c r="M163" s="542"/>
      <c r="N163" s="542"/>
      <c r="O163" s="542"/>
      <c r="P163" s="542"/>
      <c r="Q163" s="542"/>
      <c r="R163" s="542"/>
      <c r="S163" s="542"/>
      <c r="T163" s="542"/>
      <c r="U163" s="542"/>
      <c r="V163" s="542"/>
      <c r="W163" s="542"/>
      <c r="X163" s="543"/>
      <c r="Y163" s="542"/>
      <c r="Z163" s="543"/>
      <c r="AA163" s="542"/>
      <c r="AB163" s="542"/>
      <c r="AC163" s="542"/>
      <c r="AD163" s="542"/>
      <c r="AE163" s="542"/>
      <c r="AF163" s="542"/>
      <c r="AG163" s="543"/>
      <c r="AH163" s="542"/>
      <c r="AI163" s="542"/>
      <c r="AJ163" s="542"/>
      <c r="AK163" s="542"/>
      <c r="AL163" s="542"/>
      <c r="AM163" s="542"/>
      <c r="AN163" s="543"/>
      <c r="AO163" s="542"/>
      <c r="AP163" s="542"/>
      <c r="AQ163" s="542"/>
      <c r="AR163" s="542"/>
      <c r="AS163" s="542"/>
      <c r="AT163" s="542"/>
      <c r="AU163" s="543"/>
      <c r="AV163" s="542"/>
      <c r="AW163" s="542"/>
      <c r="AX163" s="542"/>
      <c r="AY163" s="542"/>
      <c r="AZ163" s="542"/>
      <c r="BA163" s="542"/>
      <c r="BB163" s="543"/>
      <c r="BC163" s="542"/>
      <c r="BD163" s="542"/>
      <c r="BE163" s="542"/>
      <c r="BF163" s="542"/>
      <c r="BG163" s="542"/>
      <c r="BH163" s="542"/>
      <c r="BI163" s="543"/>
      <c r="BJ163" s="542"/>
      <c r="BK163" s="542"/>
      <c r="BL163" s="542"/>
      <c r="BM163" s="542"/>
      <c r="BN163" s="542"/>
      <c r="BO163" s="542"/>
      <c r="BP163" s="543"/>
      <c r="BQ163" s="542"/>
      <c r="BR163" s="542"/>
      <c r="BS163" s="542"/>
      <c r="BT163" s="542"/>
      <c r="BU163" s="542"/>
      <c r="BV163" s="542"/>
      <c r="BW163" s="542"/>
      <c r="BX163" s="542"/>
      <c r="BY163" s="542"/>
      <c r="BZ163" s="542"/>
      <c r="CA163" s="542"/>
      <c r="CB163" s="542"/>
      <c r="CC163" s="542"/>
      <c r="CD163" s="542"/>
      <c r="CE163" s="542"/>
      <c r="CF163" s="542"/>
    </row>
    <row r="164" spans="1:93" s="482" customFormat="1" ht="33" hidden="1">
      <c r="A164" s="742"/>
      <c r="B164" s="544" t="s">
        <v>137</v>
      </c>
      <c r="C164" s="537"/>
      <c r="D164" s="545" t="s">
        <v>138</v>
      </c>
      <c r="E164" s="537"/>
      <c r="F164" s="542"/>
      <c r="G164" s="542"/>
      <c r="H164" s="542"/>
      <c r="I164" s="542"/>
      <c r="J164" s="546"/>
      <c r="K164" s="542"/>
      <c r="L164" s="542"/>
      <c r="M164" s="542"/>
      <c r="N164" s="542"/>
      <c r="O164" s="542"/>
      <c r="P164" s="542"/>
      <c r="Q164" s="542"/>
      <c r="R164" s="542"/>
      <c r="S164" s="542"/>
      <c r="T164" s="547"/>
      <c r="U164" s="546"/>
      <c r="V164" s="542"/>
      <c r="W164" s="546"/>
      <c r="X164" s="542"/>
      <c r="Y164" s="546"/>
      <c r="Z164" s="542"/>
      <c r="AA164" s="546"/>
      <c r="AB164" s="542"/>
      <c r="AC164" s="547"/>
      <c r="AD164" s="546"/>
      <c r="AE164" s="542"/>
      <c r="AF164" s="546"/>
      <c r="AG164" s="542"/>
      <c r="AH164" s="546"/>
      <c r="AI164" s="542"/>
      <c r="AJ164" s="547"/>
      <c r="AK164" s="546"/>
      <c r="AL164" s="542"/>
      <c r="AM164" s="546"/>
      <c r="AN164" s="542"/>
      <c r="AO164" s="546"/>
      <c r="AP164" s="542"/>
      <c r="AQ164" s="547"/>
      <c r="AR164" s="546"/>
      <c r="AS164" s="546"/>
      <c r="AT164" s="546"/>
      <c r="AU164" s="542"/>
      <c r="AV164" s="546"/>
      <c r="AW164" s="542"/>
      <c r="AX164" s="547"/>
      <c r="AY164" s="546"/>
      <c r="AZ164" s="546"/>
      <c r="BA164" s="546"/>
      <c r="BB164" s="542"/>
      <c r="BC164" s="546"/>
      <c r="BD164" s="542"/>
      <c r="BE164" s="547"/>
      <c r="BF164" s="546"/>
      <c r="BG164" s="546"/>
      <c r="BH164" s="546"/>
      <c r="BI164" s="542"/>
      <c r="BJ164" s="546"/>
      <c r="BK164" s="542"/>
      <c r="BL164" s="547"/>
      <c r="BM164" s="546"/>
      <c r="BN164" s="546"/>
      <c r="BO164" s="546"/>
      <c r="BP164" s="542"/>
      <c r="BQ164" s="546"/>
      <c r="BR164" s="542"/>
      <c r="BS164" s="547"/>
      <c r="BT164" s="546"/>
      <c r="BU164" s="546"/>
      <c r="BV164" s="546"/>
      <c r="BW164" s="542"/>
      <c r="BX164" s="542"/>
      <c r="BY164" s="542"/>
      <c r="BZ164" s="542"/>
      <c r="CA164" s="542"/>
      <c r="CB164" s="542"/>
      <c r="CC164" s="542"/>
      <c r="CD164" s="542"/>
      <c r="CE164" s="542"/>
      <c r="CF164" s="542"/>
    </row>
    <row r="165" spans="1:93" s="482" customFormat="1" hidden="1">
      <c r="A165" s="742"/>
      <c r="B165" s="543"/>
      <c r="C165" s="542"/>
      <c r="D165" s="542"/>
      <c r="E165" s="542"/>
      <c r="F165" s="542"/>
      <c r="G165" s="542"/>
      <c r="H165" s="542"/>
      <c r="I165" s="542"/>
      <c r="J165" s="542"/>
      <c r="K165" s="542"/>
      <c r="L165" s="542"/>
      <c r="M165" s="542"/>
      <c r="N165" s="542"/>
      <c r="O165" s="542"/>
      <c r="P165" s="542"/>
      <c r="Q165" s="542"/>
      <c r="R165" s="542"/>
      <c r="S165" s="542"/>
      <c r="T165" s="542"/>
      <c r="U165" s="542"/>
      <c r="V165" s="542"/>
      <c r="W165" s="542"/>
      <c r="X165" s="542"/>
      <c r="Y165" s="542"/>
      <c r="Z165" s="542"/>
      <c r="AA165" s="542"/>
      <c r="AB165" s="542"/>
      <c r="AC165" s="542"/>
      <c r="AD165" s="542"/>
      <c r="AE165" s="542"/>
      <c r="AF165" s="542"/>
      <c r="AG165" s="542"/>
      <c r="AH165" s="542"/>
      <c r="AI165" s="542"/>
      <c r="AJ165" s="542"/>
      <c r="AK165" s="542"/>
      <c r="AL165" s="547"/>
      <c r="AM165" s="542"/>
      <c r="AN165" s="542"/>
      <c r="AO165" s="542"/>
      <c r="AP165" s="542"/>
      <c r="AQ165" s="542"/>
      <c r="AR165" s="542"/>
      <c r="AS165" s="542"/>
      <c r="AT165" s="542"/>
      <c r="AU165" s="542"/>
      <c r="AV165" s="542"/>
      <c r="AW165" s="542"/>
      <c r="AX165" s="542"/>
      <c r="AY165" s="542"/>
      <c r="AZ165" s="542"/>
      <c r="BA165" s="542"/>
      <c r="BB165" s="542"/>
      <c r="BC165" s="542"/>
      <c r="BD165" s="542"/>
      <c r="BE165" s="542"/>
      <c r="BF165" s="542"/>
      <c r="BG165" s="542"/>
      <c r="BH165" s="542"/>
      <c r="BI165" s="542"/>
      <c r="BJ165" s="542"/>
      <c r="BK165" s="542"/>
      <c r="BL165" s="542"/>
      <c r="BM165" s="542"/>
      <c r="BN165" s="542"/>
      <c r="BO165" s="542"/>
      <c r="BP165" s="542"/>
      <c r="BQ165" s="542"/>
      <c r="BR165" s="542"/>
      <c r="BS165" s="542"/>
      <c r="BT165" s="542"/>
      <c r="BU165" s="542"/>
      <c r="BV165" s="542"/>
      <c r="BW165" s="542"/>
      <c r="BX165" s="542"/>
      <c r="BY165" s="542"/>
      <c r="BZ165" s="542"/>
      <c r="CA165" s="542"/>
      <c r="CB165" s="542"/>
      <c r="CC165" s="542"/>
      <c r="CD165" s="542"/>
      <c r="CE165" s="542"/>
      <c r="CF165" s="542"/>
    </row>
    <row r="166" spans="1:93" s="482" customFormat="1" hidden="1">
      <c r="A166" s="742"/>
      <c r="B166" s="548" t="s">
        <v>139</v>
      </c>
      <c r="C166" s="549"/>
      <c r="D166" s="542"/>
      <c r="E166" s="542"/>
      <c r="F166" s="542"/>
      <c r="G166" s="542"/>
      <c r="H166" s="542"/>
      <c r="I166" s="542"/>
      <c r="J166" s="542"/>
      <c r="K166" s="542"/>
      <c r="L166" s="542"/>
      <c r="M166" s="542"/>
      <c r="N166" s="542"/>
      <c r="O166" s="542"/>
      <c r="P166" s="542"/>
      <c r="Q166" s="542"/>
      <c r="R166" s="542"/>
      <c r="S166" s="542"/>
      <c r="T166" s="542"/>
      <c r="U166" s="542"/>
      <c r="V166" s="542"/>
      <c r="W166" s="542"/>
      <c r="X166" s="542"/>
      <c r="Y166" s="542"/>
      <c r="Z166" s="542"/>
      <c r="AA166" s="542"/>
      <c r="AB166" s="542"/>
      <c r="AC166" s="542"/>
      <c r="AD166" s="542"/>
      <c r="AE166" s="542"/>
      <c r="AF166" s="542"/>
      <c r="AG166" s="542"/>
      <c r="AH166" s="542"/>
      <c r="AI166" s="542"/>
      <c r="AJ166" s="542"/>
      <c r="AK166" s="542"/>
      <c r="AL166" s="547"/>
      <c r="AM166" s="542"/>
      <c r="AN166" s="542"/>
      <c r="AO166" s="542"/>
      <c r="AP166" s="542"/>
      <c r="AQ166" s="542"/>
      <c r="AR166" s="542"/>
      <c r="AS166" s="542"/>
      <c r="AT166" s="542"/>
      <c r="AU166" s="542"/>
      <c r="AV166" s="542"/>
      <c r="AW166" s="542"/>
      <c r="AX166" s="542"/>
      <c r="AY166" s="542"/>
      <c r="AZ166" s="542"/>
      <c r="BA166" s="542"/>
      <c r="BB166" s="542"/>
      <c r="BC166" s="542"/>
      <c r="BD166" s="542"/>
      <c r="BE166" s="542"/>
      <c r="BF166" s="542"/>
      <c r="BG166" s="542"/>
      <c r="BH166" s="542"/>
      <c r="BI166" s="542"/>
      <c r="BJ166" s="542"/>
      <c r="BK166" s="542"/>
      <c r="BL166" s="542"/>
      <c r="BM166" s="542"/>
      <c r="BN166" s="542"/>
      <c r="BO166" s="542"/>
      <c r="BP166" s="542"/>
      <c r="BQ166" s="542"/>
      <c r="BR166" s="542"/>
      <c r="BS166" s="542"/>
      <c r="BT166" s="542"/>
      <c r="BU166" s="542"/>
      <c r="BV166" s="542"/>
      <c r="BW166" s="542"/>
      <c r="BX166" s="542"/>
      <c r="BY166" s="542"/>
      <c r="BZ166" s="542"/>
      <c r="CA166" s="542"/>
      <c r="CB166" s="542"/>
      <c r="CC166" s="542"/>
      <c r="CD166" s="542"/>
      <c r="CE166" s="542"/>
      <c r="CF166" s="542"/>
    </row>
    <row r="167" spans="1:93" s="482" customFormat="1" hidden="1">
      <c r="A167" s="742"/>
      <c r="B167" s="543"/>
      <c r="C167" s="542"/>
      <c r="D167" s="542"/>
      <c r="E167" s="542"/>
      <c r="F167" s="542"/>
      <c r="G167" s="542"/>
      <c r="H167" s="542"/>
      <c r="I167" s="542"/>
      <c r="J167" s="542"/>
      <c r="K167" s="542"/>
      <c r="L167" s="542"/>
      <c r="M167" s="542"/>
      <c r="N167" s="542"/>
      <c r="O167" s="542"/>
      <c r="P167" s="542"/>
      <c r="Q167" s="542"/>
      <c r="R167" s="542"/>
      <c r="S167" s="542"/>
      <c r="T167" s="542"/>
      <c r="U167" s="542"/>
      <c r="V167" s="542"/>
      <c r="W167" s="542"/>
      <c r="X167" s="542"/>
      <c r="Y167" s="542"/>
      <c r="Z167" s="542"/>
      <c r="AA167" s="542"/>
      <c r="AB167" s="542"/>
      <c r="AC167" s="542"/>
      <c r="AD167" s="542"/>
      <c r="AE167" s="542"/>
      <c r="AF167" s="542"/>
      <c r="AG167" s="542"/>
      <c r="AH167" s="542"/>
      <c r="AI167" s="542"/>
      <c r="AJ167" s="542"/>
      <c r="AK167" s="542"/>
      <c r="AL167" s="547"/>
      <c r="AM167" s="542"/>
      <c r="AN167" s="542"/>
      <c r="AO167" s="542"/>
      <c r="AP167" s="542"/>
      <c r="AQ167" s="542"/>
      <c r="AR167" s="542"/>
      <c r="AS167" s="542"/>
      <c r="AT167" s="542"/>
      <c r="AU167" s="542"/>
      <c r="AV167" s="542"/>
      <c r="AW167" s="542"/>
      <c r="AX167" s="542"/>
      <c r="AY167" s="542"/>
      <c r="AZ167" s="542"/>
      <c r="BA167" s="542"/>
      <c r="BB167" s="542"/>
      <c r="BC167" s="542"/>
      <c r="BD167" s="542"/>
      <c r="BE167" s="542"/>
      <c r="BF167" s="542"/>
      <c r="BG167" s="542"/>
      <c r="BH167" s="542"/>
      <c r="BI167" s="542"/>
      <c r="BJ167" s="542"/>
      <c r="BK167" s="542"/>
      <c r="BL167" s="542"/>
      <c r="BM167" s="542"/>
      <c r="BN167" s="542"/>
      <c r="BO167" s="542"/>
      <c r="BP167" s="542"/>
      <c r="BQ167" s="542"/>
      <c r="BR167" s="542"/>
      <c r="BS167" s="542"/>
      <c r="BT167" s="542"/>
      <c r="BU167" s="542"/>
      <c r="BV167" s="542"/>
      <c r="BW167" s="542"/>
      <c r="BX167" s="542"/>
      <c r="BY167" s="542"/>
      <c r="BZ167" s="542"/>
      <c r="CA167" s="542"/>
      <c r="CB167" s="542"/>
      <c r="CC167" s="542"/>
      <c r="CD167" s="542"/>
      <c r="CE167" s="542"/>
      <c r="CF167" s="542"/>
    </row>
    <row r="168" spans="1:93" s="482" customFormat="1" hidden="1">
      <c r="A168" s="742" t="s">
        <v>281</v>
      </c>
      <c r="B168" s="541" t="s">
        <v>150</v>
      </c>
      <c r="C168" s="542"/>
      <c r="D168" s="542"/>
      <c r="E168" s="542"/>
      <c r="F168" s="542"/>
      <c r="G168" s="542"/>
      <c r="H168" s="551"/>
      <c r="I168" s="551"/>
      <c r="J168" s="551"/>
      <c r="K168" s="551"/>
      <c r="L168" s="551"/>
      <c r="M168" s="551"/>
      <c r="N168" s="551"/>
      <c r="O168" s="551"/>
      <c r="P168" s="551"/>
      <c r="Q168" s="551"/>
      <c r="R168" s="551"/>
      <c r="S168" s="551"/>
      <c r="T168" s="551"/>
      <c r="U168" s="551"/>
      <c r="V168" s="551"/>
      <c r="W168" s="551"/>
      <c r="X168" s="551"/>
      <c r="Y168" s="551"/>
      <c r="Z168" s="551"/>
      <c r="AA168" s="551"/>
      <c r="AB168" s="551"/>
      <c r="AC168" s="551"/>
      <c r="AD168" s="551"/>
      <c r="AE168" s="551"/>
      <c r="AF168" s="551"/>
      <c r="AG168" s="551"/>
      <c r="AH168" s="551"/>
      <c r="AI168" s="551"/>
      <c r="AJ168" s="551"/>
      <c r="AK168" s="551"/>
      <c r="AL168" s="551"/>
      <c r="AM168" s="551"/>
      <c r="AN168" s="551"/>
      <c r="AO168" s="551"/>
      <c r="AP168" s="551"/>
      <c r="AQ168" s="551"/>
      <c r="AR168" s="551"/>
      <c r="AS168" s="551"/>
      <c r="AT168" s="551"/>
      <c r="AU168" s="551"/>
      <c r="AV168" s="551"/>
      <c r="AW168" s="551"/>
      <c r="AX168" s="551"/>
      <c r="AY168" s="551"/>
      <c r="AZ168" s="551"/>
      <c r="BA168" s="551"/>
      <c r="BB168" s="551"/>
      <c r="BC168" s="551"/>
      <c r="BD168" s="551"/>
      <c r="BE168" s="551"/>
      <c r="BF168" s="551"/>
      <c r="BG168" s="551"/>
      <c r="BH168" s="551"/>
      <c r="BI168" s="551"/>
      <c r="BJ168" s="551"/>
      <c r="BK168" s="551"/>
      <c r="BL168" s="551"/>
      <c r="BM168" s="551"/>
      <c r="BN168" s="551"/>
      <c r="BO168" s="540"/>
      <c r="BP168" s="540"/>
      <c r="BQ168" s="540"/>
      <c r="BR168" s="540"/>
      <c r="BS168" s="540"/>
      <c r="BT168" s="540"/>
      <c r="BU168" s="540"/>
      <c r="BV168" s="540"/>
      <c r="BW168" s="540"/>
      <c r="BX168" s="540"/>
      <c r="BY168" s="540"/>
      <c r="BZ168" s="540"/>
      <c r="CA168" s="540"/>
      <c r="CB168" s="540"/>
      <c r="CC168" s="540"/>
      <c r="CD168" s="540"/>
      <c r="CE168" s="540"/>
      <c r="CF168" s="540"/>
      <c r="CG168" s="540"/>
      <c r="CH168" s="540"/>
      <c r="CI168" s="540"/>
      <c r="CJ168" s="540"/>
      <c r="CK168" s="540"/>
      <c r="CL168" s="540"/>
      <c r="CM168" s="540"/>
      <c r="CN168" s="540"/>
      <c r="CO168" s="540"/>
    </row>
    <row r="169" spans="1:93" s="482" customFormat="1" hidden="1">
      <c r="A169" s="742"/>
      <c r="B169" s="552"/>
      <c r="C169" s="542"/>
      <c r="D169" s="542"/>
      <c r="E169" s="542"/>
      <c r="F169" s="542"/>
      <c r="G169" s="542"/>
      <c r="H169" s="551"/>
      <c r="I169" s="551"/>
      <c r="J169" s="551"/>
      <c r="K169" s="551"/>
      <c r="L169" s="551"/>
      <c r="M169" s="551"/>
      <c r="N169" s="551"/>
      <c r="O169" s="551"/>
      <c r="P169" s="551"/>
      <c r="Q169" s="551"/>
      <c r="R169" s="551"/>
      <c r="S169" s="551"/>
      <c r="T169" s="551"/>
      <c r="U169" s="551"/>
      <c r="V169" s="551"/>
      <c r="W169" s="551"/>
      <c r="X169" s="551"/>
      <c r="Y169" s="551"/>
      <c r="Z169" s="551"/>
      <c r="AA169" s="551"/>
      <c r="AB169" s="551"/>
      <c r="AC169" s="551"/>
      <c r="AD169" s="551"/>
      <c r="AE169" s="551"/>
      <c r="AF169" s="551"/>
      <c r="AG169" s="551"/>
      <c r="AH169" s="551"/>
      <c r="AI169" s="551"/>
      <c r="AJ169" s="551"/>
      <c r="AK169" s="551"/>
      <c r="AL169" s="551"/>
      <c r="AM169" s="551"/>
      <c r="AN169" s="551"/>
      <c r="AO169" s="551"/>
      <c r="AP169" s="551"/>
      <c r="AQ169" s="551"/>
      <c r="AR169" s="551"/>
      <c r="AS169" s="551"/>
      <c r="AT169" s="551"/>
      <c r="AU169" s="551"/>
      <c r="AV169" s="551"/>
      <c r="AW169" s="551"/>
      <c r="AX169" s="551"/>
      <c r="AY169" s="551"/>
      <c r="AZ169" s="551"/>
      <c r="BA169" s="551"/>
      <c r="BB169" s="551"/>
      <c r="BC169" s="551"/>
      <c r="BD169" s="551"/>
      <c r="BE169" s="551"/>
      <c r="BF169" s="551"/>
      <c r="BG169" s="551"/>
      <c r="BH169" s="551"/>
      <c r="BI169" s="551"/>
      <c r="BJ169" s="551"/>
      <c r="BK169" s="551"/>
      <c r="BL169" s="551"/>
      <c r="BM169" s="551"/>
      <c r="BN169" s="551"/>
      <c r="BO169" s="540"/>
      <c r="BP169" s="540"/>
      <c r="BQ169" s="540"/>
      <c r="BR169" s="540"/>
      <c r="BS169" s="540"/>
      <c r="BT169" s="540"/>
      <c r="BU169" s="540"/>
      <c r="BV169" s="540"/>
      <c r="BW169" s="540"/>
      <c r="BX169" s="540"/>
      <c r="BY169" s="540"/>
      <c r="BZ169" s="540"/>
      <c r="CA169" s="540"/>
      <c r="CB169" s="540"/>
      <c r="CC169" s="540"/>
      <c r="CD169" s="540"/>
      <c r="CE169" s="540"/>
      <c r="CF169" s="540"/>
      <c r="CG169" s="540"/>
      <c r="CH169" s="540"/>
      <c r="CI169" s="540"/>
      <c r="CJ169" s="540"/>
      <c r="CK169" s="540"/>
      <c r="CL169" s="540"/>
      <c r="CM169" s="540"/>
      <c r="CN169" s="540"/>
      <c r="CO169" s="540"/>
    </row>
    <row r="170" spans="1:93" s="482" customFormat="1" ht="33" hidden="1">
      <c r="A170" s="742"/>
      <c r="B170" s="544" t="s">
        <v>151</v>
      </c>
      <c r="C170" s="537"/>
      <c r="D170" s="545" t="s">
        <v>138</v>
      </c>
      <c r="E170" s="537"/>
      <c r="F170" s="542"/>
      <c r="G170" s="542"/>
      <c r="H170" s="551"/>
      <c r="I170" s="551"/>
      <c r="J170" s="551"/>
      <c r="K170" s="551"/>
      <c r="L170" s="551"/>
      <c r="M170" s="551"/>
      <c r="N170" s="551"/>
      <c r="O170" s="551"/>
      <c r="P170" s="551"/>
      <c r="Q170" s="551"/>
      <c r="R170" s="551"/>
      <c r="S170" s="551"/>
      <c r="T170" s="551"/>
      <c r="U170" s="551"/>
      <c r="V170" s="551"/>
      <c r="W170" s="551"/>
      <c r="X170" s="551"/>
      <c r="Y170" s="551"/>
      <c r="Z170" s="551"/>
      <c r="AA170" s="551"/>
      <c r="AB170" s="551"/>
      <c r="AC170" s="551"/>
      <c r="AD170" s="551"/>
      <c r="AE170" s="551"/>
      <c r="AF170" s="551"/>
      <c r="AG170" s="551"/>
      <c r="AH170" s="551"/>
      <c r="AI170" s="551"/>
      <c r="AJ170" s="551"/>
      <c r="AK170" s="551"/>
      <c r="AL170" s="551"/>
      <c r="AM170" s="551"/>
      <c r="AN170" s="551"/>
      <c r="AO170" s="551"/>
      <c r="AP170" s="551"/>
      <c r="AQ170" s="551"/>
      <c r="AR170" s="551"/>
      <c r="AS170" s="551"/>
      <c r="AT170" s="551"/>
      <c r="AU170" s="551"/>
      <c r="AV170" s="551"/>
      <c r="AW170" s="551"/>
      <c r="AX170" s="551"/>
      <c r="AY170" s="551"/>
      <c r="AZ170" s="551"/>
      <c r="BA170" s="551"/>
      <c r="BB170" s="551"/>
      <c r="BC170" s="551"/>
      <c r="BD170" s="551"/>
      <c r="BE170" s="551"/>
      <c r="BF170" s="551"/>
      <c r="BG170" s="551"/>
      <c r="BH170" s="551"/>
      <c r="BI170" s="551"/>
      <c r="BJ170" s="551"/>
      <c r="BK170" s="551"/>
      <c r="BL170" s="551"/>
      <c r="BM170" s="551"/>
      <c r="BN170" s="551"/>
      <c r="BO170" s="540"/>
      <c r="BP170" s="540"/>
      <c r="BQ170" s="540"/>
      <c r="BR170" s="540"/>
      <c r="BS170" s="540"/>
      <c r="BT170" s="540"/>
      <c r="BU170" s="540"/>
      <c r="BV170" s="540"/>
      <c r="BW170" s="540"/>
      <c r="BX170" s="540"/>
      <c r="BY170" s="540"/>
      <c r="BZ170" s="540"/>
      <c r="CA170" s="540"/>
      <c r="CB170" s="540"/>
      <c r="CC170" s="540"/>
      <c r="CD170" s="540"/>
      <c r="CE170" s="540"/>
      <c r="CF170" s="540"/>
      <c r="CG170" s="540"/>
      <c r="CH170" s="540"/>
      <c r="CI170" s="540"/>
      <c r="CJ170" s="540"/>
      <c r="CK170" s="540"/>
      <c r="CL170" s="540"/>
      <c r="CM170" s="540"/>
      <c r="CN170" s="540"/>
      <c r="CO170" s="540"/>
    </row>
    <row r="171" spans="1:93" s="482" customFormat="1" hidden="1">
      <c r="A171" s="742"/>
      <c r="B171" s="543"/>
      <c r="C171" s="542"/>
      <c r="D171" s="542"/>
      <c r="E171" s="542"/>
      <c r="F171" s="542"/>
      <c r="G171" s="542"/>
      <c r="H171" s="551"/>
      <c r="I171" s="551"/>
      <c r="J171" s="551"/>
      <c r="K171" s="551"/>
      <c r="L171" s="551"/>
      <c r="M171" s="551"/>
      <c r="N171" s="551"/>
      <c r="O171" s="551"/>
      <c r="P171" s="551"/>
      <c r="Q171" s="551"/>
      <c r="R171" s="551"/>
      <c r="S171" s="551"/>
      <c r="T171" s="551"/>
      <c r="U171" s="551"/>
      <c r="V171" s="551"/>
      <c r="W171" s="551"/>
      <c r="X171" s="551"/>
      <c r="Y171" s="551"/>
      <c r="Z171" s="551"/>
      <c r="AA171" s="551"/>
      <c r="AB171" s="551"/>
      <c r="AC171" s="551"/>
      <c r="AD171" s="551"/>
      <c r="AE171" s="551"/>
      <c r="AF171" s="551"/>
      <c r="AG171" s="551"/>
      <c r="AH171" s="551"/>
      <c r="AI171" s="551"/>
      <c r="AJ171" s="551"/>
      <c r="AK171" s="551"/>
      <c r="AL171" s="551"/>
      <c r="AM171" s="551"/>
      <c r="AN171" s="551"/>
      <c r="AO171" s="551"/>
      <c r="AP171" s="551"/>
      <c r="AQ171" s="551"/>
      <c r="AR171" s="551"/>
      <c r="AS171" s="551"/>
      <c r="AT171" s="551"/>
      <c r="AU171" s="551"/>
      <c r="AV171" s="551"/>
      <c r="AW171" s="551"/>
      <c r="AX171" s="551"/>
      <c r="AY171" s="551"/>
      <c r="AZ171" s="551"/>
      <c r="BA171" s="551"/>
      <c r="BB171" s="551"/>
      <c r="BC171" s="551"/>
      <c r="BD171" s="551"/>
      <c r="BE171" s="551"/>
      <c r="BF171" s="551"/>
      <c r="BG171" s="551"/>
      <c r="BH171" s="551"/>
      <c r="BI171" s="551"/>
      <c r="BJ171" s="551"/>
      <c r="BK171" s="551"/>
      <c r="BL171" s="551"/>
      <c r="BM171" s="551"/>
      <c r="BN171" s="551"/>
      <c r="BO171" s="540"/>
      <c r="BP171" s="540"/>
      <c r="BQ171" s="540"/>
      <c r="BR171" s="540"/>
      <c r="BS171" s="540"/>
      <c r="BT171" s="540"/>
      <c r="BU171" s="540"/>
      <c r="BV171" s="540"/>
      <c r="BW171" s="540"/>
      <c r="BX171" s="540"/>
      <c r="BY171" s="540"/>
      <c r="BZ171" s="540"/>
      <c r="CA171" s="540"/>
      <c r="CB171" s="540"/>
      <c r="CC171" s="540"/>
      <c r="CD171" s="540"/>
      <c r="CE171" s="540"/>
      <c r="CF171" s="540"/>
      <c r="CG171" s="540"/>
      <c r="CH171" s="540"/>
      <c r="CI171" s="540"/>
      <c r="CJ171" s="540"/>
      <c r="CK171" s="540"/>
      <c r="CL171" s="540"/>
      <c r="CM171" s="540"/>
      <c r="CN171" s="540"/>
      <c r="CO171" s="540"/>
    </row>
    <row r="172" spans="1:93" s="482" customFormat="1" hidden="1">
      <c r="A172" s="742"/>
      <c r="B172" s="553" t="s">
        <v>139</v>
      </c>
      <c r="C172" s="549"/>
      <c r="D172" s="542"/>
      <c r="E172" s="542"/>
      <c r="F172" s="542"/>
      <c r="G172" s="542"/>
      <c r="H172" s="551"/>
      <c r="I172" s="551"/>
      <c r="J172" s="551"/>
      <c r="K172" s="551"/>
      <c r="L172" s="551"/>
      <c r="M172" s="551"/>
      <c r="N172" s="551"/>
      <c r="O172" s="551"/>
      <c r="P172" s="551"/>
      <c r="Q172" s="551"/>
      <c r="R172" s="551"/>
      <c r="S172" s="551"/>
      <c r="T172" s="551"/>
      <c r="U172" s="551"/>
      <c r="V172" s="551"/>
      <c r="W172" s="551"/>
      <c r="X172" s="551"/>
      <c r="Y172" s="551"/>
      <c r="Z172" s="551"/>
      <c r="AA172" s="551"/>
      <c r="AB172" s="551"/>
      <c r="AC172" s="551"/>
      <c r="AD172" s="551"/>
      <c r="AE172" s="551"/>
      <c r="AF172" s="551"/>
      <c r="AG172" s="551"/>
      <c r="AH172" s="551"/>
      <c r="AI172" s="551"/>
      <c r="AJ172" s="551"/>
      <c r="AK172" s="551"/>
      <c r="AL172" s="551"/>
      <c r="AM172" s="551"/>
      <c r="AN172" s="551"/>
      <c r="AO172" s="551"/>
      <c r="AP172" s="551"/>
      <c r="AQ172" s="551"/>
      <c r="AR172" s="551"/>
      <c r="AS172" s="551"/>
      <c r="AT172" s="551"/>
      <c r="AU172" s="551"/>
      <c r="AV172" s="551"/>
      <c r="AW172" s="551"/>
      <c r="AX172" s="551"/>
      <c r="AY172" s="551"/>
      <c r="AZ172" s="551"/>
      <c r="BA172" s="551"/>
      <c r="BB172" s="551"/>
      <c r="BC172" s="551"/>
      <c r="BD172" s="551"/>
      <c r="BE172" s="551"/>
      <c r="BF172" s="551"/>
      <c r="BG172" s="551"/>
      <c r="BH172" s="551"/>
      <c r="BI172" s="551"/>
      <c r="BJ172" s="551"/>
      <c r="BK172" s="551"/>
      <c r="BL172" s="551"/>
      <c r="BM172" s="551"/>
      <c r="BN172" s="551"/>
      <c r="BO172" s="540"/>
      <c r="BP172" s="540"/>
      <c r="BQ172" s="540"/>
      <c r="BR172" s="540"/>
      <c r="BS172" s="540"/>
      <c r="BT172" s="540"/>
      <c r="BU172" s="540"/>
      <c r="BV172" s="540"/>
      <c r="BW172" s="540"/>
      <c r="BX172" s="540"/>
      <c r="BY172" s="540"/>
      <c r="BZ172" s="540"/>
      <c r="CA172" s="540"/>
      <c r="CB172" s="540"/>
      <c r="CC172" s="540"/>
      <c r="CD172" s="540"/>
      <c r="CE172" s="540"/>
      <c r="CF172" s="540"/>
      <c r="CG172" s="540"/>
      <c r="CH172" s="540"/>
      <c r="CI172" s="540"/>
      <c r="CJ172" s="540"/>
      <c r="CK172" s="540"/>
      <c r="CL172" s="540"/>
      <c r="CM172" s="540"/>
      <c r="CN172" s="540"/>
      <c r="CO172" s="540"/>
    </row>
    <row r="173" spans="1:93" s="482" customFormat="1" hidden="1">
      <c r="A173" s="742"/>
      <c r="B173" s="542"/>
      <c r="C173" s="542"/>
      <c r="D173" s="542"/>
      <c r="E173" s="542"/>
      <c r="F173" s="542"/>
      <c r="G173" s="546"/>
      <c r="H173" s="551"/>
      <c r="I173" s="551"/>
      <c r="J173" s="551"/>
      <c r="K173" s="551"/>
      <c r="L173" s="551"/>
      <c r="M173" s="551"/>
      <c r="N173" s="551"/>
      <c r="O173" s="551"/>
      <c r="P173" s="551"/>
      <c r="Q173" s="551"/>
      <c r="R173" s="551"/>
      <c r="S173" s="551"/>
      <c r="T173" s="551"/>
      <c r="U173" s="551"/>
      <c r="V173" s="551"/>
      <c r="W173" s="551"/>
      <c r="X173" s="551"/>
      <c r="Y173" s="551"/>
      <c r="Z173" s="551"/>
      <c r="AA173" s="551"/>
      <c r="AB173" s="551"/>
      <c r="AC173" s="551"/>
      <c r="AD173" s="551"/>
      <c r="AE173" s="551"/>
      <c r="AF173" s="551"/>
      <c r="AG173" s="551"/>
      <c r="AH173" s="551"/>
      <c r="AI173" s="551"/>
      <c r="AJ173" s="551"/>
      <c r="AK173" s="551"/>
      <c r="AL173" s="551"/>
      <c r="AM173" s="551"/>
      <c r="AN173" s="551"/>
      <c r="AO173" s="551"/>
      <c r="AP173" s="551"/>
      <c r="AQ173" s="551"/>
      <c r="AR173" s="551"/>
      <c r="AS173" s="551"/>
      <c r="AT173" s="551"/>
      <c r="AU173" s="551"/>
      <c r="AV173" s="551"/>
      <c r="AW173" s="551"/>
      <c r="AX173" s="551"/>
      <c r="AY173" s="551"/>
      <c r="AZ173" s="551"/>
      <c r="BA173" s="551"/>
      <c r="BB173" s="551"/>
      <c r="BC173" s="551"/>
      <c r="BD173" s="551"/>
      <c r="BE173" s="551"/>
      <c r="BF173" s="551"/>
      <c r="BG173" s="551"/>
      <c r="BH173" s="551"/>
      <c r="BI173" s="551"/>
      <c r="BJ173" s="551"/>
      <c r="BK173" s="551"/>
      <c r="BL173" s="551"/>
      <c r="BM173" s="551"/>
      <c r="BN173" s="551"/>
      <c r="BO173" s="542"/>
      <c r="BP173" s="542"/>
      <c r="BQ173" s="542"/>
      <c r="BR173" s="542"/>
      <c r="BS173" s="542"/>
      <c r="BT173" s="542"/>
      <c r="BU173" s="542"/>
      <c r="BV173" s="542"/>
      <c r="BW173" s="542"/>
      <c r="BX173" s="542"/>
      <c r="BY173" s="542"/>
      <c r="BZ173" s="542"/>
      <c r="CA173" s="542"/>
      <c r="CB173" s="542"/>
      <c r="CC173" s="542"/>
      <c r="CD173" s="542"/>
      <c r="CE173" s="542"/>
      <c r="CF173" s="542"/>
      <c r="CG173" s="542"/>
      <c r="CH173" s="542"/>
      <c r="CI173" s="542"/>
      <c r="CJ173" s="542"/>
      <c r="CK173" s="542"/>
      <c r="CL173" s="542"/>
      <c r="CM173" s="542"/>
      <c r="CN173" s="542"/>
      <c r="CO173" s="542"/>
    </row>
    <row r="174" spans="1:93" s="482" customFormat="1" hidden="1">
      <c r="A174" s="742" t="s">
        <v>282</v>
      </c>
      <c r="B174" s="554" t="s">
        <v>140</v>
      </c>
      <c r="C174" s="555" t="s">
        <v>141</v>
      </c>
      <c r="D174" s="542" t="s">
        <v>142</v>
      </c>
      <c r="E174" s="546" t="s">
        <v>143</v>
      </c>
      <c r="F174" s="546" t="s">
        <v>276</v>
      </c>
      <c r="G174" s="542"/>
      <c r="H174" s="542"/>
      <c r="I174" s="542"/>
      <c r="J174" s="542"/>
      <c r="K174" s="542"/>
      <c r="L174" s="542"/>
      <c r="M174" s="542"/>
      <c r="N174" s="542"/>
      <c r="O174" s="542"/>
      <c r="P174" s="542"/>
      <c r="Q174" s="542"/>
      <c r="R174" s="542"/>
      <c r="S174" s="542"/>
      <c r="T174" s="542"/>
      <c r="U174" s="542"/>
      <c r="V174" s="542"/>
      <c r="W174" s="542"/>
      <c r="X174" s="542"/>
      <c r="Y174" s="542"/>
      <c r="Z174" s="542"/>
      <c r="AA174" s="542"/>
      <c r="AB174" s="542"/>
      <c r="AC174" s="542"/>
      <c r="AD174" s="542"/>
      <c r="AE174" s="542"/>
      <c r="AF174" s="542"/>
      <c r="AG174" s="542"/>
      <c r="AH174" s="542"/>
      <c r="AI174" s="542"/>
      <c r="AJ174" s="542"/>
      <c r="AK174" s="542"/>
      <c r="AL174" s="547"/>
      <c r="AM174" s="542"/>
      <c r="AN174" s="542"/>
      <c r="AO174" s="542"/>
      <c r="AP174" s="542"/>
      <c r="AQ174" s="542"/>
      <c r="AR174" s="542"/>
      <c r="AS174" s="542"/>
      <c r="AT174" s="542"/>
      <c r="AU174" s="542"/>
      <c r="AV174" s="542"/>
      <c r="AW174" s="542"/>
      <c r="AX174" s="542"/>
      <c r="AY174" s="542"/>
      <c r="AZ174" s="542"/>
      <c r="BA174" s="542"/>
      <c r="BB174" s="542"/>
      <c r="BC174" s="542"/>
      <c r="BD174" s="542"/>
      <c r="BE174" s="542"/>
      <c r="BF174" s="542"/>
      <c r="BG174" s="542"/>
      <c r="BH174" s="542"/>
      <c r="BI174" s="542"/>
      <c r="BJ174" s="542"/>
      <c r="BK174" s="542"/>
      <c r="BL174" s="542"/>
      <c r="BM174" s="542"/>
      <c r="BN174" s="542"/>
      <c r="BO174" s="542"/>
      <c r="BP174" s="542"/>
      <c r="BQ174" s="542"/>
      <c r="BR174" s="542"/>
      <c r="BS174" s="542"/>
      <c r="BT174" s="542"/>
      <c r="BU174" s="542"/>
      <c r="BV174" s="542"/>
      <c r="BW174" s="542"/>
      <c r="BX174" s="542"/>
      <c r="BY174" s="542"/>
      <c r="BZ174" s="542"/>
      <c r="CA174" s="542"/>
      <c r="CB174" s="542"/>
      <c r="CC174" s="542"/>
      <c r="CD174" s="542"/>
      <c r="CE174" s="542"/>
      <c r="CF174" s="542"/>
    </row>
    <row r="175" spans="1:93" s="482" customFormat="1" hidden="1">
      <c r="A175" s="742"/>
      <c r="B175" s="978" t="s">
        <v>144</v>
      </c>
      <c r="C175" s="557" t="str">
        <f>IF(F186=0,"תא זה יתעדכן עם מילוי תקופת הדיווח",DATE(D186,E186,F186))</f>
        <v>תא זה יתעדכן עם מילוי תקופת הדיווח</v>
      </c>
      <c r="D175" s="557" t="str">
        <f>IF(F187=0,"תא זה יתעדכן עם מילוי תקופת הדיווח",DATE(D187,E187,F187))</f>
        <v>תא זה יתעדכן עם מילוי תקופת הדיווח</v>
      </c>
      <c r="E175" s="558" t="str">
        <f>IF(D213&gt;0,D213,"תא זה יתעדכן עם מילוי נתוני תקופת הדיווח")</f>
        <v>תא זה יתעדכן עם מילוי נתוני תקופת הדיווח</v>
      </c>
      <c r="F175" s="559" t="str">
        <f>IF(D218&gt;0,D218,"תא זה יתעדכן עם מילוי נתוני תקופת הדיווח")</f>
        <v>תא זה יתעדכן עם מילוי נתוני תקופת הדיווח</v>
      </c>
      <c r="G175" s="542"/>
      <c r="H175" s="542"/>
      <c r="I175" s="542"/>
      <c r="J175" s="542"/>
      <c r="K175" s="542"/>
      <c r="L175" s="542"/>
      <c r="M175" s="542"/>
      <c r="N175" s="542"/>
      <c r="O175" s="542"/>
      <c r="P175" s="542"/>
      <c r="Q175" s="542"/>
      <c r="R175" s="542"/>
      <c r="S175" s="542"/>
      <c r="T175" s="542"/>
      <c r="U175" s="542"/>
      <c r="V175" s="542"/>
      <c r="W175" s="542"/>
      <c r="X175" s="542"/>
      <c r="Y175" s="542"/>
      <c r="Z175" s="540"/>
      <c r="AA175" s="540"/>
      <c r="AB175" s="540"/>
      <c r="AC175" s="540"/>
      <c r="AD175" s="540"/>
      <c r="AE175" s="540"/>
      <c r="AF175" s="540"/>
      <c r="AG175" s="540"/>
      <c r="AH175" s="540"/>
      <c r="AI175" s="540"/>
      <c r="AJ175" s="540"/>
      <c r="AK175" s="540"/>
      <c r="AL175" s="550"/>
      <c r="AM175" s="540"/>
      <c r="AN175" s="540"/>
      <c r="AO175" s="540"/>
      <c r="AP175" s="540"/>
      <c r="AQ175" s="540"/>
      <c r="AR175" s="540"/>
      <c r="AS175" s="540"/>
      <c r="AT175" s="540"/>
      <c r="AU175" s="540"/>
      <c r="AV175" s="540"/>
      <c r="AW175" s="540"/>
      <c r="AX175" s="540"/>
      <c r="AY175" s="540"/>
      <c r="AZ175" s="540"/>
      <c r="BA175" s="540"/>
      <c r="BB175" s="540"/>
      <c r="BC175" s="540"/>
      <c r="BD175" s="540"/>
      <c r="BE175" s="540"/>
      <c r="BF175" s="540"/>
      <c r="BG175" s="540"/>
      <c r="BH175" s="540"/>
      <c r="BI175" s="540"/>
      <c r="BJ175" s="540"/>
      <c r="BK175" s="540"/>
      <c r="BL175" s="540"/>
      <c r="BM175" s="540"/>
      <c r="BN175" s="540"/>
      <c r="BO175" s="540"/>
      <c r="BP175" s="540"/>
      <c r="BQ175" s="540"/>
      <c r="BR175" s="540"/>
      <c r="BS175" s="540"/>
      <c r="BT175" s="540"/>
      <c r="BU175" s="540"/>
      <c r="BV175" s="540"/>
      <c r="BW175" s="540"/>
      <c r="BX175" s="540"/>
      <c r="BY175" s="540"/>
      <c r="BZ175" s="540"/>
      <c r="CA175" s="540"/>
      <c r="CB175" s="540"/>
      <c r="CC175" s="540"/>
      <c r="CD175" s="540"/>
      <c r="CE175" s="540"/>
      <c r="CF175" s="540"/>
    </row>
    <row r="176" spans="1:93" s="482" customFormat="1" hidden="1">
      <c r="A176" s="742"/>
      <c r="B176" s="978" t="s">
        <v>145</v>
      </c>
      <c r="C176" s="557" t="str">
        <f>IF(F228=0,"תא זה יתעדכן עם מילוי תקופת הדיווח",DATE(D228,E228,F228))</f>
        <v>תא זה יתעדכן עם מילוי תקופת הדיווח</v>
      </c>
      <c r="D176" s="557" t="str">
        <f>IF(F229=0,"תא זה יתעדכן עם מילוי תקופת הדיווח",DATE(D229,E229,F229))</f>
        <v>תא זה יתעדכן עם מילוי תקופת הדיווח</v>
      </c>
      <c r="E176" s="558" t="str">
        <f>IF(D259&gt;0,D259,"תא זה יתעדכן עם מילוי נתוני תקופת הדיווח")</f>
        <v>תא זה יתעדכן עם מילוי נתוני תקופת הדיווח</v>
      </c>
      <c r="F176" s="560" t="str">
        <f>IF(D264&gt;0,D264,"תא זה יתעדכן עם מילוי נתוני תקופת הדיווח")</f>
        <v>תא זה יתעדכן עם מילוי נתוני תקופת הדיווח</v>
      </c>
      <c r="G176" s="542"/>
      <c r="H176" s="542"/>
      <c r="I176" s="542"/>
      <c r="J176" s="542"/>
      <c r="K176" s="542"/>
      <c r="L176" s="542"/>
      <c r="M176" s="542"/>
      <c r="N176" s="542"/>
      <c r="O176" s="542"/>
      <c r="P176" s="542"/>
      <c r="Q176" s="542"/>
      <c r="R176" s="542"/>
      <c r="S176" s="542"/>
      <c r="T176" s="542"/>
      <c r="U176" s="542"/>
      <c r="V176" s="542"/>
      <c r="W176" s="542"/>
      <c r="X176" s="542"/>
      <c r="Y176" s="542"/>
      <c r="Z176" s="540"/>
      <c r="AA176" s="540"/>
      <c r="AB176" s="540"/>
      <c r="AC176" s="540"/>
      <c r="AD176" s="540"/>
      <c r="AE176" s="540"/>
      <c r="AF176" s="540"/>
      <c r="AG176" s="540"/>
      <c r="AH176" s="540"/>
      <c r="AI176" s="540"/>
      <c r="AJ176" s="540"/>
      <c r="AK176" s="540"/>
      <c r="AL176" s="550"/>
      <c r="AM176" s="540"/>
      <c r="AN176" s="540"/>
      <c r="AO176" s="540"/>
      <c r="AP176" s="540"/>
      <c r="AQ176" s="540"/>
      <c r="AR176" s="540"/>
      <c r="AS176" s="540"/>
      <c r="AT176" s="540"/>
      <c r="AU176" s="540"/>
      <c r="AV176" s="540"/>
      <c r="AW176" s="540"/>
      <c r="AX176" s="540"/>
      <c r="AY176" s="540"/>
      <c r="AZ176" s="540"/>
      <c r="BA176" s="540"/>
      <c r="BB176" s="540"/>
      <c r="BC176" s="540"/>
      <c r="BD176" s="540"/>
      <c r="BE176" s="540"/>
      <c r="BF176" s="540"/>
      <c r="BG176" s="540"/>
      <c r="BH176" s="540"/>
      <c r="BI176" s="540"/>
      <c r="BJ176" s="540"/>
      <c r="BK176" s="540"/>
      <c r="BL176" s="540"/>
      <c r="BM176" s="540"/>
      <c r="BN176" s="540"/>
      <c r="BO176" s="540"/>
      <c r="BP176" s="540"/>
      <c r="BQ176" s="540"/>
      <c r="BR176" s="540"/>
      <c r="BS176" s="540"/>
      <c r="BT176" s="540"/>
      <c r="BU176" s="540"/>
      <c r="BV176" s="540"/>
      <c r="BW176" s="540"/>
      <c r="BX176" s="540"/>
      <c r="BY176" s="540"/>
      <c r="BZ176" s="540"/>
      <c r="CA176" s="540"/>
      <c r="CB176" s="540"/>
      <c r="CC176" s="540"/>
      <c r="CD176" s="540"/>
      <c r="CE176" s="540"/>
      <c r="CF176" s="540"/>
    </row>
    <row r="177" spans="1:159" s="482" customFormat="1" ht="33" hidden="1" customHeight="1">
      <c r="A177" s="742"/>
      <c r="B177" s="978" t="s">
        <v>146</v>
      </c>
      <c r="C177" s="557" t="str">
        <f>IF(F274=0,"תא זה יתעדכן עם מילוי תקופת הדיווח",DATE(D274,E274,F274))</f>
        <v>תא זה יתעדכן עם מילוי תקופת הדיווח</v>
      </c>
      <c r="D177" s="557" t="str">
        <f>IF(F275=0,"תא זה יתעדכן עם מילוי תקופת הדיווח",DATE(D275,E275,F275))</f>
        <v>תא זה יתעדכן עם מילוי תקופת הדיווח</v>
      </c>
      <c r="E177" s="558" t="str">
        <f>IF(D307&gt;0,D307,"תא זה יתעדכן עם מילוי נתוני תקופת הדיווח")</f>
        <v>תא זה יתעדכן עם מילוי נתוני תקופת הדיווח</v>
      </c>
      <c r="F177" s="560" t="str">
        <f>IF(D312&gt;0,D312,"תא זה יתעדכן עם מילוי נתוני תקופת הדיווח")</f>
        <v>תא זה יתעדכן עם מילוי נתוני תקופת הדיווח</v>
      </c>
      <c r="G177" s="542"/>
      <c r="H177" s="542"/>
      <c r="I177" s="542"/>
      <c r="J177" s="542"/>
      <c r="K177" s="542"/>
      <c r="L177" s="542"/>
      <c r="M177" s="542"/>
      <c r="N177" s="542"/>
      <c r="O177" s="542"/>
      <c r="P177" s="542"/>
      <c r="Q177" s="542"/>
      <c r="R177" s="542"/>
      <c r="S177" s="542"/>
      <c r="T177" s="542"/>
      <c r="U177" s="542"/>
      <c r="V177" s="542"/>
      <c r="W177" s="542"/>
      <c r="X177" s="542"/>
      <c r="Y177" s="542"/>
      <c r="Z177" s="540"/>
      <c r="AA177" s="540"/>
      <c r="AB177" s="540"/>
      <c r="AC177" s="540"/>
      <c r="AD177" s="540"/>
      <c r="AE177" s="540"/>
      <c r="AF177" s="540"/>
      <c r="AG177" s="540"/>
      <c r="AH177" s="540"/>
      <c r="AI177" s="540"/>
      <c r="AJ177" s="540"/>
      <c r="AK177" s="540"/>
      <c r="AL177" s="550"/>
      <c r="AM177" s="540"/>
      <c r="AN177" s="540"/>
      <c r="AO177" s="540"/>
      <c r="AP177" s="540"/>
      <c r="AQ177" s="540"/>
      <c r="AR177" s="540"/>
      <c r="AS177" s="540"/>
      <c r="AT177" s="540"/>
      <c r="AU177" s="540"/>
      <c r="AV177" s="540"/>
      <c r="AW177" s="540"/>
      <c r="AX177" s="540"/>
      <c r="AY177" s="540"/>
      <c r="AZ177" s="540"/>
      <c r="BA177" s="540"/>
      <c r="BB177" s="540"/>
      <c r="BC177" s="540"/>
      <c r="BD177" s="540"/>
      <c r="BE177" s="540"/>
      <c r="BF177" s="540"/>
      <c r="BG177" s="540"/>
      <c r="BH177" s="540"/>
      <c r="BI177" s="540"/>
      <c r="BJ177" s="540"/>
      <c r="BK177" s="540"/>
      <c r="BL177" s="540"/>
      <c r="BM177" s="540"/>
      <c r="BN177" s="540"/>
      <c r="BO177" s="540"/>
      <c r="BP177" s="540"/>
      <c r="BQ177" s="540"/>
      <c r="BR177" s="540"/>
      <c r="BS177" s="540"/>
      <c r="BT177" s="540"/>
      <c r="BU177" s="540"/>
      <c r="BV177" s="540"/>
      <c r="BW177" s="540"/>
      <c r="BX177" s="540"/>
      <c r="BY177" s="540"/>
      <c r="BZ177" s="540"/>
      <c r="CA177" s="540"/>
      <c r="CB177" s="540"/>
      <c r="CC177" s="540"/>
      <c r="CD177" s="540"/>
      <c r="CE177" s="540"/>
      <c r="CF177" s="540"/>
    </row>
    <row r="178" spans="1:159" s="482" customFormat="1" hidden="1">
      <c r="A178" s="742"/>
      <c r="B178" s="561"/>
      <c r="C178" s="555"/>
      <c r="D178" s="555" t="s">
        <v>147</v>
      </c>
      <c r="E178" s="562">
        <f>SUM(E175:E177)</f>
        <v>0</v>
      </c>
      <c r="F178" s="563">
        <f>SUM(F175:F177)</f>
        <v>0</v>
      </c>
      <c r="G178" s="542"/>
      <c r="H178" s="542"/>
      <c r="I178" s="542"/>
      <c r="J178" s="542"/>
      <c r="K178" s="542"/>
      <c r="L178" s="542"/>
      <c r="M178" s="542"/>
      <c r="N178" s="542"/>
      <c r="O178" s="542"/>
      <c r="P178" s="542"/>
      <c r="Q178" s="542"/>
      <c r="R178" s="542"/>
      <c r="S178" s="542"/>
      <c r="T178" s="542"/>
      <c r="U178" s="542"/>
      <c r="V178" s="542"/>
      <c r="W178" s="542"/>
      <c r="X178" s="542"/>
      <c r="Y178" s="542"/>
      <c r="Z178" s="540"/>
      <c r="AA178" s="540"/>
      <c r="AB178" s="540"/>
      <c r="AC178" s="540"/>
      <c r="AD178" s="540"/>
      <c r="AE178" s="540"/>
      <c r="AF178" s="540"/>
      <c r="AG178" s="540"/>
      <c r="AH178" s="540"/>
      <c r="AI178" s="540"/>
      <c r="AJ178" s="540"/>
      <c r="AK178" s="540"/>
      <c r="AL178" s="550"/>
      <c r="AM178" s="540"/>
      <c r="AN178" s="540"/>
      <c r="AO178" s="540"/>
      <c r="AP178" s="540"/>
      <c r="AQ178" s="540"/>
      <c r="AR178" s="540"/>
      <c r="AS178" s="540"/>
      <c r="AT178" s="540"/>
      <c r="AU178" s="540"/>
      <c r="AV178" s="540"/>
      <c r="AW178" s="540"/>
      <c r="AX178" s="540"/>
      <c r="AY178" s="540"/>
      <c r="AZ178" s="540"/>
      <c r="BA178" s="540"/>
      <c r="BB178" s="540"/>
      <c r="BC178" s="540"/>
      <c r="BD178" s="540"/>
      <c r="BE178" s="540"/>
      <c r="BF178" s="540"/>
      <c r="BG178" s="540"/>
      <c r="BH178" s="540"/>
      <c r="BI178" s="540"/>
      <c r="BJ178" s="540"/>
      <c r="BK178" s="540"/>
      <c r="BL178" s="540"/>
      <c r="BM178" s="540"/>
      <c r="BN178" s="540"/>
      <c r="BO178" s="540"/>
      <c r="BP178" s="540"/>
      <c r="BQ178" s="540"/>
      <c r="BR178" s="540"/>
      <c r="BS178" s="540"/>
      <c r="BT178" s="540"/>
      <c r="BU178" s="540"/>
      <c r="BV178" s="540"/>
      <c r="BW178" s="540"/>
      <c r="BX178" s="540"/>
      <c r="BY178" s="540"/>
      <c r="BZ178" s="540"/>
      <c r="CA178" s="540"/>
      <c r="CB178" s="540"/>
      <c r="CC178" s="540"/>
      <c r="CD178" s="540"/>
      <c r="CE178" s="540"/>
      <c r="CF178" s="540"/>
      <c r="CG178" s="540"/>
      <c r="CH178" s="540"/>
      <c r="CI178" s="540"/>
      <c r="CJ178" s="540"/>
      <c r="CK178" s="540"/>
      <c r="CL178" s="540"/>
      <c r="CM178" s="540"/>
      <c r="CN178" s="540"/>
      <c r="CO178" s="540"/>
      <c r="CP178" s="540"/>
      <c r="CQ178" s="540"/>
      <c r="CR178" s="540"/>
      <c r="CS178" s="540"/>
      <c r="CT178" s="540"/>
      <c r="CU178" s="540"/>
      <c r="CV178" s="540"/>
      <c r="CW178" s="540"/>
      <c r="CX178" s="540"/>
      <c r="CY178" s="540"/>
      <c r="CZ178" s="540"/>
      <c r="DA178" s="540"/>
      <c r="DB178" s="540"/>
      <c r="DC178" s="540"/>
      <c r="DD178" s="540"/>
      <c r="DE178" s="540"/>
      <c r="DF178" s="540"/>
      <c r="DG178" s="540"/>
      <c r="DH178" s="540"/>
      <c r="DI178" s="540"/>
      <c r="DJ178" s="540"/>
      <c r="DK178" s="540"/>
      <c r="DL178" s="540"/>
      <c r="DM178" s="540"/>
      <c r="DN178" s="540"/>
      <c r="DO178" s="540"/>
      <c r="DP178" s="540"/>
      <c r="DQ178" s="540"/>
      <c r="DR178" s="540"/>
      <c r="DS178" s="540"/>
      <c r="DT178" s="540"/>
      <c r="DU178" s="540"/>
      <c r="DV178" s="540"/>
      <c r="DW178" s="540"/>
      <c r="DX178" s="540"/>
      <c r="DY178" s="540"/>
      <c r="DZ178" s="540"/>
      <c r="EA178" s="540"/>
      <c r="EB178" s="540"/>
      <c r="EC178" s="540"/>
      <c r="ED178" s="540"/>
      <c r="EE178" s="540"/>
      <c r="EF178" s="540"/>
      <c r="EG178" s="540"/>
      <c r="EH178" s="540"/>
      <c r="EI178" s="540"/>
      <c r="EJ178" s="540"/>
      <c r="EK178" s="540"/>
      <c r="EL178" s="540"/>
      <c r="EM178" s="540"/>
      <c r="EN178" s="540"/>
      <c r="EO178" s="540"/>
      <c r="EP178" s="540"/>
      <c r="EQ178" s="540"/>
      <c r="ER178" s="540"/>
      <c r="ES178" s="540"/>
      <c r="ET178" s="540"/>
      <c r="EU178" s="540"/>
      <c r="EV178" s="540"/>
      <c r="EW178" s="540"/>
      <c r="EX178" s="540"/>
      <c r="EY178" s="540"/>
      <c r="EZ178" s="540"/>
      <c r="FA178" s="540"/>
      <c r="FB178" s="540"/>
      <c r="FC178" s="540"/>
    </row>
    <row r="179" spans="1:159" s="482" customFormat="1" hidden="1">
      <c r="A179" s="742"/>
      <c r="B179" s="542"/>
      <c r="C179" s="542"/>
      <c r="D179" s="546"/>
      <c r="E179" s="542"/>
      <c r="F179" s="542"/>
      <c r="G179" s="542"/>
      <c r="H179" s="546"/>
      <c r="I179" s="542"/>
      <c r="J179" s="542"/>
      <c r="K179" s="546"/>
      <c r="L179" s="546"/>
      <c r="M179" s="546"/>
      <c r="N179" s="546"/>
      <c r="O179" s="546"/>
      <c r="P179" s="546"/>
      <c r="Q179" s="546"/>
      <c r="R179" s="546"/>
      <c r="S179" s="546"/>
      <c r="T179" s="542"/>
      <c r="U179" s="542"/>
      <c r="V179" s="542"/>
      <c r="W179" s="546"/>
      <c r="X179" s="542"/>
      <c r="Y179" s="546"/>
      <c r="Z179" s="542"/>
      <c r="AA179" s="542"/>
      <c r="AB179" s="546"/>
      <c r="AC179" s="542"/>
      <c r="AD179" s="542"/>
      <c r="AE179" s="542"/>
      <c r="AF179" s="546"/>
      <c r="AG179" s="542"/>
      <c r="AH179" s="542"/>
      <c r="AI179" s="546"/>
      <c r="AJ179" s="542"/>
      <c r="AK179" s="542"/>
      <c r="AL179" s="542"/>
      <c r="AM179" s="546"/>
      <c r="AN179" s="542"/>
      <c r="AO179" s="542"/>
      <c r="AP179" s="546"/>
      <c r="AQ179" s="542"/>
      <c r="AR179" s="542"/>
      <c r="AS179" s="542"/>
      <c r="AT179" s="546"/>
      <c r="AU179" s="542"/>
      <c r="AV179" s="542"/>
      <c r="AW179" s="546"/>
      <c r="AX179" s="542"/>
      <c r="AY179" s="542"/>
      <c r="AZ179" s="542"/>
      <c r="BA179" s="546"/>
      <c r="BB179" s="542"/>
      <c r="BC179" s="542"/>
      <c r="BD179" s="546"/>
      <c r="BE179" s="542"/>
      <c r="BF179" s="542"/>
      <c r="BG179" s="542"/>
      <c r="BH179" s="546"/>
      <c r="BI179" s="542"/>
      <c r="BJ179" s="542"/>
      <c r="BK179" s="546"/>
      <c r="BL179" s="542"/>
      <c r="BM179" s="542"/>
      <c r="BN179" s="542"/>
      <c r="BO179" s="546"/>
      <c r="BP179" s="542"/>
      <c r="BQ179" s="542"/>
      <c r="BR179" s="546"/>
      <c r="BS179" s="542"/>
      <c r="BT179" s="542"/>
      <c r="BU179" s="542"/>
      <c r="BV179" s="546"/>
      <c r="BW179" s="542"/>
      <c r="BX179" s="542"/>
      <c r="BY179" s="542"/>
      <c r="BZ179" s="542"/>
      <c r="CA179" s="542"/>
      <c r="CB179" s="542"/>
      <c r="CC179" s="542"/>
      <c r="CD179" s="542"/>
      <c r="CE179" s="542"/>
      <c r="CF179" s="542"/>
      <c r="CG179" s="542"/>
      <c r="CH179" s="542"/>
      <c r="CI179" s="542"/>
      <c r="CJ179" s="542"/>
      <c r="CK179" s="542"/>
      <c r="CL179" s="542"/>
      <c r="CM179" s="542"/>
      <c r="CN179" s="542"/>
      <c r="CO179" s="542"/>
      <c r="CP179" s="542"/>
      <c r="CQ179" s="542"/>
      <c r="CR179" s="542"/>
      <c r="CS179" s="542"/>
      <c r="CT179" s="542"/>
      <c r="CU179" s="542"/>
      <c r="CV179" s="542"/>
      <c r="CW179" s="542"/>
      <c r="CX179" s="542"/>
      <c r="CY179" s="542"/>
      <c r="CZ179" s="542"/>
      <c r="DA179" s="542"/>
      <c r="DB179" s="542"/>
      <c r="DC179" s="542"/>
      <c r="DD179" s="542"/>
      <c r="DE179" s="542"/>
      <c r="DF179" s="542"/>
      <c r="DG179" s="542"/>
      <c r="DH179" s="542"/>
      <c r="DI179" s="542"/>
      <c r="DJ179" s="542"/>
      <c r="DK179" s="542"/>
      <c r="DL179" s="542"/>
      <c r="DM179" s="542"/>
      <c r="DN179" s="542"/>
      <c r="DO179" s="542"/>
      <c r="DP179" s="542"/>
      <c r="DQ179" s="542"/>
      <c r="DR179" s="542"/>
      <c r="DS179" s="542"/>
      <c r="DT179" s="542"/>
      <c r="DU179" s="542"/>
      <c r="DV179" s="542"/>
      <c r="DW179" s="542"/>
      <c r="DX179" s="542"/>
      <c r="DY179" s="542"/>
      <c r="DZ179" s="542"/>
      <c r="EA179" s="542"/>
      <c r="EB179" s="542"/>
      <c r="EC179" s="542"/>
      <c r="ED179" s="542"/>
      <c r="EE179" s="542"/>
      <c r="EF179" s="542"/>
      <c r="EG179" s="542"/>
      <c r="EH179" s="542"/>
      <c r="EI179" s="542"/>
      <c r="EJ179" s="542"/>
      <c r="EK179" s="542"/>
      <c r="EL179" s="542"/>
      <c r="EM179" s="542"/>
      <c r="EN179" s="542"/>
      <c r="EO179" s="542"/>
      <c r="EP179" s="542"/>
      <c r="EQ179" s="542"/>
      <c r="ER179" s="542"/>
      <c r="ES179" s="542"/>
      <c r="ET179" s="542"/>
      <c r="EU179" s="542"/>
      <c r="EV179" s="542"/>
      <c r="EW179" s="542"/>
      <c r="EX179" s="542"/>
      <c r="EY179" s="542"/>
      <c r="EZ179" s="542"/>
      <c r="FA179" s="542"/>
      <c r="FB179" s="542"/>
      <c r="FC179" s="542"/>
    </row>
    <row r="180" spans="1:159" s="482" customFormat="1" hidden="1">
      <c r="A180" s="742"/>
      <c r="B180" s="542"/>
      <c r="C180" s="564"/>
      <c r="D180" s="546"/>
      <c r="E180" s="542"/>
      <c r="F180" s="542"/>
      <c r="G180" s="542"/>
      <c r="H180" s="542"/>
      <c r="I180" s="542"/>
      <c r="J180" s="542"/>
      <c r="K180" s="542"/>
      <c r="L180" s="542"/>
      <c r="M180" s="542"/>
      <c r="N180" s="542"/>
      <c r="O180" s="542"/>
      <c r="P180" s="542"/>
      <c r="Q180" s="542"/>
      <c r="R180" s="542"/>
      <c r="S180" s="542"/>
      <c r="T180" s="542"/>
      <c r="U180" s="542"/>
      <c r="V180" s="542"/>
      <c r="W180" s="542"/>
      <c r="X180" s="542"/>
      <c r="Y180" s="542"/>
      <c r="Z180" s="542"/>
      <c r="AA180" s="542"/>
      <c r="AB180" s="542"/>
      <c r="AC180" s="542"/>
      <c r="AD180" s="542"/>
      <c r="AE180" s="542"/>
      <c r="AF180" s="542"/>
      <c r="AG180" s="542"/>
      <c r="AH180" s="542"/>
      <c r="AI180" s="542"/>
      <c r="AJ180" s="542"/>
      <c r="AK180" s="547"/>
      <c r="AL180" s="542"/>
      <c r="AM180" s="542"/>
      <c r="AN180" s="542"/>
      <c r="AO180" s="542"/>
      <c r="AP180" s="542"/>
      <c r="AQ180" s="542"/>
      <c r="AR180" s="542"/>
      <c r="AS180" s="542"/>
      <c r="AT180" s="542"/>
      <c r="AU180" s="542"/>
      <c r="AV180" s="542"/>
      <c r="AW180" s="542"/>
      <c r="AX180" s="542"/>
      <c r="AY180" s="542"/>
      <c r="AZ180" s="542"/>
      <c r="BA180" s="542"/>
      <c r="BB180" s="542"/>
      <c r="BC180" s="542"/>
      <c r="BD180" s="542"/>
      <c r="BE180" s="542"/>
      <c r="BF180" s="542"/>
      <c r="BG180" s="542"/>
      <c r="BH180" s="542"/>
      <c r="BI180" s="542"/>
      <c r="BJ180" s="542"/>
      <c r="BK180" s="542"/>
      <c r="BL180" s="542"/>
      <c r="BM180" s="542"/>
      <c r="BN180" s="542"/>
      <c r="BO180" s="542"/>
      <c r="BP180" s="542"/>
      <c r="BQ180" s="542"/>
      <c r="BR180" s="542"/>
      <c r="BS180" s="542"/>
      <c r="BT180" s="542"/>
      <c r="BU180" s="542"/>
      <c r="BV180" s="542"/>
      <c r="BW180" s="542"/>
      <c r="BX180" s="542"/>
      <c r="BY180" s="542"/>
      <c r="BZ180" s="542"/>
      <c r="CA180" s="542"/>
      <c r="CB180" s="542"/>
      <c r="CC180" s="542"/>
      <c r="CD180" s="542"/>
      <c r="CE180" s="542"/>
      <c r="CF180" s="542"/>
      <c r="CG180" s="542"/>
      <c r="CH180" s="542"/>
      <c r="CI180" s="542"/>
      <c r="CJ180" s="542"/>
      <c r="CK180" s="542"/>
      <c r="CL180" s="542"/>
      <c r="CM180" s="542"/>
      <c r="CN180" s="542"/>
      <c r="CO180" s="542"/>
    </row>
    <row r="181" spans="1:159" s="482" customFormat="1" ht="20.25" hidden="1">
      <c r="A181" s="743"/>
      <c r="B181" s="566" t="s">
        <v>420</v>
      </c>
      <c r="C181" s="565"/>
      <c r="D181" s="565"/>
      <c r="E181" s="565"/>
      <c r="F181" s="565"/>
      <c r="G181" s="565"/>
      <c r="H181" s="565"/>
      <c r="I181" s="565"/>
      <c r="J181" s="565"/>
      <c r="K181" s="565"/>
      <c r="L181" s="565"/>
      <c r="M181" s="565"/>
      <c r="N181" s="565"/>
      <c r="O181" s="565"/>
      <c r="P181" s="565"/>
      <c r="Q181" s="565"/>
      <c r="R181" s="565"/>
      <c r="S181" s="565"/>
      <c r="T181" s="565"/>
      <c r="U181" s="565"/>
      <c r="V181" s="565"/>
      <c r="W181" s="565"/>
      <c r="X181" s="565"/>
      <c r="Y181" s="565"/>
      <c r="Z181" s="565"/>
      <c r="AA181" s="565"/>
      <c r="AB181" s="565"/>
      <c r="AC181" s="565"/>
      <c r="AD181" s="565"/>
      <c r="AE181" s="565"/>
      <c r="AF181" s="565"/>
      <c r="AG181" s="565"/>
      <c r="AH181" s="565"/>
      <c r="AI181" s="565"/>
      <c r="AJ181" s="565"/>
      <c r="AK181" s="565"/>
      <c r="AL181" s="565"/>
      <c r="AM181" s="565"/>
      <c r="AN181" s="565"/>
      <c r="AO181" s="565"/>
      <c r="AP181" s="565"/>
      <c r="AQ181" s="565"/>
      <c r="AR181" s="565"/>
      <c r="AS181" s="565"/>
      <c r="AT181" s="565"/>
      <c r="AU181" s="565"/>
      <c r="AV181" s="565"/>
      <c r="AW181" s="565"/>
      <c r="AX181" s="565"/>
      <c r="AY181" s="565"/>
      <c r="AZ181" s="565"/>
      <c r="BA181" s="565"/>
      <c r="BB181" s="565"/>
      <c r="BC181" s="565"/>
      <c r="BD181" s="565"/>
      <c r="BE181" s="565"/>
      <c r="BF181" s="565"/>
      <c r="BG181" s="565"/>
      <c r="BH181" s="565"/>
      <c r="BI181" s="565"/>
      <c r="BJ181" s="565"/>
      <c r="BK181" s="565"/>
      <c r="BL181" s="565"/>
      <c r="BM181" s="565"/>
      <c r="BN181" s="565"/>
      <c r="BO181" s="565"/>
      <c r="BP181" s="565"/>
      <c r="BQ181" s="565"/>
      <c r="BR181" s="565"/>
      <c r="BS181" s="565"/>
      <c r="BT181" s="565"/>
      <c r="BU181" s="565"/>
      <c r="BV181" s="565"/>
      <c r="BW181" s="565"/>
      <c r="BX181" s="565"/>
      <c r="BY181" s="565"/>
      <c r="BZ181" s="565"/>
      <c r="CA181" s="565"/>
      <c r="CB181" s="565"/>
      <c r="CC181" s="565"/>
      <c r="CD181" s="565"/>
      <c r="CE181" s="565"/>
      <c r="CF181" s="565"/>
      <c r="CG181" s="565"/>
      <c r="CH181" s="565"/>
      <c r="CI181" s="565"/>
      <c r="CJ181" s="565"/>
      <c r="CK181" s="565"/>
      <c r="CL181" s="565"/>
      <c r="CM181" s="565"/>
      <c r="CN181" s="565"/>
      <c r="CO181" s="565"/>
    </row>
    <row r="182" spans="1:159" s="482" customFormat="1" hidden="1">
      <c r="A182" s="742"/>
      <c r="B182" s="542"/>
      <c r="C182" s="542"/>
      <c r="D182" s="542"/>
      <c r="E182" s="542"/>
      <c r="F182" s="542"/>
      <c r="G182" s="542"/>
      <c r="H182" s="542"/>
      <c r="I182" s="542"/>
      <c r="J182" s="542"/>
      <c r="K182" s="542"/>
      <c r="L182" s="542"/>
      <c r="M182" s="542"/>
      <c r="N182" s="542"/>
      <c r="O182" s="542"/>
      <c r="P182" s="542"/>
      <c r="Q182" s="542"/>
      <c r="R182" s="542"/>
      <c r="S182" s="542"/>
      <c r="T182" s="542"/>
      <c r="U182" s="542"/>
      <c r="V182" s="542"/>
      <c r="W182" s="542"/>
      <c r="X182" s="542"/>
      <c r="Y182" s="542"/>
      <c r="Z182" s="540"/>
      <c r="AA182" s="540"/>
      <c r="AB182" s="540"/>
      <c r="AC182" s="540"/>
      <c r="AD182" s="540"/>
      <c r="AE182" s="540"/>
      <c r="AF182" s="540"/>
      <c r="AG182" s="540"/>
      <c r="AH182" s="540"/>
      <c r="AI182" s="540"/>
      <c r="AJ182" s="540"/>
      <c r="AK182" s="540"/>
      <c r="AL182" s="540"/>
      <c r="AM182" s="540"/>
      <c r="AN182" s="540"/>
      <c r="AO182" s="540"/>
      <c r="AP182" s="540"/>
      <c r="AQ182" s="540"/>
      <c r="AR182" s="540"/>
      <c r="AS182" s="540"/>
      <c r="AT182" s="540"/>
      <c r="AU182" s="540"/>
      <c r="AV182" s="540"/>
      <c r="AW182" s="540"/>
      <c r="AX182" s="540"/>
      <c r="AY182" s="540"/>
      <c r="AZ182" s="540"/>
      <c r="BA182" s="540"/>
      <c r="BB182" s="540"/>
      <c r="BC182" s="540"/>
      <c r="BD182" s="540"/>
      <c r="BE182" s="540"/>
      <c r="BF182" s="540"/>
      <c r="BG182" s="540"/>
      <c r="BH182" s="540"/>
      <c r="BI182" s="540"/>
      <c r="BJ182" s="540"/>
      <c r="BK182" s="540"/>
      <c r="BL182" s="540"/>
      <c r="BM182" s="540"/>
      <c r="BN182" s="540"/>
      <c r="BO182" s="540"/>
      <c r="BP182" s="540"/>
      <c r="BQ182" s="540"/>
      <c r="BR182" s="540"/>
      <c r="BS182" s="540"/>
      <c r="BT182" s="540"/>
      <c r="BU182" s="540"/>
      <c r="BV182" s="540"/>
      <c r="BW182" s="540"/>
      <c r="BX182" s="540"/>
      <c r="BY182" s="540"/>
      <c r="BZ182" s="540"/>
      <c r="CA182" s="540"/>
      <c r="CB182" s="540"/>
      <c r="CC182" s="540"/>
      <c r="CD182" s="540"/>
      <c r="CE182" s="540"/>
      <c r="CF182" s="540"/>
      <c r="CG182" s="540"/>
      <c r="CH182" s="540"/>
      <c r="CI182" s="540"/>
      <c r="CJ182" s="540"/>
      <c r="CK182" s="540"/>
      <c r="CL182" s="540"/>
      <c r="CM182" s="540"/>
      <c r="CN182" s="540"/>
      <c r="CO182" s="540"/>
    </row>
    <row r="183" spans="1:159" s="571" customFormat="1" ht="33" hidden="1">
      <c r="A183" s="744">
        <v>2.6</v>
      </c>
      <c r="B183" s="745" t="s">
        <v>152</v>
      </c>
      <c r="C183" s="569"/>
      <c r="D183" s="746"/>
      <c r="E183" s="569"/>
      <c r="F183" s="569"/>
      <c r="G183" s="569"/>
      <c r="H183" s="569"/>
      <c r="I183" s="747"/>
      <c r="J183" s="747"/>
      <c r="K183" s="747"/>
      <c r="L183" s="747"/>
      <c r="M183" s="747"/>
      <c r="N183" s="747"/>
      <c r="O183" s="747"/>
      <c r="P183" s="747"/>
      <c r="Q183" s="747"/>
      <c r="R183" s="747"/>
      <c r="S183" s="747"/>
      <c r="T183" s="747"/>
      <c r="U183" s="747"/>
      <c r="V183" s="747"/>
      <c r="W183" s="747"/>
      <c r="X183" s="747"/>
      <c r="Y183" s="747"/>
      <c r="Z183" s="570"/>
      <c r="AA183" s="570"/>
      <c r="AB183" s="570"/>
      <c r="AC183" s="570"/>
      <c r="AD183" s="570"/>
      <c r="AE183" s="570"/>
      <c r="AF183" s="570"/>
      <c r="AG183" s="570"/>
      <c r="AH183" s="570"/>
      <c r="AI183" s="570"/>
      <c r="AJ183" s="570"/>
      <c r="AK183" s="570"/>
      <c r="AL183" s="570"/>
      <c r="AM183" s="570"/>
      <c r="AN183" s="570"/>
      <c r="AO183" s="570"/>
      <c r="AP183" s="570"/>
      <c r="AQ183" s="570"/>
      <c r="AR183" s="570"/>
      <c r="AS183" s="570"/>
      <c r="AT183" s="570"/>
      <c r="AU183" s="570"/>
      <c r="AV183" s="570"/>
      <c r="AW183" s="570"/>
      <c r="AX183" s="570"/>
      <c r="AY183" s="570"/>
      <c r="AZ183" s="570"/>
      <c r="BA183" s="570"/>
      <c r="BB183" s="570"/>
      <c r="BC183" s="570"/>
      <c r="BD183" s="570"/>
      <c r="BE183" s="570"/>
      <c r="BF183" s="570"/>
      <c r="BG183" s="570"/>
      <c r="BH183" s="570"/>
      <c r="BI183" s="570"/>
      <c r="BJ183" s="570"/>
      <c r="BK183" s="570"/>
      <c r="BL183" s="570"/>
      <c r="BM183" s="570"/>
      <c r="BN183" s="570"/>
      <c r="BO183" s="570"/>
      <c r="BP183" s="570"/>
      <c r="BQ183" s="570"/>
      <c r="BR183" s="570"/>
      <c r="BS183" s="570"/>
      <c r="BT183" s="570"/>
      <c r="BU183" s="570"/>
      <c r="BV183" s="570"/>
      <c r="BW183" s="570"/>
      <c r="BX183" s="570"/>
      <c r="BY183" s="570"/>
      <c r="BZ183" s="570"/>
      <c r="CA183" s="570"/>
      <c r="CB183" s="570"/>
      <c r="CC183" s="568"/>
      <c r="CD183" s="568"/>
      <c r="CE183" s="568"/>
      <c r="CF183" s="568"/>
      <c r="CG183" s="568"/>
      <c r="CH183" s="568"/>
      <c r="CI183" s="568"/>
      <c r="CJ183" s="568"/>
      <c r="CK183" s="568"/>
      <c r="CL183" s="568"/>
      <c r="CM183" s="568"/>
      <c r="CN183" s="568"/>
      <c r="CO183" s="568"/>
    </row>
    <row r="184" spans="1:159" s="575" customFormat="1" ht="26.25" hidden="1">
      <c r="A184" s="748"/>
      <c r="B184" s="749"/>
      <c r="C184" s="573"/>
      <c r="D184" s="750"/>
      <c r="E184" s="573"/>
      <c r="F184" s="573"/>
      <c r="G184" s="573"/>
      <c r="H184" s="573"/>
      <c r="I184" s="751"/>
      <c r="J184" s="751"/>
      <c r="K184" s="751"/>
      <c r="L184" s="751"/>
      <c r="M184" s="751"/>
      <c r="N184" s="751"/>
      <c r="O184" s="751"/>
      <c r="P184" s="751"/>
      <c r="Q184" s="751"/>
      <c r="R184" s="751"/>
      <c r="S184" s="751"/>
      <c r="T184" s="751"/>
      <c r="U184" s="751"/>
      <c r="V184" s="751"/>
      <c r="W184" s="751"/>
      <c r="X184" s="751"/>
      <c r="Y184" s="751"/>
      <c r="Z184" s="574"/>
      <c r="AA184" s="574"/>
      <c r="AB184" s="574"/>
      <c r="AC184" s="574"/>
      <c r="AD184" s="574"/>
      <c r="AE184" s="574"/>
      <c r="AF184" s="574"/>
      <c r="AG184" s="574"/>
      <c r="AH184" s="574"/>
      <c r="AI184" s="574"/>
      <c r="AJ184" s="574"/>
      <c r="AK184" s="574"/>
      <c r="AL184" s="574"/>
      <c r="AM184" s="574"/>
      <c r="AN184" s="574"/>
      <c r="AO184" s="574"/>
      <c r="AP184" s="574"/>
      <c r="AQ184" s="574"/>
      <c r="AR184" s="574"/>
      <c r="AS184" s="574"/>
      <c r="AT184" s="574"/>
      <c r="AU184" s="574"/>
      <c r="AV184" s="574"/>
      <c r="AW184" s="574"/>
      <c r="AX184" s="574"/>
      <c r="AY184" s="574"/>
      <c r="AZ184" s="574"/>
      <c r="BA184" s="574"/>
      <c r="BB184" s="574"/>
      <c r="BC184" s="574"/>
      <c r="BD184" s="574"/>
      <c r="BE184" s="574"/>
      <c r="BF184" s="574"/>
      <c r="BG184" s="574"/>
      <c r="BH184" s="574"/>
      <c r="BI184" s="574"/>
      <c r="BJ184" s="574"/>
      <c r="BK184" s="574"/>
      <c r="BL184" s="574"/>
      <c r="BM184" s="574"/>
      <c r="BN184" s="574"/>
      <c r="BO184" s="574"/>
      <c r="BP184" s="574"/>
      <c r="BQ184" s="574"/>
      <c r="BR184" s="574"/>
      <c r="BS184" s="574"/>
      <c r="BT184" s="574"/>
      <c r="BU184" s="574"/>
      <c r="BV184" s="574"/>
      <c r="BW184" s="574"/>
      <c r="BX184" s="574"/>
      <c r="BY184" s="574"/>
      <c r="BZ184" s="574"/>
      <c r="CA184" s="574"/>
      <c r="CB184" s="574"/>
      <c r="CC184" s="572"/>
      <c r="CD184" s="572"/>
      <c r="CE184" s="572"/>
      <c r="CF184" s="572"/>
      <c r="CG184" s="572"/>
      <c r="CH184" s="572"/>
      <c r="CI184" s="572"/>
      <c r="CJ184" s="572"/>
      <c r="CK184" s="572"/>
      <c r="CL184" s="572"/>
      <c r="CM184" s="572"/>
      <c r="CN184" s="572"/>
      <c r="CO184" s="572"/>
    </row>
    <row r="185" spans="1:159" s="482" customFormat="1" hidden="1">
      <c r="A185" s="742"/>
      <c r="B185" s="576" t="s">
        <v>153</v>
      </c>
      <c r="C185" s="545"/>
      <c r="D185" s="577" t="s">
        <v>36</v>
      </c>
      <c r="E185" s="577" t="s">
        <v>37</v>
      </c>
      <c r="F185" s="546" t="s">
        <v>135</v>
      </c>
      <c r="G185" s="546"/>
      <c r="H185" s="542"/>
      <c r="I185" s="551"/>
      <c r="J185" s="551"/>
      <c r="K185" s="551"/>
      <c r="L185" s="551"/>
      <c r="M185" s="551"/>
      <c r="N185" s="551"/>
      <c r="O185" s="551"/>
      <c r="P185" s="551"/>
      <c r="Q185" s="551"/>
      <c r="R185" s="551"/>
      <c r="S185" s="551"/>
      <c r="T185" s="551"/>
      <c r="U185" s="551"/>
      <c r="V185" s="551"/>
      <c r="W185" s="551"/>
      <c r="X185" s="551"/>
      <c r="Y185" s="551"/>
      <c r="Z185" s="578"/>
      <c r="AA185" s="578"/>
      <c r="AB185" s="578"/>
      <c r="AC185" s="578"/>
      <c r="AD185" s="578"/>
      <c r="AE185" s="578"/>
      <c r="AF185" s="578"/>
      <c r="AG185" s="578"/>
      <c r="AH185" s="578"/>
      <c r="AI185" s="578"/>
      <c r="AJ185" s="578"/>
      <c r="AK185" s="578"/>
      <c r="AL185" s="578"/>
      <c r="AM185" s="578"/>
      <c r="AN185" s="578"/>
      <c r="AO185" s="578"/>
      <c r="AP185" s="578"/>
      <c r="AQ185" s="578"/>
      <c r="AR185" s="578"/>
      <c r="AS185" s="578"/>
      <c r="AT185" s="578"/>
      <c r="AU185" s="578"/>
      <c r="AV185" s="578"/>
      <c r="AW185" s="578"/>
      <c r="AX185" s="578"/>
      <c r="AY185" s="578"/>
      <c r="AZ185" s="578"/>
      <c r="BA185" s="578"/>
      <c r="BB185" s="578"/>
      <c r="BC185" s="578"/>
      <c r="BD185" s="578"/>
      <c r="BE185" s="578"/>
      <c r="BF185" s="578"/>
      <c r="BG185" s="578"/>
      <c r="BH185" s="578"/>
      <c r="BI185" s="578"/>
      <c r="BJ185" s="578"/>
      <c r="BK185" s="578"/>
      <c r="BL185" s="578"/>
      <c r="BM185" s="578"/>
      <c r="BN185" s="578"/>
      <c r="BO185" s="578"/>
      <c r="BP185" s="578"/>
      <c r="BQ185" s="578"/>
      <c r="BR185" s="578"/>
      <c r="BS185" s="578"/>
      <c r="BT185" s="578"/>
      <c r="BU185" s="578"/>
      <c r="BV185" s="578"/>
      <c r="BW185" s="578"/>
      <c r="BX185" s="578"/>
      <c r="BY185" s="578"/>
      <c r="BZ185" s="578"/>
      <c r="CA185" s="578"/>
      <c r="CB185" s="578"/>
      <c r="CC185" s="540"/>
      <c r="CD185" s="540"/>
      <c r="CE185" s="540"/>
      <c r="CF185" s="540"/>
      <c r="CG185" s="540"/>
      <c r="CH185" s="540"/>
      <c r="CI185" s="540"/>
      <c r="CJ185" s="540"/>
      <c r="CK185" s="540"/>
      <c r="CL185" s="540"/>
      <c r="CM185" s="540"/>
      <c r="CN185" s="540"/>
      <c r="CO185" s="540"/>
    </row>
    <row r="186" spans="1:159" s="482" customFormat="1" ht="33" hidden="1">
      <c r="A186" s="742"/>
      <c r="B186" s="616" t="s">
        <v>154</v>
      </c>
      <c r="C186" s="544" t="s">
        <v>141</v>
      </c>
      <c r="D186" s="549"/>
      <c r="E186" s="549"/>
      <c r="F186" s="549"/>
      <c r="G186" s="546"/>
      <c r="H186" s="542"/>
      <c r="I186" s="551"/>
      <c r="J186" s="551"/>
      <c r="K186" s="551"/>
      <c r="L186" s="551"/>
      <c r="M186" s="551"/>
      <c r="N186" s="551"/>
      <c r="O186" s="551"/>
      <c r="P186" s="551"/>
      <c r="Q186" s="551"/>
      <c r="R186" s="551"/>
      <c r="S186" s="551"/>
      <c r="T186" s="551"/>
      <c r="U186" s="551"/>
      <c r="V186" s="551"/>
      <c r="W186" s="551"/>
      <c r="X186" s="551"/>
      <c r="Y186" s="551"/>
      <c r="Z186" s="578"/>
      <c r="AA186" s="578"/>
      <c r="AB186" s="578"/>
      <c r="AC186" s="578"/>
      <c r="AD186" s="578"/>
      <c r="AE186" s="578"/>
      <c r="AF186" s="578"/>
      <c r="AG186" s="578"/>
      <c r="AH186" s="578"/>
      <c r="AI186" s="578"/>
      <c r="AJ186" s="578"/>
      <c r="AK186" s="578"/>
      <c r="AL186" s="578"/>
      <c r="AM186" s="578"/>
      <c r="AN186" s="578"/>
      <c r="AO186" s="578"/>
      <c r="AP186" s="578"/>
      <c r="AQ186" s="578"/>
      <c r="AR186" s="578"/>
      <c r="AS186" s="578"/>
      <c r="AT186" s="578"/>
      <c r="AU186" s="578"/>
      <c r="AV186" s="578"/>
      <c r="AW186" s="578"/>
      <c r="AX186" s="578"/>
      <c r="AY186" s="578"/>
      <c r="AZ186" s="578"/>
      <c r="BA186" s="578"/>
      <c r="BB186" s="578"/>
      <c r="BC186" s="578"/>
      <c r="BD186" s="578"/>
      <c r="BE186" s="578"/>
      <c r="BF186" s="578"/>
      <c r="BG186" s="578"/>
      <c r="BH186" s="578"/>
      <c r="BI186" s="578"/>
      <c r="BJ186" s="578"/>
      <c r="BK186" s="578"/>
      <c r="BL186" s="578"/>
      <c r="BM186" s="578"/>
      <c r="BN186" s="578"/>
      <c r="BO186" s="578"/>
      <c r="BP186" s="578"/>
      <c r="BQ186" s="578"/>
      <c r="BR186" s="578"/>
      <c r="BS186" s="578"/>
      <c r="BT186" s="578"/>
      <c r="BU186" s="578"/>
      <c r="BV186" s="578"/>
      <c r="BW186" s="578"/>
      <c r="BX186" s="578"/>
      <c r="BY186" s="578"/>
      <c r="BZ186" s="578"/>
      <c r="CA186" s="578"/>
      <c r="CB186" s="578"/>
      <c r="CC186" s="540"/>
      <c r="CD186" s="540"/>
      <c r="CE186" s="540"/>
      <c r="CF186" s="540"/>
      <c r="CG186" s="540"/>
      <c r="CH186" s="540"/>
      <c r="CI186" s="540"/>
      <c r="CJ186" s="540"/>
      <c r="CK186" s="540"/>
      <c r="CL186" s="540"/>
      <c r="CM186" s="540"/>
      <c r="CN186" s="540"/>
      <c r="CO186" s="540"/>
    </row>
    <row r="187" spans="1:159" s="482" customFormat="1" hidden="1">
      <c r="A187" s="742"/>
      <c r="B187" s="555"/>
      <c r="C187" s="579" t="s">
        <v>142</v>
      </c>
      <c r="D187" s="549"/>
      <c r="E187" s="549"/>
      <c r="F187" s="549"/>
      <c r="G187" s="546"/>
      <c r="H187" s="542"/>
      <c r="I187" s="551"/>
      <c r="J187" s="551"/>
      <c r="K187" s="551"/>
      <c r="L187" s="551"/>
      <c r="M187" s="551"/>
      <c r="N187" s="551"/>
      <c r="O187" s="551"/>
      <c r="P187" s="551"/>
      <c r="Q187" s="551"/>
      <c r="R187" s="551"/>
      <c r="S187" s="551"/>
      <c r="T187" s="551"/>
      <c r="U187" s="551"/>
      <c r="V187" s="551"/>
      <c r="W187" s="551"/>
      <c r="X187" s="551"/>
      <c r="Y187" s="551"/>
      <c r="Z187" s="578"/>
      <c r="AA187" s="578"/>
      <c r="AB187" s="578"/>
      <c r="AC187" s="578"/>
      <c r="AD187" s="578"/>
      <c r="AE187" s="578"/>
      <c r="AF187" s="578"/>
      <c r="AG187" s="578"/>
      <c r="AH187" s="578"/>
      <c r="AI187" s="578"/>
      <c r="AJ187" s="578"/>
      <c r="AK187" s="578"/>
      <c r="AL187" s="578"/>
      <c r="AM187" s="578"/>
      <c r="AN187" s="578"/>
      <c r="AO187" s="578"/>
      <c r="AP187" s="578"/>
      <c r="AQ187" s="578"/>
      <c r="AR187" s="578"/>
      <c r="AS187" s="578"/>
      <c r="AT187" s="578"/>
      <c r="AU187" s="578"/>
      <c r="AV187" s="578"/>
      <c r="AW187" s="578"/>
      <c r="AX187" s="578"/>
      <c r="AY187" s="578"/>
      <c r="AZ187" s="578"/>
      <c r="BA187" s="578"/>
      <c r="BB187" s="578"/>
      <c r="BC187" s="578"/>
      <c r="BD187" s="578"/>
      <c r="BE187" s="578"/>
      <c r="BF187" s="578"/>
      <c r="BG187" s="578"/>
      <c r="BH187" s="578"/>
      <c r="BI187" s="578"/>
      <c r="BJ187" s="578"/>
      <c r="BK187" s="578"/>
      <c r="BL187" s="578"/>
      <c r="BM187" s="578"/>
      <c r="BN187" s="578"/>
      <c r="BO187" s="578"/>
      <c r="BP187" s="578"/>
      <c r="BQ187" s="578"/>
      <c r="BR187" s="578"/>
      <c r="BS187" s="578"/>
      <c r="BT187" s="578"/>
      <c r="BU187" s="578"/>
      <c r="BV187" s="578"/>
      <c r="BW187" s="578"/>
      <c r="BX187" s="578"/>
      <c r="BY187" s="578"/>
      <c r="BZ187" s="578"/>
      <c r="CA187" s="578"/>
      <c r="CB187" s="578"/>
      <c r="CC187" s="540"/>
      <c r="CD187" s="540"/>
      <c r="CE187" s="540"/>
      <c r="CF187" s="540"/>
      <c r="CG187" s="540"/>
      <c r="CH187" s="540"/>
      <c r="CI187" s="540"/>
      <c r="CJ187" s="540"/>
      <c r="CK187" s="540"/>
      <c r="CL187" s="540"/>
      <c r="CM187" s="540"/>
      <c r="CN187" s="540"/>
      <c r="CO187" s="540"/>
    </row>
    <row r="188" spans="1:159" s="482" customFormat="1" hidden="1">
      <c r="A188" s="742"/>
      <c r="B188" s="580" t="s">
        <v>155</v>
      </c>
      <c r="C188" s="581"/>
      <c r="D188" s="581" t="s">
        <v>156</v>
      </c>
      <c r="E188" s="581" t="s">
        <v>157</v>
      </c>
      <c r="F188" s="581" t="s">
        <v>158</v>
      </c>
      <c r="G188" s="752" t="s">
        <v>159</v>
      </c>
      <c r="H188" s="542"/>
      <c r="I188" s="551"/>
      <c r="J188" s="551"/>
      <c r="K188" s="551"/>
      <c r="L188" s="551"/>
      <c r="M188" s="551"/>
      <c r="N188" s="551"/>
      <c r="O188" s="551"/>
      <c r="P188" s="551"/>
      <c r="Q188" s="551"/>
      <c r="R188" s="551"/>
      <c r="S188" s="551"/>
      <c r="T188" s="551"/>
      <c r="U188" s="551"/>
      <c r="V188" s="551"/>
      <c r="W188" s="551"/>
      <c r="X188" s="551"/>
      <c r="Y188" s="551"/>
      <c r="Z188" s="578"/>
      <c r="AA188" s="578"/>
      <c r="AB188" s="578"/>
      <c r="AC188" s="578"/>
      <c r="AD188" s="578"/>
      <c r="AE188" s="578"/>
      <c r="AF188" s="578"/>
      <c r="AG188" s="578"/>
      <c r="AH188" s="578"/>
      <c r="AI188" s="578"/>
      <c r="AJ188" s="578"/>
      <c r="AK188" s="578"/>
      <c r="AL188" s="578"/>
      <c r="AM188" s="578"/>
      <c r="AN188" s="578"/>
      <c r="AO188" s="578"/>
      <c r="AP188" s="578"/>
      <c r="AQ188" s="578"/>
      <c r="AR188" s="578"/>
      <c r="AS188" s="578"/>
      <c r="AT188" s="578"/>
      <c r="AU188" s="578"/>
      <c r="AV188" s="578"/>
      <c r="AW188" s="578"/>
      <c r="AX188" s="578"/>
      <c r="AY188" s="578"/>
      <c r="AZ188" s="578"/>
      <c r="BA188" s="578"/>
      <c r="BB188" s="578"/>
      <c r="BC188" s="578"/>
      <c r="BD188" s="578"/>
      <c r="BE188" s="578"/>
      <c r="BF188" s="578"/>
      <c r="BG188" s="578"/>
      <c r="BH188" s="578"/>
      <c r="BI188" s="578"/>
      <c r="BJ188" s="578"/>
      <c r="BK188" s="578"/>
      <c r="BL188" s="578"/>
      <c r="BM188" s="578"/>
      <c r="BN188" s="578"/>
      <c r="BO188" s="578"/>
      <c r="BP188" s="578"/>
      <c r="BQ188" s="578"/>
      <c r="BR188" s="578"/>
      <c r="BS188" s="578"/>
      <c r="BT188" s="578"/>
      <c r="BU188" s="578"/>
      <c r="BV188" s="578"/>
      <c r="BW188" s="578"/>
      <c r="BX188" s="578"/>
      <c r="BY188" s="578"/>
      <c r="BZ188" s="578"/>
      <c r="CA188" s="578"/>
      <c r="CB188" s="578"/>
      <c r="CC188" s="540"/>
      <c r="CD188" s="540"/>
      <c r="CE188" s="540"/>
      <c r="CF188" s="540"/>
      <c r="CG188" s="540"/>
      <c r="CH188" s="540"/>
      <c r="CI188" s="540"/>
      <c r="CJ188" s="540"/>
      <c r="CK188" s="540"/>
      <c r="CL188" s="540"/>
      <c r="CM188" s="540"/>
      <c r="CN188" s="540"/>
      <c r="CO188" s="540"/>
    </row>
    <row r="189" spans="1:159" s="482" customFormat="1" ht="33" hidden="1">
      <c r="A189" s="742"/>
      <c r="B189" s="546"/>
      <c r="C189" s="582" t="s">
        <v>160</v>
      </c>
      <c r="D189" s="549"/>
      <c r="E189" s="549"/>
      <c r="F189" s="549"/>
      <c r="G189" s="549"/>
      <c r="H189" s="542"/>
      <c r="I189" s="551"/>
      <c r="J189" s="551"/>
      <c r="K189" s="551"/>
      <c r="L189" s="551"/>
      <c r="M189" s="551"/>
      <c r="N189" s="551"/>
      <c r="O189" s="551"/>
      <c r="P189" s="551"/>
      <c r="Q189" s="551"/>
      <c r="R189" s="551"/>
      <c r="S189" s="551"/>
      <c r="T189" s="551"/>
      <c r="U189" s="551"/>
      <c r="V189" s="551"/>
      <c r="W189" s="551"/>
      <c r="X189" s="551"/>
      <c r="Y189" s="551"/>
      <c r="Z189" s="578"/>
      <c r="AA189" s="578"/>
      <c r="AB189" s="578"/>
      <c r="AC189" s="578"/>
      <c r="AD189" s="578"/>
      <c r="AE189" s="578"/>
      <c r="AF189" s="578"/>
      <c r="AG189" s="578"/>
      <c r="AH189" s="578"/>
      <c r="AI189" s="578"/>
      <c r="AJ189" s="578"/>
      <c r="AK189" s="578"/>
      <c r="AL189" s="578"/>
      <c r="AM189" s="578"/>
      <c r="AN189" s="578"/>
      <c r="AO189" s="578"/>
      <c r="AP189" s="578"/>
      <c r="AQ189" s="578"/>
      <c r="AR189" s="578"/>
      <c r="AS189" s="578"/>
      <c r="AT189" s="578"/>
      <c r="AU189" s="578"/>
      <c r="AV189" s="578"/>
      <c r="AW189" s="578"/>
      <c r="AX189" s="578"/>
      <c r="AY189" s="578"/>
      <c r="AZ189" s="578"/>
      <c r="BA189" s="578"/>
      <c r="BB189" s="578"/>
      <c r="BC189" s="578"/>
      <c r="BD189" s="578"/>
      <c r="BE189" s="578"/>
      <c r="BF189" s="578"/>
      <c r="BG189" s="578"/>
      <c r="BH189" s="578"/>
      <c r="BI189" s="578"/>
      <c r="BJ189" s="578"/>
      <c r="BK189" s="578"/>
      <c r="BL189" s="578"/>
      <c r="BM189" s="578"/>
      <c r="BN189" s="578"/>
      <c r="BO189" s="578"/>
      <c r="BP189" s="578"/>
      <c r="BQ189" s="578"/>
      <c r="BR189" s="578"/>
      <c r="BS189" s="578"/>
      <c r="BT189" s="578"/>
      <c r="BU189" s="578"/>
      <c r="BV189" s="578"/>
      <c r="BW189" s="578"/>
      <c r="BX189" s="578"/>
      <c r="BY189" s="578"/>
      <c r="BZ189" s="578"/>
      <c r="CA189" s="578"/>
      <c r="CB189" s="578"/>
      <c r="CC189" s="540"/>
      <c r="CD189" s="540"/>
      <c r="CE189" s="540"/>
      <c r="CF189" s="540"/>
      <c r="CG189" s="540"/>
      <c r="CH189" s="540"/>
      <c r="CI189" s="540"/>
      <c r="CJ189" s="540"/>
      <c r="CK189" s="540"/>
      <c r="CL189" s="540"/>
      <c r="CM189" s="540"/>
      <c r="CN189" s="540"/>
      <c r="CO189" s="540"/>
    </row>
    <row r="190" spans="1:159" s="482" customFormat="1" hidden="1">
      <c r="A190" s="742"/>
      <c r="B190" s="978"/>
      <c r="C190" s="583"/>
      <c r="D190" s="549"/>
      <c r="E190" s="549"/>
      <c r="F190" s="549"/>
      <c r="G190" s="549"/>
      <c r="H190" s="542"/>
      <c r="I190" s="551"/>
      <c r="J190" s="551"/>
      <c r="K190" s="551"/>
      <c r="L190" s="551"/>
      <c r="M190" s="551"/>
      <c r="N190" s="551"/>
      <c r="O190" s="551"/>
      <c r="P190" s="551"/>
      <c r="Q190" s="551"/>
      <c r="R190" s="551"/>
      <c r="S190" s="551"/>
      <c r="T190" s="551"/>
      <c r="U190" s="551"/>
      <c r="V190" s="551"/>
      <c r="W190" s="551"/>
      <c r="X190" s="551"/>
      <c r="Y190" s="551"/>
      <c r="Z190" s="578"/>
      <c r="AA190" s="578"/>
      <c r="AB190" s="578"/>
      <c r="AC190" s="578"/>
      <c r="AD190" s="578"/>
      <c r="AE190" s="578"/>
      <c r="AF190" s="578"/>
      <c r="AG190" s="578"/>
      <c r="AH190" s="578"/>
      <c r="AI190" s="578"/>
      <c r="AJ190" s="578"/>
      <c r="AK190" s="578"/>
      <c r="AL190" s="578"/>
      <c r="AM190" s="578"/>
      <c r="AN190" s="578"/>
      <c r="AO190" s="578"/>
      <c r="AP190" s="578"/>
      <c r="AQ190" s="578"/>
      <c r="AR190" s="578"/>
      <c r="AS190" s="578"/>
      <c r="AT190" s="578"/>
      <c r="AU190" s="578"/>
      <c r="AV190" s="578"/>
      <c r="AW190" s="578"/>
      <c r="AX190" s="578"/>
      <c r="AY190" s="578"/>
      <c r="AZ190" s="578"/>
      <c r="BA190" s="578"/>
      <c r="BB190" s="578"/>
      <c r="BC190" s="578"/>
      <c r="BD190" s="578"/>
      <c r="BE190" s="578"/>
      <c r="BF190" s="578"/>
      <c r="BG190" s="578"/>
      <c r="BH190" s="578"/>
      <c r="BI190" s="578"/>
      <c r="BJ190" s="578"/>
      <c r="BK190" s="578"/>
      <c r="BL190" s="578"/>
      <c r="BM190" s="578"/>
      <c r="BN190" s="578"/>
      <c r="BO190" s="578"/>
      <c r="BP190" s="578"/>
      <c r="BQ190" s="578"/>
      <c r="BR190" s="578"/>
      <c r="BS190" s="578"/>
      <c r="BT190" s="578"/>
      <c r="BU190" s="578"/>
      <c r="BV190" s="578"/>
      <c r="BW190" s="578"/>
      <c r="BX190" s="578"/>
      <c r="BY190" s="578"/>
      <c r="BZ190" s="578"/>
      <c r="CA190" s="578"/>
      <c r="CB190" s="578"/>
      <c r="CC190" s="540"/>
      <c r="CD190" s="540"/>
      <c r="CE190" s="540"/>
      <c r="CF190" s="540"/>
      <c r="CG190" s="540"/>
      <c r="CH190" s="540"/>
      <c r="CI190" s="540"/>
      <c r="CJ190" s="540"/>
      <c r="CK190" s="540"/>
      <c r="CL190" s="540"/>
      <c r="CM190" s="540"/>
      <c r="CN190" s="540"/>
      <c r="CO190" s="540"/>
    </row>
    <row r="191" spans="1:159" s="482" customFormat="1" hidden="1">
      <c r="A191" s="742"/>
      <c r="B191" s="555"/>
      <c r="C191" s="542"/>
      <c r="D191" s="542"/>
      <c r="E191" s="546"/>
      <c r="F191" s="546"/>
      <c r="G191" s="546"/>
      <c r="H191" s="542"/>
      <c r="I191" s="551"/>
      <c r="J191" s="551"/>
      <c r="K191" s="551"/>
      <c r="L191" s="551"/>
      <c r="M191" s="551"/>
      <c r="N191" s="551"/>
      <c r="O191" s="551"/>
      <c r="P191" s="551"/>
      <c r="Q191" s="551"/>
      <c r="R191" s="551"/>
      <c r="S191" s="551"/>
      <c r="T191" s="551"/>
      <c r="U191" s="551"/>
      <c r="V191" s="551"/>
      <c r="W191" s="551"/>
      <c r="X191" s="551"/>
      <c r="Y191" s="551"/>
      <c r="Z191" s="578"/>
      <c r="AA191" s="578"/>
      <c r="AB191" s="578"/>
      <c r="AC191" s="578"/>
      <c r="AD191" s="578"/>
      <c r="AE191" s="578"/>
      <c r="AF191" s="578"/>
      <c r="AG191" s="578"/>
      <c r="AH191" s="578"/>
      <c r="AI191" s="578"/>
      <c r="AJ191" s="578"/>
      <c r="AK191" s="578"/>
      <c r="AL191" s="578"/>
      <c r="AM191" s="578"/>
      <c r="AN191" s="578"/>
      <c r="AO191" s="578"/>
      <c r="AP191" s="578"/>
      <c r="AQ191" s="578"/>
      <c r="AR191" s="578"/>
      <c r="AS191" s="578"/>
      <c r="AT191" s="578"/>
      <c r="AU191" s="578"/>
      <c r="AV191" s="578"/>
      <c r="AW191" s="578"/>
      <c r="AX191" s="578"/>
      <c r="AY191" s="578"/>
      <c r="AZ191" s="578"/>
      <c r="BA191" s="578"/>
      <c r="BB191" s="578"/>
      <c r="BC191" s="578"/>
      <c r="BD191" s="578"/>
      <c r="BE191" s="578"/>
      <c r="BF191" s="578"/>
      <c r="BG191" s="578"/>
      <c r="BH191" s="578"/>
      <c r="BI191" s="578"/>
      <c r="BJ191" s="578"/>
      <c r="BK191" s="578"/>
      <c r="BL191" s="578"/>
      <c r="BM191" s="578"/>
      <c r="BN191" s="578"/>
      <c r="BO191" s="578"/>
      <c r="BP191" s="578"/>
      <c r="BQ191" s="578"/>
      <c r="BR191" s="578"/>
      <c r="BS191" s="578"/>
      <c r="BT191" s="578"/>
      <c r="BU191" s="578"/>
      <c r="BV191" s="578"/>
      <c r="BW191" s="578"/>
      <c r="BX191" s="578"/>
      <c r="BY191" s="578"/>
      <c r="BZ191" s="578"/>
      <c r="CA191" s="578"/>
      <c r="CB191" s="578"/>
    </row>
    <row r="192" spans="1:159" s="482" customFormat="1" hidden="1">
      <c r="A192" s="742"/>
      <c r="B192" s="576" t="s">
        <v>161</v>
      </c>
      <c r="C192" s="542"/>
      <c r="D192" s="542"/>
      <c r="E192" s="546"/>
      <c r="F192" s="546"/>
      <c r="G192" s="546"/>
      <c r="H192" s="542"/>
      <c r="I192" s="551"/>
      <c r="J192" s="551"/>
      <c r="K192" s="551"/>
      <c r="L192" s="551"/>
      <c r="M192" s="551"/>
      <c r="N192" s="551"/>
      <c r="O192" s="551"/>
      <c r="P192" s="551"/>
      <c r="Q192" s="551"/>
      <c r="R192" s="551"/>
      <c r="S192" s="551"/>
      <c r="T192" s="551"/>
      <c r="U192" s="551"/>
      <c r="V192" s="551"/>
      <c r="W192" s="551"/>
      <c r="X192" s="551"/>
      <c r="Y192" s="551"/>
      <c r="Z192" s="578"/>
      <c r="AA192" s="578"/>
      <c r="AB192" s="578"/>
      <c r="AC192" s="578"/>
      <c r="AD192" s="578"/>
      <c r="AE192" s="578"/>
      <c r="AF192" s="578"/>
      <c r="AG192" s="578"/>
      <c r="AH192" s="578"/>
      <c r="AI192" s="578"/>
      <c r="AJ192" s="578"/>
      <c r="AK192" s="578"/>
      <c r="AL192" s="578"/>
      <c r="AM192" s="578"/>
      <c r="AN192" s="578"/>
      <c r="AO192" s="578"/>
      <c r="AP192" s="578"/>
      <c r="AQ192" s="578"/>
      <c r="AR192" s="578"/>
      <c r="AS192" s="578"/>
      <c r="AT192" s="578"/>
      <c r="AU192" s="578"/>
      <c r="AV192" s="578"/>
      <c r="AW192" s="578"/>
      <c r="AX192" s="578"/>
      <c r="AY192" s="578"/>
      <c r="AZ192" s="578"/>
      <c r="BA192" s="578"/>
      <c r="BB192" s="578"/>
      <c r="BC192" s="578"/>
      <c r="BD192" s="578"/>
      <c r="BE192" s="578"/>
      <c r="BF192" s="578"/>
      <c r="BG192" s="578"/>
      <c r="BH192" s="578"/>
      <c r="BI192" s="578"/>
      <c r="BJ192" s="578"/>
      <c r="BK192" s="578"/>
      <c r="BL192" s="578"/>
      <c r="BM192" s="578"/>
      <c r="BN192" s="578"/>
      <c r="BO192" s="578"/>
      <c r="BP192" s="578"/>
      <c r="BQ192" s="578"/>
      <c r="BR192" s="578"/>
      <c r="BS192" s="578"/>
      <c r="BT192" s="578"/>
      <c r="BU192" s="578"/>
      <c r="BV192" s="578"/>
      <c r="BW192" s="578"/>
      <c r="BX192" s="578"/>
      <c r="BY192" s="578"/>
      <c r="BZ192" s="578"/>
      <c r="CA192" s="578"/>
      <c r="CB192" s="578"/>
    </row>
    <row r="193" spans="1:80" s="482" customFormat="1" hidden="1">
      <c r="A193" s="742"/>
      <c r="B193" s="555"/>
      <c r="C193" s="541" t="s">
        <v>67</v>
      </c>
      <c r="D193" s="545" t="s">
        <v>66</v>
      </c>
      <c r="E193" s="584" t="str">
        <f>IF(B25="","תא זה יעודכן אוטומטית עם מילוי סעיף 2.1",(IF(B25="אחר (פרט בהערות)",D25,B25)))</f>
        <v>תא זה יעודכן אוטומטית עם מילוי סעיף 2.1</v>
      </c>
      <c r="F193" s="978"/>
      <c r="G193" s="542"/>
      <c r="H193" s="542"/>
      <c r="I193" s="551"/>
      <c r="J193" s="551"/>
      <c r="K193" s="551"/>
      <c r="L193" s="551"/>
      <c r="M193" s="551"/>
      <c r="N193" s="551"/>
      <c r="O193" s="551"/>
      <c r="P193" s="551"/>
      <c r="Q193" s="551"/>
      <c r="R193" s="551"/>
      <c r="S193" s="551"/>
      <c r="T193" s="551"/>
      <c r="U193" s="551"/>
      <c r="V193" s="551"/>
      <c r="W193" s="551"/>
      <c r="X193" s="551"/>
      <c r="Y193" s="551"/>
      <c r="Z193" s="578"/>
      <c r="AA193" s="578"/>
      <c r="AB193" s="578"/>
      <c r="AC193" s="578"/>
      <c r="AD193" s="578"/>
      <c r="AE193" s="578"/>
      <c r="AF193" s="578"/>
      <c r="AG193" s="578"/>
      <c r="AH193" s="578"/>
      <c r="AI193" s="578"/>
      <c r="AJ193" s="578"/>
      <c r="AK193" s="578"/>
      <c r="AL193" s="578"/>
      <c r="AM193" s="578"/>
      <c r="AN193" s="578"/>
      <c r="AO193" s="578"/>
      <c r="AP193" s="578"/>
      <c r="AQ193" s="578"/>
      <c r="AR193" s="578"/>
      <c r="AS193" s="578"/>
      <c r="AT193" s="578"/>
      <c r="AU193" s="578"/>
      <c r="AV193" s="578"/>
      <c r="AW193" s="578"/>
      <c r="AX193" s="578"/>
      <c r="AY193" s="578"/>
      <c r="AZ193" s="578"/>
      <c r="BA193" s="578"/>
      <c r="BB193" s="578"/>
      <c r="BC193" s="578"/>
      <c r="BD193" s="578"/>
      <c r="BE193" s="578"/>
      <c r="BF193" s="578"/>
      <c r="BG193" s="578"/>
      <c r="BH193" s="578"/>
      <c r="BI193" s="578"/>
      <c r="BJ193" s="578"/>
      <c r="BK193" s="578"/>
      <c r="BL193" s="578"/>
      <c r="BM193" s="578"/>
      <c r="BN193" s="578"/>
      <c r="BO193" s="578"/>
      <c r="BP193" s="578"/>
      <c r="BQ193" s="578"/>
      <c r="BR193" s="578"/>
      <c r="BS193" s="578"/>
      <c r="BT193" s="578"/>
      <c r="BU193" s="578"/>
      <c r="BV193" s="578"/>
      <c r="BW193" s="578"/>
      <c r="BX193" s="578"/>
      <c r="BY193" s="578"/>
      <c r="BZ193" s="578"/>
      <c r="CA193" s="578"/>
      <c r="CB193" s="578"/>
    </row>
    <row r="194" spans="1:80" s="482" customFormat="1" hidden="1">
      <c r="A194" s="742"/>
      <c r="B194" s="555"/>
      <c r="C194" s="546"/>
      <c r="D194" s="585" t="s">
        <v>162</v>
      </c>
      <c r="E194" s="586"/>
      <c r="F194" s="546"/>
      <c r="G194" s="546"/>
      <c r="H194" s="542"/>
      <c r="I194" s="551"/>
      <c r="J194" s="551"/>
      <c r="K194" s="551"/>
      <c r="L194" s="551"/>
      <c r="M194" s="551"/>
      <c r="N194" s="551"/>
      <c r="O194" s="551"/>
      <c r="P194" s="551"/>
      <c r="Q194" s="551"/>
      <c r="R194" s="551"/>
      <c r="S194" s="551"/>
      <c r="T194" s="551"/>
      <c r="U194" s="551"/>
      <c r="V194" s="551"/>
      <c r="W194" s="551"/>
      <c r="X194" s="551"/>
      <c r="Y194" s="551"/>
      <c r="Z194" s="578"/>
      <c r="AA194" s="578"/>
      <c r="AB194" s="578"/>
      <c r="AC194" s="578"/>
      <c r="AD194" s="578"/>
      <c r="AE194" s="578"/>
      <c r="AF194" s="578"/>
      <c r="AG194" s="578"/>
      <c r="AH194" s="578"/>
      <c r="AI194" s="578"/>
      <c r="AJ194" s="578"/>
      <c r="AK194" s="578"/>
      <c r="AL194" s="578"/>
      <c r="AM194" s="578"/>
      <c r="AN194" s="578"/>
      <c r="AO194" s="578"/>
      <c r="AP194" s="578"/>
      <c r="AQ194" s="578"/>
      <c r="AR194" s="578"/>
      <c r="AS194" s="578"/>
      <c r="AT194" s="578"/>
      <c r="AU194" s="578"/>
      <c r="AV194" s="578"/>
      <c r="AW194" s="578"/>
      <c r="AX194" s="578"/>
      <c r="AY194" s="578"/>
      <c r="AZ194" s="578"/>
      <c r="BA194" s="578"/>
      <c r="BB194" s="578"/>
      <c r="BC194" s="578"/>
      <c r="BD194" s="578"/>
      <c r="BE194" s="578"/>
      <c r="BF194" s="578"/>
      <c r="BG194" s="578"/>
      <c r="BH194" s="578"/>
      <c r="BI194" s="578"/>
      <c r="BJ194" s="578"/>
      <c r="BK194" s="578"/>
      <c r="BL194" s="578"/>
      <c r="BM194" s="578"/>
      <c r="BN194" s="578"/>
      <c r="BO194" s="578"/>
      <c r="BP194" s="578"/>
      <c r="BQ194" s="578"/>
      <c r="BR194" s="578"/>
      <c r="BS194" s="578"/>
      <c r="BT194" s="578"/>
      <c r="BU194" s="578"/>
      <c r="BV194" s="578"/>
      <c r="BW194" s="578"/>
      <c r="BX194" s="578"/>
      <c r="BY194" s="578"/>
      <c r="BZ194" s="578"/>
      <c r="CA194" s="578"/>
      <c r="CB194" s="578"/>
    </row>
    <row r="195" spans="1:80" s="482" customFormat="1" hidden="1">
      <c r="A195" s="742"/>
      <c r="B195" s="555"/>
      <c r="C195" s="542"/>
      <c r="D195" s="587" t="s">
        <v>84</v>
      </c>
      <c r="E195" s="588"/>
      <c r="F195" s="542"/>
      <c r="G195" s="542"/>
      <c r="H195" s="542"/>
      <c r="I195" s="551"/>
      <c r="J195" s="551"/>
      <c r="K195" s="551"/>
      <c r="L195" s="551"/>
      <c r="M195" s="551"/>
      <c r="N195" s="551"/>
      <c r="O195" s="551"/>
      <c r="P195" s="551"/>
      <c r="Q195" s="551"/>
      <c r="R195" s="551"/>
      <c r="S195" s="551"/>
      <c r="T195" s="551"/>
      <c r="U195" s="551"/>
      <c r="V195" s="551"/>
      <c r="W195" s="551"/>
      <c r="X195" s="551"/>
      <c r="Y195" s="551"/>
      <c r="Z195" s="578"/>
      <c r="AA195" s="578"/>
      <c r="AB195" s="578"/>
      <c r="AC195" s="578"/>
      <c r="AD195" s="578"/>
      <c r="AE195" s="578"/>
      <c r="AF195" s="578"/>
      <c r="AG195" s="578"/>
      <c r="AH195" s="578"/>
      <c r="AI195" s="578"/>
      <c r="AJ195" s="578"/>
      <c r="AK195" s="578"/>
      <c r="AL195" s="578"/>
      <c r="AM195" s="578"/>
      <c r="AN195" s="578"/>
      <c r="AO195" s="578"/>
      <c r="AP195" s="578"/>
      <c r="AQ195" s="578"/>
      <c r="AR195" s="578"/>
      <c r="AS195" s="578"/>
      <c r="AT195" s="578"/>
      <c r="AU195" s="578"/>
      <c r="AV195" s="578"/>
      <c r="AW195" s="578"/>
      <c r="AX195" s="578"/>
      <c r="AY195" s="578"/>
      <c r="AZ195" s="578"/>
      <c r="BA195" s="578"/>
      <c r="BB195" s="578"/>
      <c r="BC195" s="578"/>
      <c r="BD195" s="578"/>
      <c r="BE195" s="578"/>
      <c r="BF195" s="578"/>
      <c r="BG195" s="578"/>
      <c r="BH195" s="578"/>
      <c r="BI195" s="578"/>
      <c r="BJ195" s="578"/>
      <c r="BK195" s="578"/>
      <c r="BL195" s="578"/>
      <c r="BM195" s="578"/>
      <c r="BN195" s="578"/>
      <c r="BO195" s="578"/>
      <c r="BP195" s="578"/>
      <c r="BQ195" s="578"/>
      <c r="BR195" s="578"/>
      <c r="BS195" s="578"/>
      <c r="BT195" s="578"/>
      <c r="BU195" s="578"/>
      <c r="BV195" s="578"/>
      <c r="BW195" s="578"/>
      <c r="BX195" s="578"/>
      <c r="BY195" s="578"/>
      <c r="BZ195" s="578"/>
      <c r="CA195" s="578"/>
      <c r="CB195" s="578"/>
    </row>
    <row r="196" spans="1:80" s="482" customFormat="1" hidden="1">
      <c r="A196" s="742"/>
      <c r="B196" s="555"/>
      <c r="C196" s="546"/>
      <c r="D196" s="555"/>
      <c r="E196" s="542"/>
      <c r="F196" s="542"/>
      <c r="G196" s="542"/>
      <c r="H196" s="542"/>
      <c r="I196" s="551"/>
      <c r="J196" s="551"/>
      <c r="K196" s="551"/>
      <c r="L196" s="551"/>
      <c r="M196" s="551"/>
      <c r="N196" s="551"/>
      <c r="O196" s="551"/>
      <c r="P196" s="551"/>
      <c r="Q196" s="551"/>
      <c r="R196" s="551"/>
      <c r="S196" s="551"/>
      <c r="T196" s="551"/>
      <c r="U196" s="551"/>
      <c r="V196" s="551"/>
      <c r="W196" s="551"/>
      <c r="X196" s="551"/>
      <c r="Y196" s="551"/>
      <c r="Z196" s="578"/>
      <c r="AA196" s="578"/>
      <c r="AB196" s="578"/>
      <c r="AC196" s="578"/>
      <c r="AD196" s="578"/>
      <c r="AE196" s="578"/>
      <c r="AF196" s="578"/>
      <c r="AG196" s="578"/>
      <c r="AH196" s="578"/>
      <c r="AI196" s="578"/>
      <c r="AJ196" s="578"/>
      <c r="AK196" s="578"/>
      <c r="AL196" s="578"/>
      <c r="AM196" s="578"/>
      <c r="AN196" s="578"/>
      <c r="AO196" s="578"/>
      <c r="AP196" s="578"/>
      <c r="AQ196" s="578"/>
      <c r="AR196" s="578"/>
      <c r="AS196" s="578"/>
      <c r="AT196" s="578"/>
      <c r="AU196" s="578"/>
      <c r="AV196" s="578"/>
      <c r="AW196" s="578"/>
      <c r="AX196" s="578"/>
      <c r="AY196" s="578"/>
      <c r="AZ196" s="578"/>
      <c r="BA196" s="578"/>
      <c r="BB196" s="578"/>
      <c r="BC196" s="578"/>
      <c r="BD196" s="578"/>
      <c r="BE196" s="578"/>
      <c r="BF196" s="578"/>
      <c r="BG196" s="578"/>
      <c r="BH196" s="578"/>
      <c r="BI196" s="578"/>
      <c r="BJ196" s="578"/>
      <c r="BK196" s="578"/>
      <c r="BL196" s="578"/>
      <c r="BM196" s="578"/>
      <c r="BN196" s="578"/>
      <c r="BO196" s="578"/>
      <c r="BP196" s="578"/>
      <c r="BQ196" s="578"/>
      <c r="BR196" s="578"/>
      <c r="BS196" s="578"/>
      <c r="BT196" s="578"/>
      <c r="BU196" s="578"/>
      <c r="BV196" s="578"/>
      <c r="BW196" s="578"/>
      <c r="BX196" s="578"/>
      <c r="BY196" s="578"/>
      <c r="BZ196" s="578"/>
      <c r="CA196" s="578"/>
      <c r="CB196" s="578"/>
    </row>
    <row r="197" spans="1:80" s="492" customFormat="1" ht="63.75" hidden="1" customHeight="1">
      <c r="A197" s="728"/>
      <c r="B197" s="517" t="s">
        <v>178</v>
      </c>
      <c r="C197" s="503" t="s">
        <v>2578</v>
      </c>
      <c r="D197" s="504" t="s">
        <v>2579</v>
      </c>
      <c r="AZ197" s="493"/>
    </row>
    <row r="198" spans="1:80" s="492" customFormat="1" ht="30" hidden="1" customHeight="1">
      <c r="A198" s="728"/>
      <c r="B198" s="589"/>
      <c r="C198" s="508"/>
      <c r="D198" s="590"/>
      <c r="AZ198" s="493"/>
    </row>
    <row r="199" spans="1:80" s="492" customFormat="1" ht="14.25" hidden="1" customHeight="1">
      <c r="A199" s="728"/>
      <c r="B199" s="589"/>
      <c r="C199" s="508"/>
      <c r="D199" s="590"/>
      <c r="AZ199" s="493"/>
    </row>
    <row r="200" spans="1:80" s="492" customFormat="1" ht="14.25" hidden="1" customHeight="1">
      <c r="A200" s="728"/>
      <c r="B200" s="589"/>
      <c r="C200" s="508"/>
      <c r="D200" s="590"/>
      <c r="AZ200" s="493"/>
    </row>
    <row r="201" spans="1:80" s="492" customFormat="1" ht="14.25" hidden="1" customHeight="1">
      <c r="A201" s="728"/>
      <c r="B201" s="589"/>
      <c r="C201" s="508"/>
      <c r="D201" s="590"/>
      <c r="AZ201" s="493"/>
    </row>
    <row r="202" spans="1:80" s="492" customFormat="1" ht="14.25" hidden="1" customHeight="1">
      <c r="A202" s="728"/>
      <c r="B202" s="589"/>
      <c r="C202" s="508"/>
      <c r="D202" s="590"/>
      <c r="AZ202" s="493"/>
    </row>
    <row r="203" spans="1:80" s="492" customFormat="1" ht="15" hidden="1" customHeight="1">
      <c r="A203" s="728"/>
      <c r="B203" s="589"/>
      <c r="C203" s="508"/>
      <c r="D203" s="590"/>
      <c r="AZ203" s="493"/>
    </row>
    <row r="204" spans="1:80" s="492" customFormat="1" hidden="1">
      <c r="A204" s="728"/>
      <c r="B204" s="589"/>
      <c r="C204" s="508"/>
      <c r="D204" s="590"/>
      <c r="AZ204" s="493"/>
    </row>
    <row r="205" spans="1:80" s="492" customFormat="1" ht="30" hidden="1" customHeight="1">
      <c r="A205" s="728"/>
      <c r="B205" s="589"/>
      <c r="C205" s="508"/>
      <c r="D205" s="590"/>
      <c r="AZ205" s="493"/>
    </row>
    <row r="206" spans="1:80" s="492" customFormat="1" ht="14.25" hidden="1" customHeight="1">
      <c r="A206" s="728"/>
      <c r="B206" s="589"/>
      <c r="C206" s="508"/>
      <c r="D206" s="590"/>
      <c r="AZ206" s="493"/>
    </row>
    <row r="207" spans="1:80" s="492" customFormat="1" ht="14.25" hidden="1" customHeight="1" thickBot="1">
      <c r="A207" s="728"/>
      <c r="B207" s="591"/>
      <c r="C207" s="511"/>
      <c r="D207" s="592"/>
      <c r="AZ207" s="493"/>
    </row>
    <row r="208" spans="1:80" s="492" customFormat="1" hidden="1">
      <c r="A208" s="728"/>
    </row>
    <row r="209" spans="1:80" s="482" customFormat="1" hidden="1">
      <c r="A209" s="728"/>
      <c r="B209" s="753" t="s">
        <v>163</v>
      </c>
      <c r="C209" s="542"/>
      <c r="D209" s="542"/>
      <c r="E209" s="542"/>
      <c r="F209" s="542"/>
      <c r="G209" s="542"/>
      <c r="H209" s="542"/>
      <c r="I209" s="551"/>
      <c r="J209" s="551"/>
      <c r="K209" s="551"/>
      <c r="L209" s="551"/>
      <c r="M209" s="551"/>
      <c r="N209" s="551"/>
      <c r="O209" s="551"/>
      <c r="P209" s="551"/>
      <c r="Q209" s="551"/>
      <c r="R209" s="551"/>
      <c r="S209" s="551"/>
      <c r="T209" s="551"/>
      <c r="U209" s="551"/>
      <c r="V209" s="551"/>
      <c r="W209" s="551"/>
      <c r="X209" s="551"/>
      <c r="Y209" s="551"/>
      <c r="Z209" s="578"/>
      <c r="AA209" s="578"/>
      <c r="AB209" s="578"/>
      <c r="AC209" s="578"/>
      <c r="AD209" s="578"/>
      <c r="AE209" s="578"/>
      <c r="AF209" s="578"/>
      <c r="AG209" s="578"/>
      <c r="AH209" s="578"/>
      <c r="AI209" s="578"/>
      <c r="AJ209" s="578"/>
      <c r="AK209" s="578"/>
      <c r="AL209" s="578"/>
      <c r="AM209" s="578"/>
      <c r="AN209" s="578"/>
      <c r="AO209" s="578"/>
      <c r="AP209" s="578"/>
      <c r="AQ209" s="578"/>
      <c r="AR209" s="578"/>
      <c r="AS209" s="578"/>
      <c r="AT209" s="578"/>
      <c r="AU209" s="578"/>
      <c r="AV209" s="578"/>
      <c r="AW209" s="578"/>
      <c r="AX209" s="578"/>
      <c r="AY209" s="578"/>
      <c r="AZ209" s="578"/>
      <c r="BA209" s="578"/>
      <c r="BB209" s="578"/>
      <c r="BC209" s="578"/>
      <c r="BD209" s="578"/>
      <c r="BE209" s="578"/>
      <c r="BF209" s="578"/>
      <c r="BG209" s="578"/>
      <c r="BH209" s="578"/>
      <c r="BI209" s="578"/>
      <c r="BJ209" s="578"/>
      <c r="BK209" s="578"/>
      <c r="BL209" s="578"/>
      <c r="BM209" s="578"/>
      <c r="BN209" s="578"/>
      <c r="BO209" s="578"/>
      <c r="BP209" s="578"/>
      <c r="BQ209" s="578"/>
      <c r="BR209" s="578"/>
      <c r="BS209" s="578"/>
      <c r="BT209" s="578"/>
      <c r="BU209" s="578"/>
      <c r="BV209" s="578"/>
      <c r="BW209" s="578"/>
      <c r="BX209" s="578"/>
      <c r="BY209" s="578"/>
      <c r="BZ209" s="578"/>
      <c r="CA209" s="578"/>
      <c r="CB209" s="578"/>
    </row>
    <row r="210" spans="1:80" s="482" customFormat="1" hidden="1">
      <c r="A210" s="728"/>
      <c r="B210" s="753"/>
      <c r="C210" s="593"/>
      <c r="D210" s="594" t="s">
        <v>164</v>
      </c>
      <c r="E210" s="595" t="s">
        <v>165</v>
      </c>
      <c r="F210" s="594" t="s">
        <v>166</v>
      </c>
      <c r="G210" s="596" t="s">
        <v>167</v>
      </c>
      <c r="H210" s="1016" t="s">
        <v>168</v>
      </c>
      <c r="I210" s="551"/>
      <c r="J210" s="551"/>
      <c r="K210" s="551"/>
      <c r="L210" s="551"/>
      <c r="M210" s="551"/>
      <c r="N210" s="551"/>
      <c r="O210" s="551"/>
      <c r="P210" s="551"/>
      <c r="Q210" s="551"/>
      <c r="R210" s="551"/>
      <c r="S210" s="551"/>
      <c r="T210" s="551"/>
      <c r="U210" s="551"/>
      <c r="V210" s="551"/>
      <c r="W210" s="551"/>
      <c r="X210" s="551"/>
      <c r="Y210" s="551"/>
      <c r="Z210" s="578"/>
      <c r="AA210" s="578"/>
      <c r="AB210" s="578"/>
      <c r="AC210" s="578"/>
      <c r="AD210" s="578"/>
      <c r="AE210" s="578"/>
      <c r="AF210" s="578"/>
      <c r="AG210" s="578"/>
      <c r="AH210" s="578"/>
      <c r="AI210" s="578"/>
      <c r="AJ210" s="578"/>
      <c r="AK210" s="578"/>
      <c r="AL210" s="578"/>
      <c r="AM210" s="578"/>
      <c r="AN210" s="578"/>
      <c r="AO210" s="578"/>
      <c r="AP210" s="578"/>
      <c r="AQ210" s="578"/>
      <c r="AR210" s="578"/>
      <c r="AS210" s="578"/>
      <c r="AT210" s="578"/>
      <c r="AU210" s="578"/>
      <c r="AV210" s="578"/>
      <c r="AW210" s="578"/>
      <c r="AX210" s="578"/>
      <c r="AY210" s="578"/>
      <c r="AZ210" s="578"/>
      <c r="BA210" s="578"/>
      <c r="BB210" s="578"/>
      <c r="BC210" s="578"/>
      <c r="BD210" s="578"/>
      <c r="BE210" s="578"/>
      <c r="BF210" s="578"/>
      <c r="BG210" s="578"/>
      <c r="BH210" s="578"/>
      <c r="BI210" s="578"/>
      <c r="BJ210" s="578"/>
      <c r="BK210" s="578"/>
      <c r="BL210" s="578"/>
      <c r="BM210" s="578"/>
      <c r="BN210" s="578"/>
      <c r="BO210" s="578"/>
      <c r="BP210" s="578"/>
      <c r="BQ210" s="578"/>
      <c r="BR210" s="578"/>
      <c r="BS210" s="578"/>
      <c r="BT210" s="578"/>
      <c r="BU210" s="578"/>
      <c r="BV210" s="578"/>
      <c r="BW210" s="578"/>
      <c r="BX210" s="578"/>
      <c r="BY210" s="578"/>
      <c r="BZ210" s="578"/>
      <c r="CA210" s="578"/>
      <c r="CB210" s="578"/>
    </row>
    <row r="211" spans="1:80" s="482" customFormat="1" hidden="1">
      <c r="A211" s="728"/>
      <c r="B211" s="555"/>
      <c r="C211" s="597" t="s">
        <v>362</v>
      </c>
      <c r="D211" s="598">
        <f>IF(SUM(C198:C207)&gt;0,E194*' קבועים'!$B$82,0)</f>
        <v>0</v>
      </c>
      <c r="E211" s="598" t="str">
        <f>IF($E$68&lt;&gt;0,$E$68,0)</f>
        <v>תא זה יעודכן אוטומטית עם מילוי סעיף 2.2</v>
      </c>
      <c r="F211" s="599" t="e">
        <f>IF(E211=0,0,-1*(1-D211/E211))</f>
        <v>#VALUE!</v>
      </c>
      <c r="G211" s="600"/>
      <c r="H211" s="1016"/>
      <c r="I211" s="551"/>
      <c r="J211" s="551"/>
      <c r="K211" s="551"/>
      <c r="L211" s="551"/>
      <c r="M211" s="551"/>
      <c r="N211" s="551"/>
      <c r="O211" s="551"/>
      <c r="P211" s="551"/>
      <c r="Q211" s="551"/>
      <c r="R211" s="551"/>
      <c r="S211" s="551"/>
      <c r="T211" s="551"/>
      <c r="U211" s="551"/>
      <c r="V211" s="551"/>
      <c r="W211" s="551"/>
      <c r="X211" s="551"/>
      <c r="Y211" s="551"/>
      <c r="Z211" s="578"/>
      <c r="AA211" s="578"/>
      <c r="AB211" s="578"/>
      <c r="AC211" s="578"/>
      <c r="AD211" s="578"/>
      <c r="AE211" s="578"/>
      <c r="AF211" s="578"/>
      <c r="AG211" s="578"/>
      <c r="AH211" s="578"/>
      <c r="AI211" s="578"/>
      <c r="AJ211" s="578"/>
      <c r="AK211" s="578"/>
      <c r="AL211" s="578"/>
      <c r="AM211" s="578"/>
      <c r="AN211" s="578"/>
      <c r="AO211" s="578"/>
      <c r="AP211" s="578"/>
      <c r="AQ211" s="578"/>
      <c r="AR211" s="578"/>
      <c r="AS211" s="578"/>
      <c r="AT211" s="578"/>
      <c r="AU211" s="578"/>
      <c r="AV211" s="578"/>
      <c r="AW211" s="578"/>
      <c r="AX211" s="578"/>
      <c r="AY211" s="578"/>
      <c r="AZ211" s="578"/>
      <c r="BA211" s="578"/>
      <c r="BB211" s="578"/>
      <c r="BC211" s="578"/>
      <c r="BD211" s="578"/>
      <c r="BE211" s="578"/>
      <c r="BF211" s="578"/>
      <c r="BG211" s="578"/>
      <c r="BH211" s="578"/>
      <c r="BI211" s="578"/>
      <c r="BJ211" s="578"/>
      <c r="BK211" s="578"/>
      <c r="BL211" s="578"/>
      <c r="BM211" s="578"/>
      <c r="BN211" s="578"/>
      <c r="BO211" s="578"/>
      <c r="BP211" s="578"/>
      <c r="BQ211" s="578"/>
      <c r="BR211" s="578"/>
      <c r="BS211" s="578"/>
      <c r="BT211" s="578"/>
      <c r="BU211" s="578"/>
      <c r="BV211" s="578"/>
      <c r="BW211" s="578"/>
      <c r="BX211" s="578"/>
      <c r="BY211" s="578"/>
      <c r="BZ211" s="578"/>
      <c r="CA211" s="578"/>
      <c r="CB211" s="578"/>
    </row>
    <row r="212" spans="1:80" s="482" customFormat="1" hidden="1">
      <c r="A212" s="728"/>
      <c r="B212" s="555"/>
      <c r="C212" s="597" t="s">
        <v>169</v>
      </c>
      <c r="D212" s="598">
        <f>SUM(C198:C207)*tCO2e_KWhחשמל</f>
        <v>0</v>
      </c>
      <c r="E212" s="598" t="str">
        <f>IF($E$136&lt;&gt;0,$E$136,0)</f>
        <v xml:space="preserve">תא זה יעודכן אוטומטית עם מילוי סעיף 2.2 </v>
      </c>
      <c r="F212" s="599" t="e">
        <f>IF(E212=0,0,-1*(1-D212/E212))</f>
        <v>#VALUE!</v>
      </c>
      <c r="G212" s="600"/>
      <c r="H212" s="1016"/>
      <c r="I212" s="551"/>
      <c r="J212" s="551"/>
      <c r="K212" s="551"/>
      <c r="L212" s="551"/>
      <c r="M212" s="551"/>
      <c r="N212" s="551"/>
      <c r="O212" s="551"/>
      <c r="P212" s="551"/>
      <c r="Q212" s="551"/>
      <c r="R212" s="551"/>
      <c r="S212" s="551"/>
      <c r="T212" s="551"/>
      <c r="U212" s="551"/>
      <c r="V212" s="551"/>
      <c r="W212" s="551"/>
      <c r="X212" s="551"/>
      <c r="Y212" s="551"/>
      <c r="Z212" s="578"/>
      <c r="AA212" s="578"/>
      <c r="AB212" s="578"/>
      <c r="AC212" s="578"/>
      <c r="AD212" s="578"/>
      <c r="AE212" s="578"/>
      <c r="AF212" s="578"/>
      <c r="AG212" s="578"/>
      <c r="AH212" s="578"/>
      <c r="AI212" s="578"/>
      <c r="AJ212" s="578"/>
      <c r="AK212" s="578"/>
      <c r="AL212" s="578"/>
      <c r="AM212" s="578"/>
      <c r="AN212" s="578"/>
      <c r="AO212" s="578"/>
      <c r="AP212" s="578"/>
      <c r="AQ212" s="578"/>
      <c r="AR212" s="578"/>
      <c r="AS212" s="578"/>
      <c r="AT212" s="578"/>
      <c r="AU212" s="578"/>
      <c r="AV212" s="578"/>
      <c r="AW212" s="578"/>
      <c r="AX212" s="578"/>
      <c r="AY212" s="578"/>
      <c r="AZ212" s="578"/>
      <c r="BA212" s="578"/>
      <c r="BB212" s="578"/>
      <c r="BC212" s="578"/>
      <c r="BD212" s="578"/>
      <c r="BE212" s="578"/>
      <c r="BF212" s="578"/>
      <c r="BG212" s="578"/>
      <c r="BH212" s="578"/>
      <c r="BI212" s="578"/>
      <c r="BJ212" s="578"/>
      <c r="BK212" s="578"/>
      <c r="BL212" s="578"/>
      <c r="BM212" s="578"/>
      <c r="BN212" s="578"/>
      <c r="BO212" s="578"/>
      <c r="BP212" s="578"/>
      <c r="BQ212" s="578"/>
      <c r="BR212" s="578"/>
      <c r="BS212" s="578"/>
      <c r="BT212" s="578"/>
      <c r="BU212" s="578"/>
      <c r="BV212" s="578"/>
      <c r="BW212" s="578"/>
      <c r="BX212" s="578"/>
      <c r="BY212" s="578"/>
      <c r="BZ212" s="578"/>
      <c r="CA212" s="578"/>
      <c r="CB212" s="578"/>
    </row>
    <row r="213" spans="1:80" s="482" customFormat="1" ht="33.75" hidden="1" thickBot="1">
      <c r="A213" s="728"/>
      <c r="B213" s="555"/>
      <c r="C213" s="601" t="s">
        <v>170</v>
      </c>
      <c r="D213" s="602">
        <f>D211-D212</f>
        <v>0</v>
      </c>
      <c r="E213" s="602" t="str">
        <f>IF($E$142&lt;&gt;0,$E$142,0)</f>
        <v>תא זה יעודכן אוטומטית עם מילוי סעיפים: 2.1 ו- 2.2</v>
      </c>
      <c r="F213" s="603" t="e">
        <f>IF(E213=0,0,-1*(1-D213/E213))</f>
        <v>#VALUE!</v>
      </c>
      <c r="G213" s="604"/>
      <c r="H213" s="1016"/>
      <c r="I213" s="551"/>
      <c r="J213" s="551"/>
      <c r="K213" s="551"/>
      <c r="L213" s="551"/>
      <c r="M213" s="551"/>
      <c r="N213" s="551"/>
      <c r="O213" s="551"/>
      <c r="P213" s="551"/>
      <c r="Q213" s="551"/>
      <c r="R213" s="551"/>
      <c r="S213" s="551"/>
      <c r="T213" s="551"/>
      <c r="U213" s="551"/>
      <c r="V213" s="551"/>
      <c r="W213" s="551"/>
      <c r="X213" s="551"/>
      <c r="Y213" s="551"/>
      <c r="Z213" s="578"/>
      <c r="AA213" s="578"/>
      <c r="AB213" s="578"/>
      <c r="AC213" s="578"/>
      <c r="AD213" s="578"/>
      <c r="AE213" s="578"/>
      <c r="AF213" s="578"/>
      <c r="AG213" s="578"/>
      <c r="AH213" s="578"/>
      <c r="AI213" s="578"/>
      <c r="AJ213" s="578"/>
      <c r="AK213" s="578"/>
      <c r="AL213" s="578"/>
      <c r="AM213" s="578"/>
      <c r="AN213" s="578"/>
      <c r="AO213" s="578"/>
      <c r="AP213" s="578"/>
      <c r="AQ213" s="578"/>
      <c r="AR213" s="578"/>
      <c r="AS213" s="578"/>
      <c r="AT213" s="578"/>
      <c r="AU213" s="578"/>
      <c r="AV213" s="578"/>
      <c r="AW213" s="578"/>
      <c r="AX213" s="578"/>
      <c r="AY213" s="578"/>
      <c r="AZ213" s="578"/>
      <c r="BA213" s="578"/>
      <c r="BB213" s="578"/>
      <c r="BC213" s="578"/>
      <c r="BD213" s="578"/>
      <c r="BE213" s="578"/>
      <c r="BF213" s="578"/>
      <c r="BG213" s="578"/>
      <c r="BH213" s="578"/>
      <c r="BI213" s="578"/>
      <c r="BJ213" s="578"/>
      <c r="BK213" s="578"/>
      <c r="BL213" s="578"/>
      <c r="BM213" s="578"/>
      <c r="BN213" s="578"/>
      <c r="BO213" s="578"/>
      <c r="BP213" s="578"/>
      <c r="BQ213" s="578"/>
      <c r="BR213" s="578"/>
      <c r="BS213" s="578"/>
      <c r="BT213" s="578"/>
      <c r="BU213" s="578"/>
      <c r="BV213" s="578"/>
      <c r="BW213" s="578"/>
      <c r="BX213" s="578"/>
      <c r="BY213" s="578"/>
      <c r="BZ213" s="578"/>
      <c r="CA213" s="578"/>
      <c r="CB213" s="578"/>
    </row>
    <row r="214" spans="1:80" s="482" customFormat="1" hidden="1">
      <c r="A214" s="728"/>
      <c r="B214" s="555"/>
      <c r="C214" s="564"/>
      <c r="D214" s="605"/>
      <c r="E214" s="546"/>
      <c r="F214" s="606"/>
      <c r="G214" s="542"/>
      <c r="H214" s="542"/>
      <c r="I214" s="551"/>
      <c r="J214" s="551"/>
      <c r="K214" s="551"/>
      <c r="L214" s="551"/>
      <c r="M214" s="551"/>
      <c r="N214" s="551"/>
      <c r="O214" s="551"/>
      <c r="P214" s="551"/>
      <c r="Q214" s="551"/>
      <c r="R214" s="551"/>
      <c r="S214" s="551"/>
      <c r="T214" s="551"/>
      <c r="U214" s="551"/>
      <c r="V214" s="551"/>
      <c r="W214" s="551"/>
      <c r="X214" s="551"/>
      <c r="Y214" s="551"/>
      <c r="Z214" s="551"/>
      <c r="AA214" s="551"/>
      <c r="AB214" s="551"/>
      <c r="AC214" s="551"/>
      <c r="AD214" s="551"/>
      <c r="AE214" s="551"/>
      <c r="AF214" s="551"/>
      <c r="AG214" s="551"/>
      <c r="AH214" s="551"/>
      <c r="AI214" s="551"/>
      <c r="AJ214" s="551"/>
      <c r="AK214" s="551"/>
      <c r="AL214" s="551"/>
      <c r="AM214" s="551"/>
      <c r="AN214" s="551"/>
      <c r="AO214" s="551"/>
      <c r="AP214" s="551"/>
      <c r="AQ214" s="551"/>
      <c r="AR214" s="551"/>
      <c r="AS214" s="551"/>
      <c r="AT214" s="551"/>
      <c r="AU214" s="551"/>
      <c r="AV214" s="551"/>
      <c r="AW214" s="551"/>
      <c r="AX214" s="551"/>
      <c r="AY214" s="551"/>
      <c r="AZ214" s="551"/>
      <c r="BA214" s="551"/>
      <c r="BB214" s="551"/>
      <c r="BC214" s="551"/>
      <c r="BD214" s="551"/>
      <c r="BE214" s="551"/>
      <c r="BF214" s="551"/>
      <c r="BG214" s="551"/>
      <c r="BH214" s="551"/>
      <c r="BI214" s="551"/>
      <c r="BJ214" s="551"/>
      <c r="BK214" s="551"/>
      <c r="BL214" s="551"/>
      <c r="BM214" s="551"/>
      <c r="BN214" s="551"/>
      <c r="BO214" s="551"/>
      <c r="BP214" s="551"/>
      <c r="BQ214" s="551"/>
      <c r="BR214" s="551"/>
      <c r="BS214" s="551"/>
      <c r="BT214" s="551"/>
      <c r="BU214" s="551"/>
      <c r="BV214" s="551"/>
      <c r="BW214" s="551"/>
      <c r="BX214" s="551"/>
      <c r="BY214" s="551"/>
      <c r="BZ214" s="551"/>
      <c r="CA214" s="551"/>
      <c r="CB214" s="551"/>
    </row>
    <row r="215" spans="1:80" s="482" customFormat="1" hidden="1">
      <c r="A215" s="728"/>
      <c r="B215" s="753" t="s">
        <v>177</v>
      </c>
      <c r="C215" s="593"/>
      <c r="D215" s="594" t="s">
        <v>164</v>
      </c>
      <c r="E215" s="595" t="s">
        <v>165</v>
      </c>
      <c r="F215" s="594" t="s">
        <v>166</v>
      </c>
      <c r="G215" s="596" t="s">
        <v>167</v>
      </c>
      <c r="H215" s="1016" t="s">
        <v>168</v>
      </c>
      <c r="I215" s="551"/>
      <c r="J215" s="551"/>
      <c r="K215" s="551"/>
      <c r="L215" s="551"/>
      <c r="M215" s="551"/>
      <c r="N215" s="551"/>
      <c r="O215" s="551"/>
      <c r="P215" s="551"/>
      <c r="Q215" s="551"/>
      <c r="R215" s="551"/>
      <c r="S215" s="551"/>
      <c r="T215" s="551"/>
      <c r="U215" s="551"/>
      <c r="V215" s="551"/>
      <c r="W215" s="551"/>
      <c r="X215" s="551"/>
      <c r="Y215" s="551"/>
      <c r="Z215" s="551"/>
      <c r="AA215" s="551"/>
      <c r="AB215" s="551"/>
      <c r="AC215" s="551"/>
      <c r="AD215" s="551"/>
      <c r="AE215" s="551"/>
      <c r="AF215" s="551"/>
      <c r="AG215" s="551"/>
      <c r="AH215" s="551"/>
      <c r="AI215" s="551"/>
      <c r="AJ215" s="551"/>
      <c r="AK215" s="551"/>
      <c r="AL215" s="551"/>
      <c r="AM215" s="551"/>
      <c r="AN215" s="551"/>
      <c r="AO215" s="551"/>
      <c r="AP215" s="551"/>
      <c r="AQ215" s="551"/>
      <c r="AR215" s="551"/>
      <c r="AS215" s="551"/>
      <c r="AT215" s="551"/>
      <c r="AU215" s="551"/>
      <c r="AV215" s="551"/>
      <c r="AW215" s="551"/>
      <c r="AX215" s="551"/>
      <c r="AY215" s="551"/>
      <c r="AZ215" s="551"/>
      <c r="BA215" s="551"/>
      <c r="BB215" s="551"/>
      <c r="BC215" s="551"/>
      <c r="BD215" s="551"/>
      <c r="BE215" s="551"/>
      <c r="BF215" s="551"/>
      <c r="BG215" s="551"/>
      <c r="BH215" s="551"/>
      <c r="BI215" s="551"/>
      <c r="BJ215" s="551"/>
      <c r="BK215" s="551"/>
      <c r="BL215" s="551"/>
      <c r="BM215" s="551"/>
      <c r="BN215" s="551"/>
      <c r="BO215" s="551"/>
      <c r="BP215" s="551"/>
      <c r="BQ215" s="551"/>
      <c r="BR215" s="551"/>
      <c r="BS215" s="551"/>
      <c r="BT215" s="551"/>
      <c r="BU215" s="551"/>
      <c r="BV215" s="551"/>
      <c r="BW215" s="551"/>
      <c r="BX215" s="551"/>
      <c r="BY215" s="551"/>
      <c r="BZ215" s="551"/>
      <c r="CA215" s="551"/>
      <c r="CB215" s="551"/>
    </row>
    <row r="216" spans="1:80" s="482" customFormat="1" hidden="1">
      <c r="A216" s="728"/>
      <c r="B216" s="555"/>
      <c r="C216" s="597" t="s">
        <v>363</v>
      </c>
      <c r="D216" s="598">
        <f>IF(SUM(C198:C207)&gt;0,E194*' קבועים'!$B$83,0)</f>
        <v>0</v>
      </c>
      <c r="E216" s="598" t="str">
        <f>IF($C$68&lt;&gt;0,$C$68,0)</f>
        <v>תא זה יעודכן אוטומטית עם מילוי סעיף 2.2</v>
      </c>
      <c r="F216" s="599" t="e">
        <f>IF(E216=0,0,-1*(1-D216/E216))</f>
        <v>#VALUE!</v>
      </c>
      <c r="G216" s="600"/>
      <c r="H216" s="1016"/>
      <c r="I216" s="551"/>
      <c r="J216" s="551"/>
      <c r="K216" s="551"/>
      <c r="L216" s="551"/>
      <c r="M216" s="551"/>
      <c r="N216" s="551"/>
      <c r="O216" s="551"/>
      <c r="P216" s="551"/>
      <c r="Q216" s="551"/>
      <c r="R216" s="551"/>
      <c r="S216" s="551"/>
      <c r="T216" s="551"/>
      <c r="U216" s="551"/>
      <c r="V216" s="551"/>
      <c r="W216" s="551"/>
      <c r="X216" s="551"/>
      <c r="Y216" s="551"/>
      <c r="Z216" s="551"/>
      <c r="AA216" s="551"/>
      <c r="AB216" s="551"/>
      <c r="AC216" s="551"/>
      <c r="AD216" s="551"/>
      <c r="AE216" s="551"/>
      <c r="AF216" s="551"/>
      <c r="AG216" s="551"/>
      <c r="AH216" s="551"/>
      <c r="AI216" s="551"/>
      <c r="AJ216" s="551"/>
      <c r="AK216" s="551"/>
      <c r="AL216" s="551"/>
      <c r="AM216" s="551"/>
      <c r="AN216" s="551"/>
      <c r="AO216" s="551"/>
      <c r="AP216" s="551"/>
      <c r="AQ216" s="551"/>
      <c r="AR216" s="551"/>
      <c r="AS216" s="551"/>
      <c r="AT216" s="551"/>
      <c r="AU216" s="551"/>
      <c r="AV216" s="551"/>
      <c r="AW216" s="551"/>
      <c r="AX216" s="551"/>
      <c r="AY216" s="551"/>
      <c r="AZ216" s="551"/>
      <c r="BA216" s="551"/>
      <c r="BB216" s="551"/>
      <c r="BC216" s="551"/>
      <c r="BD216" s="551"/>
      <c r="BE216" s="551"/>
      <c r="BF216" s="551"/>
      <c r="BG216" s="551"/>
      <c r="BH216" s="551"/>
      <c r="BI216" s="551"/>
      <c r="BJ216" s="551"/>
      <c r="BK216" s="551"/>
      <c r="BL216" s="551"/>
      <c r="BM216" s="551"/>
      <c r="BN216" s="551"/>
      <c r="BO216" s="551"/>
      <c r="BP216" s="551"/>
      <c r="BQ216" s="551"/>
      <c r="BR216" s="551"/>
      <c r="BS216" s="551"/>
      <c r="BT216" s="551"/>
      <c r="BU216" s="551"/>
      <c r="BV216" s="551"/>
      <c r="BW216" s="551"/>
      <c r="BX216" s="551"/>
      <c r="BY216" s="551"/>
      <c r="BZ216" s="551"/>
      <c r="CA216" s="551"/>
      <c r="CB216" s="551"/>
    </row>
    <row r="217" spans="1:80" s="482" customFormat="1" hidden="1">
      <c r="A217" s="728"/>
      <c r="B217" s="555"/>
      <c r="C217" s="597" t="s">
        <v>278</v>
      </c>
      <c r="D217" s="598">
        <f>SUM(C198:C207)</f>
        <v>0</v>
      </c>
      <c r="E217" s="598" t="str">
        <f>IF($C$136&lt;&gt;0,$C$136,0)</f>
        <v xml:space="preserve">תא זה יעודכן אוטומטית עם מילוי סעיף 2.2 </v>
      </c>
      <c r="F217" s="599" t="e">
        <f>IF(E217=0,0,-1*(1-D217/E217))</f>
        <v>#VALUE!</v>
      </c>
      <c r="G217" s="600"/>
      <c r="H217" s="1016"/>
      <c r="I217" s="551"/>
      <c r="J217" s="542"/>
      <c r="K217" s="542"/>
      <c r="L217" s="542"/>
      <c r="M217" s="542"/>
      <c r="N217" s="542"/>
      <c r="O217" s="542"/>
      <c r="P217" s="542"/>
      <c r="Q217" s="542"/>
      <c r="R217" s="542"/>
      <c r="S217" s="542"/>
      <c r="T217" s="542"/>
      <c r="U217" s="542"/>
      <c r="V217" s="542"/>
      <c r="W217" s="551"/>
      <c r="X217" s="551"/>
      <c r="Y217" s="551"/>
      <c r="Z217" s="551"/>
      <c r="AA217" s="551"/>
      <c r="AB217" s="551"/>
      <c r="AC217" s="551"/>
      <c r="AD217" s="551"/>
      <c r="AE217" s="551"/>
      <c r="AF217" s="551"/>
      <c r="AG217" s="551"/>
      <c r="AH217" s="551"/>
      <c r="AI217" s="551"/>
      <c r="AJ217" s="551"/>
      <c r="AK217" s="551"/>
      <c r="AL217" s="551"/>
      <c r="AM217" s="551"/>
      <c r="AN217" s="551"/>
      <c r="AO217" s="551"/>
      <c r="AP217" s="551"/>
      <c r="AQ217" s="551"/>
      <c r="AR217" s="551"/>
      <c r="AS217" s="551"/>
      <c r="AT217" s="551"/>
      <c r="AU217" s="551"/>
      <c r="AV217" s="551"/>
      <c r="AW217" s="551"/>
      <c r="AX217" s="551"/>
      <c r="AY217" s="551"/>
      <c r="AZ217" s="551"/>
      <c r="BA217" s="551"/>
      <c r="BB217" s="551"/>
      <c r="BC217" s="551"/>
      <c r="BD217" s="551"/>
      <c r="BE217" s="551"/>
      <c r="BF217" s="551"/>
      <c r="BG217" s="551"/>
      <c r="BH217" s="551"/>
      <c r="BI217" s="551"/>
      <c r="BJ217" s="551"/>
      <c r="BK217" s="551"/>
      <c r="BL217" s="551"/>
      <c r="BM217" s="551"/>
      <c r="BN217" s="551"/>
      <c r="BO217" s="551"/>
      <c r="BP217" s="551"/>
      <c r="BQ217" s="551"/>
      <c r="BR217" s="551"/>
      <c r="BS217" s="551"/>
      <c r="BT217" s="551"/>
      <c r="BU217" s="551"/>
      <c r="BV217" s="551"/>
      <c r="BW217" s="551"/>
      <c r="BX217" s="551"/>
      <c r="BY217" s="551"/>
      <c r="BZ217" s="551"/>
      <c r="CA217" s="551"/>
      <c r="CB217" s="551"/>
    </row>
    <row r="218" spans="1:80" s="482" customFormat="1" ht="33.75" hidden="1" thickBot="1">
      <c r="A218" s="728"/>
      <c r="B218" s="555"/>
      <c r="C218" s="601" t="s">
        <v>279</v>
      </c>
      <c r="D218" s="602">
        <f>D216-D217</f>
        <v>0</v>
      </c>
      <c r="E218" s="602" t="str">
        <f>IF($C$142&lt;&gt;0,$C$142,0)</f>
        <v>תא זה יעודכן אוטומטית עם מילוי סעיפים: 2.1 ו- 2.2</v>
      </c>
      <c r="F218" s="603" t="e">
        <f>IF(E218=0,0,-1*(1-D218/E218))</f>
        <v>#VALUE!</v>
      </c>
      <c r="G218" s="604"/>
      <c r="H218" s="1016"/>
      <c r="I218" s="551"/>
      <c r="J218" s="551"/>
      <c r="K218" s="551"/>
      <c r="L218" s="551"/>
      <c r="M218" s="551"/>
      <c r="N218" s="551"/>
      <c r="O218" s="551"/>
      <c r="P218" s="551"/>
      <c r="Q218" s="551"/>
      <c r="R218" s="551"/>
      <c r="S218" s="551"/>
      <c r="T218" s="551"/>
      <c r="U218" s="551"/>
      <c r="V218" s="551"/>
      <c r="W218" s="551"/>
      <c r="X218" s="551"/>
      <c r="Y218" s="551"/>
      <c r="Z218" s="551"/>
      <c r="AA218" s="551"/>
      <c r="AB218" s="551"/>
      <c r="AC218" s="551"/>
      <c r="AD218" s="551"/>
      <c r="AE218" s="551"/>
      <c r="AF218" s="551"/>
      <c r="AG218" s="551"/>
      <c r="AH218" s="551"/>
      <c r="AI218" s="551"/>
      <c r="AJ218" s="551"/>
      <c r="AK218" s="551"/>
      <c r="AL218" s="551"/>
      <c r="AM218" s="551"/>
      <c r="AN218" s="551"/>
      <c r="AO218" s="551"/>
      <c r="AP218" s="551"/>
      <c r="AQ218" s="551"/>
      <c r="AR218" s="551"/>
      <c r="AS218" s="551"/>
      <c r="AT218" s="551"/>
      <c r="AU218" s="551"/>
      <c r="AV218" s="551"/>
      <c r="AW218" s="551"/>
      <c r="AX218" s="551"/>
      <c r="AY218" s="551"/>
      <c r="AZ218" s="551"/>
      <c r="BA218" s="551"/>
      <c r="BB218" s="551"/>
      <c r="BC218" s="551"/>
      <c r="BD218" s="551"/>
      <c r="BE218" s="551"/>
      <c r="BF218" s="551"/>
      <c r="BG218" s="551"/>
      <c r="BH218" s="551"/>
      <c r="BI218" s="551"/>
      <c r="BJ218" s="551"/>
      <c r="BK218" s="551"/>
      <c r="BL218" s="551"/>
      <c r="BM218" s="551"/>
      <c r="BN218" s="551"/>
      <c r="BO218" s="551"/>
      <c r="BP218" s="551"/>
      <c r="BQ218" s="551"/>
      <c r="BR218" s="551"/>
      <c r="BS218" s="551"/>
      <c r="BT218" s="551"/>
      <c r="BU218" s="551"/>
      <c r="BV218" s="551"/>
      <c r="BW218" s="551"/>
      <c r="BX218" s="551"/>
      <c r="BY218" s="551"/>
      <c r="BZ218" s="551"/>
      <c r="CA218" s="551"/>
      <c r="CB218" s="551"/>
    </row>
    <row r="219" spans="1:80" s="482" customFormat="1" hidden="1">
      <c r="A219" s="728"/>
      <c r="B219" s="555"/>
      <c r="C219" s="564"/>
      <c r="D219" s="605"/>
      <c r="E219" s="546"/>
      <c r="F219" s="542"/>
      <c r="G219" s="542"/>
      <c r="H219" s="542"/>
      <c r="I219" s="551"/>
      <c r="J219" s="551"/>
      <c r="K219" s="551"/>
      <c r="L219" s="551"/>
      <c r="M219" s="551"/>
      <c r="N219" s="551"/>
      <c r="O219" s="551"/>
      <c r="P219" s="551"/>
      <c r="Q219" s="551"/>
      <c r="R219" s="551"/>
      <c r="S219" s="551"/>
      <c r="T219" s="551"/>
      <c r="U219" s="551"/>
      <c r="V219" s="551"/>
      <c r="W219" s="551"/>
      <c r="X219" s="551"/>
      <c r="Y219" s="551"/>
      <c r="Z219" s="551"/>
      <c r="AA219" s="551"/>
      <c r="AB219" s="551"/>
      <c r="AC219" s="551"/>
      <c r="AD219" s="551"/>
      <c r="AE219" s="551"/>
      <c r="AF219" s="551"/>
      <c r="AG219" s="551"/>
      <c r="AH219" s="551"/>
      <c r="AI219" s="551"/>
      <c r="AJ219" s="551"/>
      <c r="AK219" s="551"/>
      <c r="AL219" s="551"/>
      <c r="AM219" s="551"/>
      <c r="AN219" s="551"/>
      <c r="AO219" s="551"/>
      <c r="AP219" s="551"/>
      <c r="AQ219" s="551"/>
      <c r="AR219" s="551"/>
      <c r="AS219" s="551"/>
      <c r="AT219" s="551"/>
      <c r="AU219" s="551"/>
      <c r="AV219" s="551"/>
      <c r="AW219" s="551"/>
      <c r="AX219" s="551"/>
      <c r="AY219" s="551"/>
      <c r="AZ219" s="551"/>
      <c r="BA219" s="551"/>
      <c r="BB219" s="551"/>
      <c r="BC219" s="551"/>
      <c r="BD219" s="551"/>
      <c r="BE219" s="551"/>
      <c r="BF219" s="551"/>
      <c r="BG219" s="551"/>
      <c r="BH219" s="551"/>
      <c r="BI219" s="551"/>
      <c r="BJ219" s="551"/>
      <c r="BK219" s="551"/>
      <c r="BL219" s="551"/>
      <c r="BM219" s="551"/>
      <c r="BN219" s="551"/>
      <c r="BO219" s="551"/>
      <c r="BP219" s="551"/>
      <c r="BQ219" s="551"/>
      <c r="BR219" s="551"/>
      <c r="BS219" s="551"/>
      <c r="BT219" s="551"/>
      <c r="BU219" s="551"/>
      <c r="BV219" s="551"/>
      <c r="BW219" s="551"/>
      <c r="BX219" s="551"/>
      <c r="BY219" s="551"/>
      <c r="BZ219" s="551"/>
      <c r="CA219" s="551"/>
      <c r="CB219" s="551"/>
    </row>
    <row r="220" spans="1:80" s="482" customFormat="1" ht="33" hidden="1">
      <c r="A220" s="728"/>
      <c r="B220" s="753" t="s">
        <v>299</v>
      </c>
      <c r="C220" s="593" t="s">
        <v>148</v>
      </c>
      <c r="D220" s="594" t="s">
        <v>149</v>
      </c>
      <c r="E220" s="594" t="s">
        <v>171</v>
      </c>
      <c r="F220" s="594" t="s">
        <v>364</v>
      </c>
      <c r="G220" s="596" t="s">
        <v>172</v>
      </c>
      <c r="H220" s="542"/>
      <c r="I220" s="542"/>
      <c r="J220" s="551"/>
      <c r="K220" s="551"/>
      <c r="L220" s="551"/>
      <c r="M220" s="551"/>
      <c r="N220" s="551"/>
      <c r="O220" s="551"/>
      <c r="P220" s="551"/>
      <c r="Q220" s="551"/>
      <c r="R220" s="551"/>
      <c r="S220" s="551"/>
      <c r="T220" s="551"/>
      <c r="U220" s="551"/>
      <c r="V220" s="551"/>
      <c r="W220" s="542"/>
      <c r="X220" s="542"/>
      <c r="Y220" s="542"/>
      <c r="Z220" s="540"/>
      <c r="AA220" s="540"/>
      <c r="AB220" s="540"/>
      <c r="AC220" s="540"/>
      <c r="AD220" s="540"/>
      <c r="AE220" s="540"/>
      <c r="AF220" s="540"/>
      <c r="AG220" s="540"/>
      <c r="AH220" s="540"/>
      <c r="AI220" s="540"/>
      <c r="AJ220" s="540"/>
      <c r="AK220" s="540"/>
      <c r="AL220" s="540"/>
      <c r="AM220" s="540"/>
      <c r="AN220" s="540"/>
      <c r="AO220" s="540"/>
      <c r="AP220" s="540"/>
      <c r="AQ220" s="540"/>
      <c r="AR220" s="540"/>
      <c r="AS220" s="540"/>
      <c r="AT220" s="540"/>
      <c r="AU220" s="540"/>
      <c r="AV220" s="540"/>
      <c r="AW220" s="540"/>
      <c r="AX220" s="540"/>
      <c r="AY220" s="540"/>
      <c r="AZ220" s="540"/>
      <c r="BA220" s="540"/>
      <c r="BB220" s="540"/>
      <c r="BC220" s="540"/>
      <c r="BD220" s="540"/>
      <c r="BE220" s="540"/>
      <c r="BF220" s="540"/>
      <c r="BG220" s="540"/>
      <c r="BH220" s="540"/>
      <c r="BI220" s="540"/>
      <c r="BJ220" s="540"/>
      <c r="BK220" s="540"/>
      <c r="BL220" s="540"/>
      <c r="BM220" s="540"/>
      <c r="BN220" s="540"/>
      <c r="BO220" s="540"/>
      <c r="BP220" s="540"/>
      <c r="BQ220" s="540"/>
      <c r="BR220" s="540"/>
      <c r="BS220" s="540"/>
      <c r="BT220" s="540"/>
      <c r="BU220" s="540"/>
      <c r="BV220" s="540"/>
      <c r="BW220" s="540"/>
      <c r="BX220" s="540"/>
      <c r="BY220" s="540"/>
      <c r="BZ220" s="540"/>
      <c r="CA220" s="540"/>
      <c r="CB220" s="540"/>
    </row>
    <row r="221" spans="1:80" s="482" customFormat="1" ht="17.25" hidden="1" thickBot="1">
      <c r="A221" s="728"/>
      <c r="B221" s="555"/>
      <c r="C221" s="607" t="s">
        <v>39</v>
      </c>
      <c r="D221" s="608" t="s">
        <v>48</v>
      </c>
      <c r="E221" s="609">
        <f>D217</f>
        <v>0</v>
      </c>
      <c r="F221" s="609">
        <f>IF($E$194&gt;0,$E$194*' קבועים'!$B$83,0)</f>
        <v>0</v>
      </c>
      <c r="G221" s="610">
        <f>F221-E221</f>
        <v>0</v>
      </c>
      <c r="H221" s="542"/>
      <c r="I221" s="551"/>
      <c r="J221" s="551"/>
      <c r="K221" s="551"/>
      <c r="L221" s="551"/>
      <c r="M221" s="551"/>
      <c r="N221" s="551"/>
      <c r="O221" s="551"/>
      <c r="P221" s="551"/>
      <c r="Q221" s="551"/>
      <c r="R221" s="551"/>
      <c r="S221" s="551"/>
      <c r="T221" s="551"/>
      <c r="U221" s="551"/>
      <c r="V221" s="551"/>
      <c r="W221" s="551"/>
      <c r="X221" s="551"/>
      <c r="Y221" s="551"/>
      <c r="Z221" s="578"/>
      <c r="AA221" s="578"/>
      <c r="AB221" s="578"/>
      <c r="AC221" s="578"/>
      <c r="AD221" s="578"/>
      <c r="AE221" s="578"/>
      <c r="AF221" s="578"/>
      <c r="AG221" s="578"/>
      <c r="AH221" s="578"/>
      <c r="AI221" s="578"/>
      <c r="AJ221" s="578"/>
      <c r="AK221" s="578"/>
      <c r="AL221" s="578"/>
      <c r="AM221" s="578"/>
      <c r="AN221" s="578"/>
      <c r="AO221" s="578"/>
      <c r="AP221" s="578"/>
      <c r="AQ221" s="578"/>
      <c r="AR221" s="578"/>
      <c r="AS221" s="578"/>
      <c r="AT221" s="578"/>
      <c r="AU221" s="578"/>
      <c r="AV221" s="578"/>
      <c r="AW221" s="578"/>
      <c r="AX221" s="578"/>
      <c r="AY221" s="578"/>
      <c r="AZ221" s="578"/>
      <c r="BA221" s="578"/>
      <c r="BB221" s="578"/>
      <c r="BC221" s="578"/>
      <c r="BD221" s="578"/>
      <c r="BE221" s="578"/>
      <c r="BF221" s="578"/>
      <c r="BG221" s="578"/>
      <c r="BH221" s="578"/>
      <c r="BI221" s="578"/>
      <c r="BJ221" s="578"/>
      <c r="BK221" s="578"/>
      <c r="BL221" s="578"/>
      <c r="BM221" s="578"/>
      <c r="BN221" s="578"/>
      <c r="BO221" s="578"/>
      <c r="BP221" s="578"/>
      <c r="BQ221" s="578"/>
      <c r="BR221" s="578"/>
      <c r="BS221" s="578"/>
      <c r="BT221" s="578"/>
      <c r="BU221" s="578"/>
      <c r="BV221" s="578"/>
      <c r="BW221" s="578"/>
      <c r="BX221" s="578"/>
      <c r="BY221" s="578"/>
      <c r="BZ221" s="578"/>
      <c r="CA221" s="578"/>
      <c r="CB221" s="578"/>
    </row>
    <row r="222" spans="1:80" s="482" customFormat="1" hidden="1">
      <c r="A222" s="728"/>
      <c r="B222" s="555"/>
      <c r="C222" s="564"/>
      <c r="D222" s="605"/>
      <c r="E222" s="546"/>
      <c r="F222" s="542"/>
      <c r="G222" s="542"/>
      <c r="H222" s="542"/>
      <c r="I222" s="551"/>
      <c r="J222" s="551"/>
      <c r="K222" s="551"/>
      <c r="L222" s="551"/>
      <c r="M222" s="551"/>
      <c r="N222" s="551"/>
      <c r="O222" s="551"/>
      <c r="P222" s="551"/>
      <c r="Q222" s="551"/>
      <c r="R222" s="551"/>
      <c r="S222" s="551"/>
      <c r="T222" s="551"/>
      <c r="U222" s="551"/>
      <c r="V222" s="551"/>
      <c r="W222" s="551"/>
      <c r="X222" s="551"/>
      <c r="Y222" s="551"/>
      <c r="Z222" s="551"/>
      <c r="AA222" s="551"/>
      <c r="AB222" s="551"/>
      <c r="AC222" s="551"/>
      <c r="AD222" s="551"/>
      <c r="AE222" s="551"/>
      <c r="AF222" s="551"/>
      <c r="AG222" s="551"/>
      <c r="AH222" s="551"/>
      <c r="AI222" s="551"/>
      <c r="AJ222" s="551"/>
      <c r="AK222" s="551"/>
      <c r="AL222" s="551"/>
      <c r="AM222" s="551"/>
      <c r="AN222" s="551"/>
      <c r="AO222" s="551"/>
      <c r="AP222" s="551"/>
      <c r="AQ222" s="551"/>
      <c r="AR222" s="551"/>
      <c r="AS222" s="551"/>
      <c r="AT222" s="551"/>
      <c r="AU222" s="551"/>
      <c r="AV222" s="551"/>
      <c r="AW222" s="551"/>
      <c r="AX222" s="551"/>
      <c r="AY222" s="551"/>
      <c r="AZ222" s="551"/>
      <c r="BA222" s="551"/>
      <c r="BB222" s="551"/>
      <c r="BC222" s="551"/>
      <c r="BD222" s="551"/>
      <c r="BE222" s="551"/>
      <c r="BF222" s="551"/>
      <c r="BG222" s="551"/>
      <c r="BH222" s="551"/>
      <c r="BI222" s="551"/>
      <c r="BJ222" s="551"/>
      <c r="BK222" s="551"/>
      <c r="BL222" s="551"/>
      <c r="BM222" s="551"/>
      <c r="BN222" s="551"/>
      <c r="BO222" s="551"/>
      <c r="BP222" s="551"/>
      <c r="BQ222" s="551"/>
      <c r="BR222" s="551"/>
      <c r="BS222" s="551"/>
      <c r="BT222" s="551"/>
      <c r="BU222" s="551"/>
      <c r="BV222" s="551"/>
      <c r="BW222" s="551"/>
      <c r="BX222" s="551"/>
      <c r="BY222" s="551"/>
      <c r="BZ222" s="551"/>
      <c r="CA222" s="551"/>
      <c r="CB222" s="551"/>
    </row>
    <row r="223" spans="1:80" s="615" customFormat="1" ht="33" hidden="1">
      <c r="A223" s="744">
        <v>2.7</v>
      </c>
      <c r="B223" s="754" t="s">
        <v>173</v>
      </c>
      <c r="C223" s="613"/>
      <c r="D223" s="755"/>
      <c r="E223" s="613"/>
      <c r="F223" s="613"/>
      <c r="G223" s="613"/>
      <c r="H223" s="613"/>
      <c r="I223" s="756"/>
      <c r="J223" s="756"/>
      <c r="K223" s="756"/>
      <c r="L223" s="756"/>
      <c r="M223" s="756"/>
      <c r="N223" s="756"/>
      <c r="O223" s="756"/>
      <c r="P223" s="756"/>
      <c r="Q223" s="756"/>
      <c r="R223" s="756"/>
      <c r="S223" s="756"/>
      <c r="T223" s="756"/>
      <c r="U223" s="756"/>
      <c r="V223" s="756"/>
      <c r="W223" s="756"/>
      <c r="X223" s="756"/>
      <c r="Y223" s="756"/>
      <c r="Z223" s="614"/>
      <c r="AA223" s="614"/>
      <c r="AB223" s="614"/>
      <c r="AC223" s="614"/>
      <c r="AD223" s="614"/>
      <c r="AE223" s="614"/>
      <c r="AF223" s="614"/>
      <c r="AG223" s="614"/>
      <c r="AH223" s="614"/>
      <c r="AI223" s="614"/>
      <c r="AJ223" s="614"/>
      <c r="AK223" s="614"/>
      <c r="AL223" s="614"/>
      <c r="AM223" s="614"/>
      <c r="AN223" s="614"/>
      <c r="AO223" s="614"/>
      <c r="AP223" s="614"/>
      <c r="AQ223" s="614"/>
      <c r="AR223" s="614"/>
      <c r="AS223" s="614"/>
      <c r="AT223" s="614"/>
      <c r="AU223" s="614"/>
      <c r="AV223" s="614"/>
      <c r="AW223" s="614"/>
      <c r="AX223" s="614"/>
      <c r="AY223" s="614"/>
      <c r="AZ223" s="614"/>
      <c r="BA223" s="614"/>
      <c r="BB223" s="614"/>
      <c r="BC223" s="614"/>
      <c r="BD223" s="614"/>
      <c r="BE223" s="614"/>
      <c r="BF223" s="614"/>
      <c r="BG223" s="614"/>
      <c r="BH223" s="614"/>
      <c r="BI223" s="614"/>
      <c r="BJ223" s="614"/>
      <c r="BK223" s="614"/>
      <c r="BL223" s="614"/>
      <c r="BM223" s="614"/>
      <c r="BN223" s="614"/>
      <c r="BO223" s="614"/>
      <c r="BP223" s="614"/>
      <c r="BQ223" s="614"/>
      <c r="BR223" s="614"/>
      <c r="BS223" s="614"/>
      <c r="BT223" s="614"/>
      <c r="BU223" s="614"/>
      <c r="BV223" s="614"/>
      <c r="BW223" s="614"/>
      <c r="BX223" s="614"/>
      <c r="BY223" s="614"/>
      <c r="BZ223" s="614"/>
      <c r="CA223" s="614"/>
      <c r="CB223" s="614"/>
    </row>
    <row r="224" spans="1:80" s="482" customFormat="1" hidden="1">
      <c r="A224" s="742"/>
      <c r="B224" s="757"/>
      <c r="C224" s="542"/>
      <c r="D224" s="758"/>
      <c r="E224" s="542"/>
      <c r="F224" s="542"/>
      <c r="G224" s="542"/>
      <c r="H224" s="542"/>
      <c r="I224" s="551"/>
      <c r="J224" s="551"/>
      <c r="K224" s="551"/>
      <c r="L224" s="551"/>
      <c r="M224" s="551"/>
      <c r="N224" s="551"/>
      <c r="O224" s="551"/>
      <c r="P224" s="551"/>
      <c r="Q224" s="551"/>
      <c r="R224" s="551"/>
      <c r="S224" s="551"/>
      <c r="T224" s="551"/>
      <c r="U224" s="551"/>
      <c r="V224" s="551"/>
      <c r="W224" s="551"/>
      <c r="X224" s="551"/>
      <c r="Y224" s="551"/>
      <c r="Z224" s="578"/>
      <c r="AA224" s="578"/>
      <c r="AB224" s="578"/>
      <c r="AC224" s="578"/>
      <c r="AD224" s="578"/>
      <c r="AE224" s="578"/>
      <c r="AF224" s="578"/>
      <c r="AG224" s="578"/>
      <c r="AH224" s="578"/>
      <c r="AI224" s="578"/>
      <c r="AJ224" s="578"/>
      <c r="AK224" s="578"/>
      <c r="AL224" s="578"/>
      <c r="AM224" s="578"/>
      <c r="AN224" s="578"/>
      <c r="AO224" s="578"/>
      <c r="AP224" s="578"/>
      <c r="AQ224" s="578"/>
      <c r="AR224" s="578"/>
      <c r="AS224" s="578"/>
      <c r="AT224" s="578"/>
      <c r="AU224" s="578"/>
      <c r="AV224" s="578"/>
      <c r="AW224" s="578"/>
      <c r="AX224" s="578"/>
      <c r="AY224" s="578"/>
      <c r="AZ224" s="578"/>
      <c r="BA224" s="578"/>
      <c r="BB224" s="578"/>
      <c r="BC224" s="578"/>
      <c r="BD224" s="578"/>
      <c r="BE224" s="578"/>
      <c r="BF224" s="578"/>
      <c r="BG224" s="578"/>
      <c r="BH224" s="578"/>
      <c r="BI224" s="578"/>
      <c r="BJ224" s="578"/>
      <c r="BK224" s="578"/>
      <c r="BL224" s="578"/>
      <c r="BM224" s="578"/>
      <c r="BN224" s="578"/>
      <c r="BO224" s="578"/>
      <c r="BP224" s="578"/>
      <c r="BQ224" s="578"/>
      <c r="BR224" s="578"/>
      <c r="BS224" s="578"/>
      <c r="BT224" s="578"/>
      <c r="BU224" s="578"/>
      <c r="BV224" s="578"/>
      <c r="BW224" s="578"/>
      <c r="BX224" s="578"/>
      <c r="BY224" s="578"/>
      <c r="BZ224" s="578"/>
      <c r="CA224" s="578"/>
      <c r="CB224" s="578"/>
    </row>
    <row r="225" spans="1:80" s="482" customFormat="1" hidden="1">
      <c r="A225" s="742"/>
      <c r="B225" s="526" t="s">
        <v>210</v>
      </c>
      <c r="C225" s="537"/>
      <c r="D225" s="758"/>
      <c r="E225" s="542"/>
      <c r="F225" s="542"/>
      <c r="G225" s="542"/>
      <c r="H225" s="542"/>
      <c r="I225" s="551"/>
      <c r="J225" s="551"/>
      <c r="K225" s="551"/>
      <c r="L225" s="551"/>
      <c r="M225" s="551"/>
      <c r="N225" s="551"/>
      <c r="O225" s="551"/>
      <c r="P225" s="551"/>
      <c r="Q225" s="551"/>
      <c r="R225" s="551"/>
      <c r="S225" s="551"/>
      <c r="T225" s="551"/>
      <c r="U225" s="551"/>
      <c r="V225" s="551"/>
      <c r="W225" s="551"/>
      <c r="X225" s="551"/>
      <c r="Y225" s="551"/>
      <c r="Z225" s="578"/>
      <c r="AA225" s="578"/>
      <c r="AB225" s="578"/>
      <c r="AC225" s="578"/>
      <c r="AD225" s="578"/>
      <c r="AE225" s="578"/>
      <c r="AF225" s="578"/>
      <c r="AG225" s="578"/>
      <c r="AH225" s="578"/>
      <c r="AI225" s="578"/>
      <c r="AJ225" s="578"/>
      <c r="AK225" s="578"/>
      <c r="AL225" s="578"/>
      <c r="AM225" s="578"/>
      <c r="AN225" s="578"/>
      <c r="AO225" s="578"/>
      <c r="AP225" s="578"/>
      <c r="AQ225" s="578"/>
      <c r="AR225" s="578"/>
      <c r="AS225" s="578"/>
      <c r="AT225" s="578"/>
      <c r="AU225" s="578"/>
      <c r="AV225" s="578"/>
      <c r="AW225" s="578"/>
      <c r="AX225" s="578"/>
      <c r="AY225" s="578"/>
      <c r="AZ225" s="578"/>
      <c r="BA225" s="578"/>
      <c r="BB225" s="578"/>
      <c r="BC225" s="578"/>
      <c r="BD225" s="578"/>
      <c r="BE225" s="578"/>
      <c r="BF225" s="578"/>
      <c r="BG225" s="578"/>
      <c r="BH225" s="578"/>
      <c r="BI225" s="578"/>
      <c r="BJ225" s="578"/>
      <c r="BK225" s="578"/>
      <c r="BL225" s="578"/>
      <c r="BM225" s="578"/>
      <c r="BN225" s="578"/>
      <c r="BO225" s="578"/>
      <c r="BP225" s="578"/>
      <c r="BQ225" s="578"/>
      <c r="BR225" s="578"/>
      <c r="BS225" s="578"/>
      <c r="BT225" s="578"/>
      <c r="BU225" s="578"/>
      <c r="BV225" s="578"/>
      <c r="BW225" s="578"/>
      <c r="BX225" s="578"/>
      <c r="BY225" s="578"/>
      <c r="BZ225" s="578"/>
      <c r="CA225" s="578"/>
      <c r="CB225" s="578"/>
    </row>
    <row r="226" spans="1:80" s="482" customFormat="1" hidden="1">
      <c r="A226" s="742"/>
      <c r="B226" s="526"/>
      <c r="C226" s="758"/>
      <c r="D226" s="758"/>
      <c r="E226" s="542"/>
      <c r="F226" s="542"/>
      <c r="G226" s="542"/>
      <c r="H226" s="542"/>
      <c r="I226" s="551"/>
      <c r="J226" s="551"/>
      <c r="K226" s="551"/>
      <c r="L226" s="551"/>
      <c r="M226" s="551"/>
      <c r="N226" s="551"/>
      <c r="O226" s="551"/>
      <c r="P226" s="551"/>
      <c r="Q226" s="551"/>
      <c r="R226" s="551"/>
      <c r="S226" s="551"/>
      <c r="T226" s="551"/>
      <c r="U226" s="551"/>
      <c r="V226" s="551"/>
      <c r="W226" s="551"/>
      <c r="X226" s="551"/>
      <c r="Y226" s="551"/>
      <c r="Z226" s="578"/>
      <c r="AA226" s="578"/>
      <c r="AB226" s="578"/>
      <c r="AC226" s="578"/>
      <c r="AD226" s="578"/>
      <c r="AE226" s="578"/>
      <c r="AF226" s="578"/>
      <c r="AG226" s="578"/>
      <c r="AH226" s="578"/>
      <c r="AI226" s="578"/>
      <c r="AJ226" s="578"/>
      <c r="AK226" s="578"/>
      <c r="AL226" s="578"/>
      <c r="AM226" s="578"/>
      <c r="AN226" s="578"/>
      <c r="AO226" s="578"/>
      <c r="AP226" s="578"/>
      <c r="AQ226" s="578"/>
      <c r="AR226" s="578"/>
      <c r="AS226" s="578"/>
      <c r="AT226" s="578"/>
      <c r="AU226" s="578"/>
      <c r="AV226" s="578"/>
      <c r="AW226" s="578"/>
      <c r="AX226" s="578"/>
      <c r="AY226" s="578"/>
      <c r="AZ226" s="578"/>
      <c r="BA226" s="578"/>
      <c r="BB226" s="578"/>
      <c r="BC226" s="578"/>
      <c r="BD226" s="578"/>
      <c r="BE226" s="578"/>
      <c r="BF226" s="578"/>
      <c r="BG226" s="578"/>
      <c r="BH226" s="578"/>
      <c r="BI226" s="578"/>
      <c r="BJ226" s="578"/>
      <c r="BK226" s="578"/>
      <c r="BL226" s="578"/>
      <c r="BM226" s="578"/>
      <c r="BN226" s="578"/>
      <c r="BO226" s="578"/>
      <c r="BP226" s="578"/>
      <c r="BQ226" s="578"/>
      <c r="BR226" s="578"/>
      <c r="BS226" s="578"/>
      <c r="BT226" s="578"/>
      <c r="BU226" s="578"/>
      <c r="BV226" s="578"/>
      <c r="BW226" s="578"/>
      <c r="BX226" s="578"/>
      <c r="BY226" s="578"/>
      <c r="BZ226" s="578"/>
      <c r="CA226" s="578"/>
      <c r="CB226" s="578"/>
    </row>
    <row r="227" spans="1:80" s="482" customFormat="1" hidden="1">
      <c r="A227" s="742"/>
      <c r="B227" s="576" t="s">
        <v>153</v>
      </c>
      <c r="C227" s="545"/>
      <c r="D227" s="577" t="s">
        <v>36</v>
      </c>
      <c r="E227" s="577" t="s">
        <v>37</v>
      </c>
      <c r="F227" s="546" t="s">
        <v>135</v>
      </c>
      <c r="G227" s="546"/>
      <c r="H227" s="542"/>
      <c r="I227" s="551"/>
      <c r="J227" s="551"/>
      <c r="K227" s="551"/>
      <c r="L227" s="551"/>
      <c r="M227" s="551"/>
      <c r="N227" s="551"/>
      <c r="O227" s="551"/>
      <c r="P227" s="551"/>
      <c r="Q227" s="551"/>
      <c r="R227" s="551"/>
      <c r="S227" s="551"/>
      <c r="T227" s="551"/>
      <c r="U227" s="551"/>
      <c r="V227" s="551"/>
      <c r="W227" s="551"/>
      <c r="X227" s="551"/>
      <c r="Y227" s="551"/>
      <c r="Z227" s="578"/>
      <c r="AA227" s="578"/>
      <c r="AB227" s="578"/>
      <c r="AC227" s="578"/>
      <c r="AD227" s="578"/>
      <c r="AE227" s="578"/>
      <c r="AF227" s="578"/>
      <c r="AG227" s="578"/>
      <c r="AH227" s="578"/>
      <c r="AI227" s="578"/>
      <c r="AJ227" s="578"/>
      <c r="AK227" s="578"/>
      <c r="AL227" s="578"/>
      <c r="AM227" s="578"/>
      <c r="AN227" s="578"/>
      <c r="AO227" s="578"/>
      <c r="AP227" s="578"/>
      <c r="AQ227" s="578"/>
      <c r="AR227" s="578"/>
      <c r="AS227" s="578"/>
      <c r="AT227" s="578"/>
      <c r="AU227" s="578"/>
      <c r="AV227" s="578"/>
      <c r="AW227" s="578"/>
      <c r="AX227" s="578"/>
      <c r="AY227" s="578"/>
      <c r="AZ227" s="578"/>
      <c r="BA227" s="578"/>
      <c r="BB227" s="578"/>
      <c r="BC227" s="578"/>
      <c r="BD227" s="578"/>
      <c r="BE227" s="578"/>
      <c r="BF227" s="578"/>
      <c r="BG227" s="578"/>
      <c r="BH227" s="578"/>
      <c r="BI227" s="578"/>
      <c r="BJ227" s="578"/>
      <c r="BK227" s="578"/>
      <c r="BL227" s="578"/>
      <c r="BM227" s="578"/>
      <c r="BN227" s="578"/>
      <c r="BO227" s="578"/>
      <c r="BP227" s="578"/>
      <c r="BQ227" s="578"/>
      <c r="BR227" s="578"/>
      <c r="BS227" s="578"/>
      <c r="BT227" s="578"/>
      <c r="BU227" s="578"/>
      <c r="BV227" s="578"/>
      <c r="BW227" s="578"/>
      <c r="BX227" s="578"/>
      <c r="BY227" s="578"/>
      <c r="BZ227" s="578"/>
      <c r="CA227" s="578"/>
      <c r="CB227" s="578"/>
    </row>
    <row r="228" spans="1:80" s="482" customFormat="1" ht="33" hidden="1">
      <c r="A228" s="742"/>
      <c r="B228" s="616" t="s">
        <v>154</v>
      </c>
      <c r="C228" s="544" t="s">
        <v>141</v>
      </c>
      <c r="D228" s="549"/>
      <c r="E228" s="549"/>
      <c r="F228" s="549"/>
      <c r="G228" s="546"/>
      <c r="H228" s="542"/>
      <c r="I228" s="551"/>
      <c r="J228" s="551"/>
      <c r="K228" s="551"/>
      <c r="L228" s="551"/>
      <c r="M228" s="551"/>
      <c r="N228" s="551"/>
      <c r="O228" s="551"/>
      <c r="P228" s="551"/>
      <c r="Q228" s="551"/>
      <c r="R228" s="551"/>
      <c r="S228" s="551"/>
      <c r="T228" s="551"/>
      <c r="U228" s="551"/>
      <c r="V228" s="551"/>
      <c r="W228" s="551"/>
      <c r="X228" s="551"/>
      <c r="Y228" s="551"/>
      <c r="Z228" s="578"/>
      <c r="AA228" s="578"/>
      <c r="AB228" s="578"/>
      <c r="AC228" s="578"/>
      <c r="AD228" s="578"/>
      <c r="AE228" s="578"/>
      <c r="AF228" s="578"/>
      <c r="AG228" s="578"/>
      <c r="AH228" s="578"/>
      <c r="AI228" s="578"/>
      <c r="AJ228" s="578"/>
      <c r="AK228" s="578"/>
      <c r="AL228" s="578"/>
      <c r="AM228" s="578"/>
      <c r="AN228" s="578"/>
      <c r="AO228" s="578"/>
      <c r="AP228" s="578"/>
      <c r="AQ228" s="578"/>
      <c r="AR228" s="578"/>
      <c r="AS228" s="578"/>
      <c r="AT228" s="578"/>
      <c r="AU228" s="578"/>
      <c r="AV228" s="578"/>
      <c r="AW228" s="578"/>
      <c r="AX228" s="578"/>
      <c r="AY228" s="578"/>
      <c r="AZ228" s="578"/>
      <c r="BA228" s="578"/>
      <c r="BB228" s="578"/>
      <c r="BC228" s="578"/>
      <c r="BD228" s="578"/>
      <c r="BE228" s="578"/>
      <c r="BF228" s="578"/>
      <c r="BG228" s="578"/>
      <c r="BH228" s="578"/>
      <c r="BI228" s="578"/>
      <c r="BJ228" s="578"/>
      <c r="BK228" s="578"/>
      <c r="BL228" s="578"/>
      <c r="BM228" s="578"/>
      <c r="BN228" s="578"/>
      <c r="BO228" s="578"/>
      <c r="BP228" s="578"/>
      <c r="BQ228" s="578"/>
      <c r="BR228" s="578"/>
      <c r="BS228" s="578"/>
      <c r="BT228" s="578"/>
      <c r="BU228" s="578"/>
      <c r="BV228" s="578"/>
      <c r="BW228" s="578"/>
      <c r="BX228" s="578"/>
      <c r="BY228" s="578"/>
      <c r="BZ228" s="578"/>
      <c r="CA228" s="578"/>
      <c r="CB228" s="578"/>
    </row>
    <row r="229" spans="1:80" s="482" customFormat="1" hidden="1">
      <c r="A229" s="742"/>
      <c r="B229" s="555"/>
      <c r="C229" s="579" t="s">
        <v>142</v>
      </c>
      <c r="D229" s="549"/>
      <c r="E229" s="549"/>
      <c r="F229" s="549"/>
      <c r="G229" s="546"/>
      <c r="H229" s="542"/>
      <c r="I229" s="551"/>
      <c r="J229" s="551"/>
      <c r="K229" s="551"/>
      <c r="L229" s="551"/>
      <c r="M229" s="551"/>
      <c r="N229" s="551"/>
      <c r="O229" s="551"/>
      <c r="P229" s="551"/>
      <c r="Q229" s="551"/>
      <c r="R229" s="551"/>
      <c r="S229" s="551"/>
      <c r="T229" s="551"/>
      <c r="U229" s="551"/>
      <c r="V229" s="551"/>
      <c r="W229" s="551"/>
      <c r="X229" s="551"/>
      <c r="Y229" s="551"/>
      <c r="Z229" s="578"/>
      <c r="AA229" s="578"/>
      <c r="AB229" s="578"/>
      <c r="AC229" s="578"/>
      <c r="AD229" s="578"/>
      <c r="AE229" s="578"/>
      <c r="AF229" s="578"/>
      <c r="AG229" s="578"/>
      <c r="AH229" s="578"/>
      <c r="AI229" s="578"/>
      <c r="AJ229" s="578"/>
      <c r="AK229" s="578"/>
      <c r="AL229" s="578"/>
      <c r="AM229" s="578"/>
      <c r="AN229" s="578"/>
      <c r="AO229" s="578"/>
      <c r="AP229" s="578"/>
      <c r="AQ229" s="578"/>
      <c r="AR229" s="578"/>
      <c r="AS229" s="578"/>
      <c r="AT229" s="578"/>
      <c r="AU229" s="578"/>
      <c r="AV229" s="578"/>
      <c r="AW229" s="578"/>
      <c r="AX229" s="578"/>
      <c r="AY229" s="578"/>
      <c r="AZ229" s="578"/>
      <c r="BA229" s="578"/>
      <c r="BB229" s="578"/>
      <c r="BC229" s="578"/>
      <c r="BD229" s="578"/>
      <c r="BE229" s="578"/>
      <c r="BF229" s="578"/>
      <c r="BG229" s="578"/>
      <c r="BH229" s="578"/>
      <c r="BI229" s="578"/>
      <c r="BJ229" s="578"/>
      <c r="BK229" s="578"/>
      <c r="BL229" s="578"/>
      <c r="BM229" s="578"/>
      <c r="BN229" s="578"/>
      <c r="BO229" s="578"/>
      <c r="BP229" s="578"/>
      <c r="BQ229" s="578"/>
      <c r="BR229" s="578"/>
      <c r="BS229" s="578"/>
      <c r="BT229" s="578"/>
      <c r="BU229" s="578"/>
      <c r="BV229" s="578"/>
      <c r="BW229" s="578"/>
      <c r="BX229" s="578"/>
      <c r="BY229" s="578"/>
      <c r="BZ229" s="578"/>
      <c r="CA229" s="578"/>
      <c r="CB229" s="578"/>
    </row>
    <row r="230" spans="1:80" s="482" customFormat="1" hidden="1">
      <c r="A230" s="742"/>
      <c r="B230" s="555"/>
      <c r="C230" s="555"/>
      <c r="D230" s="546"/>
      <c r="E230" s="546"/>
      <c r="F230" s="546"/>
      <c r="G230" s="546"/>
      <c r="H230" s="542"/>
      <c r="I230" s="551"/>
      <c r="J230" s="551"/>
      <c r="K230" s="551"/>
      <c r="L230" s="551"/>
      <c r="M230" s="551"/>
      <c r="N230" s="551"/>
      <c r="O230" s="551"/>
      <c r="P230" s="551"/>
      <c r="Q230" s="551"/>
      <c r="R230" s="551"/>
      <c r="S230" s="551"/>
      <c r="T230" s="551"/>
      <c r="U230" s="551"/>
      <c r="V230" s="551"/>
      <c r="W230" s="551"/>
      <c r="X230" s="551"/>
      <c r="Y230" s="551"/>
      <c r="Z230" s="578"/>
      <c r="AA230" s="578"/>
      <c r="AB230" s="578"/>
      <c r="AC230" s="578"/>
      <c r="AD230" s="578"/>
      <c r="AE230" s="578"/>
      <c r="AF230" s="578"/>
      <c r="AG230" s="578"/>
      <c r="AH230" s="578"/>
      <c r="AI230" s="578"/>
      <c r="AJ230" s="578"/>
      <c r="AK230" s="578"/>
      <c r="AL230" s="578"/>
      <c r="AM230" s="578"/>
      <c r="AN230" s="578"/>
      <c r="AO230" s="578"/>
      <c r="AP230" s="578"/>
      <c r="AQ230" s="578"/>
      <c r="AR230" s="578"/>
      <c r="AS230" s="578"/>
      <c r="AT230" s="578"/>
      <c r="AU230" s="578"/>
      <c r="AV230" s="578"/>
      <c r="AW230" s="578"/>
      <c r="AX230" s="578"/>
      <c r="AY230" s="578"/>
      <c r="AZ230" s="578"/>
      <c r="BA230" s="578"/>
      <c r="BB230" s="578"/>
      <c r="BC230" s="578"/>
      <c r="BD230" s="578"/>
      <c r="BE230" s="578"/>
      <c r="BF230" s="578"/>
      <c r="BG230" s="578"/>
      <c r="BH230" s="578"/>
      <c r="BI230" s="578"/>
      <c r="BJ230" s="578"/>
      <c r="BK230" s="578"/>
      <c r="BL230" s="578"/>
      <c r="BM230" s="578"/>
      <c r="BN230" s="578"/>
      <c r="BO230" s="578"/>
      <c r="BP230" s="578"/>
      <c r="BQ230" s="578"/>
      <c r="BR230" s="578"/>
      <c r="BS230" s="578"/>
      <c r="BT230" s="578"/>
      <c r="BU230" s="578"/>
      <c r="BV230" s="578"/>
      <c r="BW230" s="578"/>
      <c r="BX230" s="578"/>
      <c r="BY230" s="578"/>
      <c r="BZ230" s="578"/>
      <c r="CA230" s="578"/>
      <c r="CB230" s="578"/>
    </row>
    <row r="231" spans="1:80" s="482" customFormat="1" ht="33" hidden="1">
      <c r="A231" s="742"/>
      <c r="B231" s="616"/>
      <c r="C231" s="544" t="s">
        <v>174</v>
      </c>
      <c r="D231" s="537"/>
      <c r="E231" s="617" t="s">
        <v>17</v>
      </c>
      <c r="F231" s="549"/>
      <c r="G231" s="546"/>
      <c r="H231" s="542"/>
      <c r="I231" s="551"/>
      <c r="J231" s="551"/>
      <c r="K231" s="551"/>
      <c r="L231" s="551"/>
      <c r="M231" s="551"/>
      <c r="N231" s="551"/>
      <c r="O231" s="551"/>
      <c r="P231" s="551"/>
      <c r="Q231" s="551"/>
      <c r="R231" s="551"/>
      <c r="S231" s="551"/>
      <c r="T231" s="551"/>
      <c r="U231" s="551"/>
      <c r="V231" s="551"/>
      <c r="W231" s="551"/>
      <c r="X231" s="551"/>
      <c r="Y231" s="551"/>
      <c r="Z231" s="578"/>
      <c r="AA231" s="578"/>
      <c r="AB231" s="578"/>
      <c r="AC231" s="578"/>
      <c r="AD231" s="578"/>
      <c r="AE231" s="578"/>
      <c r="AF231" s="578"/>
      <c r="AG231" s="578"/>
      <c r="AH231" s="578"/>
      <c r="AI231" s="578"/>
      <c r="AJ231" s="578"/>
      <c r="AK231" s="578"/>
      <c r="AL231" s="578"/>
      <c r="AM231" s="578"/>
      <c r="AN231" s="578"/>
      <c r="AO231" s="578"/>
      <c r="AP231" s="578"/>
      <c r="AQ231" s="578"/>
      <c r="AR231" s="578"/>
      <c r="AS231" s="578"/>
      <c r="AT231" s="578"/>
      <c r="AU231" s="578"/>
      <c r="AV231" s="578"/>
      <c r="AW231" s="578"/>
      <c r="AX231" s="578"/>
      <c r="AY231" s="578"/>
      <c r="AZ231" s="578"/>
      <c r="BA231" s="578"/>
      <c r="BB231" s="578"/>
      <c r="BC231" s="578"/>
      <c r="BD231" s="578"/>
      <c r="BE231" s="578"/>
      <c r="BF231" s="578"/>
      <c r="BG231" s="578"/>
      <c r="BH231" s="578"/>
      <c r="BI231" s="578"/>
      <c r="BJ231" s="578"/>
      <c r="BK231" s="578"/>
      <c r="BL231" s="578"/>
      <c r="BM231" s="578"/>
      <c r="BN231" s="578"/>
      <c r="BO231" s="578"/>
      <c r="BP231" s="578"/>
      <c r="BQ231" s="578"/>
      <c r="BR231" s="578"/>
      <c r="BS231" s="578"/>
      <c r="BT231" s="578"/>
      <c r="BU231" s="578"/>
      <c r="BV231" s="578"/>
      <c r="BW231" s="578"/>
      <c r="BX231" s="578"/>
      <c r="BY231" s="578"/>
      <c r="BZ231" s="578"/>
      <c r="CA231" s="578"/>
      <c r="CB231" s="578"/>
    </row>
    <row r="232" spans="1:80" s="482" customFormat="1" hidden="1">
      <c r="A232" s="742"/>
      <c r="B232" s="616"/>
      <c r="C232" s="542"/>
      <c r="D232" s="542"/>
      <c r="E232" s="546"/>
      <c r="F232" s="546"/>
      <c r="G232" s="546"/>
      <c r="H232" s="542"/>
      <c r="I232" s="551"/>
      <c r="J232" s="551"/>
      <c r="K232" s="551"/>
      <c r="L232" s="551"/>
      <c r="M232" s="551"/>
      <c r="N232" s="551"/>
      <c r="O232" s="551"/>
      <c r="P232" s="551"/>
      <c r="Q232" s="551"/>
      <c r="R232" s="551"/>
      <c r="S232" s="551"/>
      <c r="T232" s="551"/>
      <c r="U232" s="551"/>
      <c r="V232" s="551"/>
      <c r="W232" s="551"/>
      <c r="X232" s="551"/>
      <c r="Y232" s="551"/>
      <c r="Z232" s="578"/>
      <c r="AA232" s="578"/>
      <c r="AB232" s="578"/>
      <c r="AC232" s="578"/>
      <c r="AD232" s="578"/>
      <c r="AE232" s="578"/>
      <c r="AF232" s="578"/>
      <c r="AG232" s="578"/>
      <c r="AH232" s="578"/>
      <c r="AI232" s="578"/>
      <c r="AJ232" s="578"/>
      <c r="AK232" s="578"/>
      <c r="AL232" s="578"/>
      <c r="AM232" s="578"/>
      <c r="AN232" s="578"/>
      <c r="AO232" s="578"/>
      <c r="AP232" s="578"/>
      <c r="AQ232" s="578"/>
      <c r="AR232" s="578"/>
      <c r="AS232" s="578"/>
      <c r="AT232" s="578"/>
      <c r="AU232" s="578"/>
      <c r="AV232" s="578"/>
      <c r="AW232" s="578"/>
      <c r="AX232" s="578"/>
      <c r="AY232" s="578"/>
      <c r="AZ232" s="578"/>
      <c r="BA232" s="578"/>
      <c r="BB232" s="578"/>
      <c r="BC232" s="578"/>
      <c r="BD232" s="578"/>
      <c r="BE232" s="578"/>
      <c r="BF232" s="578"/>
      <c r="BG232" s="578"/>
      <c r="BH232" s="578"/>
      <c r="BI232" s="578"/>
      <c r="BJ232" s="578"/>
      <c r="BK232" s="578"/>
      <c r="BL232" s="578"/>
      <c r="BM232" s="578"/>
      <c r="BN232" s="578"/>
      <c r="BO232" s="578"/>
      <c r="BP232" s="578"/>
      <c r="BQ232" s="578"/>
      <c r="BR232" s="578"/>
      <c r="BS232" s="578"/>
      <c r="BT232" s="578"/>
      <c r="BU232" s="578"/>
      <c r="BV232" s="578"/>
      <c r="BW232" s="578"/>
      <c r="BX232" s="578"/>
      <c r="BY232" s="578"/>
      <c r="BZ232" s="578"/>
      <c r="CA232" s="578"/>
      <c r="CB232" s="578"/>
    </row>
    <row r="233" spans="1:80" s="482" customFormat="1" ht="33" hidden="1">
      <c r="A233" s="742"/>
      <c r="B233" s="616"/>
      <c r="C233" s="544" t="s">
        <v>175</v>
      </c>
      <c r="D233" s="537"/>
      <c r="E233" s="617" t="s">
        <v>17</v>
      </c>
      <c r="F233" s="549"/>
      <c r="G233" s="546"/>
      <c r="H233" s="542"/>
      <c r="I233" s="551"/>
      <c r="J233" s="551"/>
      <c r="K233" s="551"/>
      <c r="L233" s="551"/>
      <c r="M233" s="551"/>
      <c r="N233" s="551"/>
      <c r="O233" s="551"/>
      <c r="P233" s="551"/>
      <c r="Q233" s="551"/>
      <c r="R233" s="551"/>
      <c r="S233" s="551"/>
      <c r="T233" s="551"/>
      <c r="U233" s="551"/>
      <c r="V233" s="551"/>
      <c r="W233" s="551"/>
      <c r="X233" s="551"/>
      <c r="Y233" s="551"/>
      <c r="Z233" s="578"/>
      <c r="AA233" s="578"/>
      <c r="AB233" s="578"/>
      <c r="AC233" s="578"/>
      <c r="AD233" s="578"/>
      <c r="AE233" s="578"/>
      <c r="AF233" s="578"/>
      <c r="AG233" s="578"/>
      <c r="AH233" s="578"/>
      <c r="AI233" s="578"/>
      <c r="AJ233" s="578"/>
      <c r="AK233" s="578"/>
      <c r="AL233" s="578"/>
      <c r="AM233" s="578"/>
      <c r="AN233" s="578"/>
      <c r="AO233" s="578"/>
      <c r="AP233" s="578"/>
      <c r="AQ233" s="578"/>
      <c r="AR233" s="578"/>
      <c r="AS233" s="578"/>
      <c r="AT233" s="578"/>
      <c r="AU233" s="578"/>
      <c r="AV233" s="578"/>
      <c r="AW233" s="578"/>
      <c r="AX233" s="578"/>
      <c r="AY233" s="578"/>
      <c r="AZ233" s="578"/>
      <c r="BA233" s="578"/>
      <c r="BB233" s="578"/>
      <c r="BC233" s="578"/>
      <c r="BD233" s="578"/>
      <c r="BE233" s="578"/>
      <c r="BF233" s="578"/>
      <c r="BG233" s="578"/>
      <c r="BH233" s="578"/>
      <c r="BI233" s="578"/>
      <c r="BJ233" s="578"/>
      <c r="BK233" s="578"/>
      <c r="BL233" s="578"/>
      <c r="BM233" s="578"/>
      <c r="BN233" s="578"/>
      <c r="BO233" s="578"/>
      <c r="BP233" s="578"/>
      <c r="BQ233" s="578"/>
      <c r="BR233" s="578"/>
      <c r="BS233" s="578"/>
      <c r="BT233" s="578"/>
      <c r="BU233" s="578"/>
      <c r="BV233" s="578"/>
      <c r="BW233" s="578"/>
      <c r="BX233" s="578"/>
      <c r="BY233" s="578"/>
      <c r="BZ233" s="578"/>
      <c r="CA233" s="578"/>
      <c r="CB233" s="578"/>
    </row>
    <row r="234" spans="1:80" s="482" customFormat="1" hidden="1">
      <c r="A234" s="742"/>
      <c r="B234" s="555"/>
      <c r="C234" s="555"/>
      <c r="D234" s="546"/>
      <c r="E234" s="546"/>
      <c r="F234" s="546"/>
      <c r="G234" s="546"/>
      <c r="H234" s="542"/>
      <c r="I234" s="551"/>
      <c r="J234" s="551"/>
      <c r="K234" s="551"/>
      <c r="L234" s="551"/>
      <c r="M234" s="551"/>
      <c r="N234" s="551"/>
      <c r="O234" s="551"/>
      <c r="P234" s="551"/>
      <c r="Q234" s="551"/>
      <c r="R234" s="551"/>
      <c r="S234" s="551"/>
      <c r="T234" s="551"/>
      <c r="U234" s="551"/>
      <c r="V234" s="551"/>
      <c r="W234" s="551"/>
      <c r="X234" s="551"/>
      <c r="Y234" s="551"/>
      <c r="Z234" s="578"/>
      <c r="AA234" s="578"/>
      <c r="AB234" s="578"/>
      <c r="AC234" s="578"/>
      <c r="AD234" s="578"/>
      <c r="AE234" s="578"/>
      <c r="AF234" s="578"/>
      <c r="AG234" s="578"/>
      <c r="AH234" s="578"/>
      <c r="AI234" s="578"/>
      <c r="AJ234" s="578"/>
      <c r="AK234" s="578"/>
      <c r="AL234" s="578"/>
      <c r="AM234" s="578"/>
      <c r="AN234" s="578"/>
      <c r="AO234" s="578"/>
      <c r="AP234" s="578"/>
      <c r="AQ234" s="578"/>
      <c r="AR234" s="578"/>
      <c r="AS234" s="578"/>
      <c r="AT234" s="578"/>
      <c r="AU234" s="578"/>
      <c r="AV234" s="578"/>
      <c r="AW234" s="578"/>
      <c r="AX234" s="578"/>
      <c r="AY234" s="578"/>
      <c r="AZ234" s="578"/>
      <c r="BA234" s="578"/>
      <c r="BB234" s="578"/>
      <c r="BC234" s="578"/>
      <c r="BD234" s="578"/>
      <c r="BE234" s="578"/>
      <c r="BF234" s="578"/>
      <c r="BG234" s="578"/>
      <c r="BH234" s="578"/>
      <c r="BI234" s="578"/>
      <c r="BJ234" s="578"/>
      <c r="BK234" s="578"/>
      <c r="BL234" s="578"/>
      <c r="BM234" s="578"/>
      <c r="BN234" s="578"/>
      <c r="BO234" s="578"/>
      <c r="BP234" s="578"/>
      <c r="BQ234" s="578"/>
      <c r="BR234" s="578"/>
      <c r="BS234" s="578"/>
      <c r="BT234" s="578"/>
      <c r="BU234" s="578"/>
      <c r="BV234" s="578"/>
      <c r="BW234" s="578"/>
      <c r="BX234" s="578"/>
      <c r="BY234" s="578"/>
      <c r="BZ234" s="578"/>
      <c r="CA234" s="578"/>
      <c r="CB234" s="578"/>
    </row>
    <row r="235" spans="1:80" s="482" customFormat="1" hidden="1">
      <c r="A235" s="742"/>
      <c r="B235" s="580" t="s">
        <v>155</v>
      </c>
      <c r="C235" s="581"/>
      <c r="D235" s="581" t="s">
        <v>156</v>
      </c>
      <c r="E235" s="581" t="s">
        <v>157</v>
      </c>
      <c r="F235" s="581" t="s">
        <v>158</v>
      </c>
      <c r="G235" s="752" t="s">
        <v>159</v>
      </c>
      <c r="H235" s="542"/>
      <c r="I235" s="551"/>
      <c r="J235" s="551"/>
      <c r="K235" s="551"/>
      <c r="L235" s="551"/>
      <c r="M235" s="551"/>
      <c r="N235" s="551"/>
      <c r="O235" s="551"/>
      <c r="P235" s="551"/>
      <c r="Q235" s="551"/>
      <c r="R235" s="551"/>
      <c r="S235" s="551"/>
      <c r="T235" s="551"/>
      <c r="U235" s="551"/>
      <c r="V235" s="551"/>
      <c r="W235" s="551"/>
      <c r="X235" s="551"/>
      <c r="Y235" s="551"/>
      <c r="Z235" s="578"/>
      <c r="AA235" s="578"/>
      <c r="AB235" s="578"/>
      <c r="AC235" s="578"/>
      <c r="AD235" s="578"/>
      <c r="AE235" s="578"/>
      <c r="AF235" s="578"/>
      <c r="AG235" s="578"/>
      <c r="AH235" s="578"/>
      <c r="AI235" s="578"/>
      <c r="AJ235" s="578"/>
      <c r="AK235" s="578"/>
      <c r="AL235" s="578"/>
      <c r="AM235" s="578"/>
      <c r="AN235" s="578"/>
      <c r="AO235" s="578"/>
      <c r="AP235" s="578"/>
      <c r="AQ235" s="578"/>
      <c r="AR235" s="578"/>
      <c r="AS235" s="578"/>
      <c r="AT235" s="578"/>
      <c r="AU235" s="578"/>
      <c r="AV235" s="578"/>
      <c r="AW235" s="578"/>
      <c r="AX235" s="578"/>
      <c r="AY235" s="578"/>
      <c r="AZ235" s="578"/>
      <c r="BA235" s="578"/>
      <c r="BB235" s="578"/>
      <c r="BC235" s="578"/>
      <c r="BD235" s="578"/>
      <c r="BE235" s="578"/>
      <c r="BF235" s="578"/>
      <c r="BG235" s="578"/>
      <c r="BH235" s="578"/>
      <c r="BI235" s="578"/>
      <c r="BJ235" s="578"/>
      <c r="BK235" s="578"/>
      <c r="BL235" s="578"/>
      <c r="BM235" s="578"/>
      <c r="BN235" s="578"/>
      <c r="BO235" s="578"/>
      <c r="BP235" s="578"/>
      <c r="BQ235" s="578"/>
      <c r="BR235" s="578"/>
      <c r="BS235" s="578"/>
      <c r="BT235" s="578"/>
      <c r="BU235" s="578"/>
      <c r="BV235" s="578"/>
      <c r="BW235" s="578"/>
      <c r="BX235" s="578"/>
      <c r="BY235" s="578"/>
      <c r="BZ235" s="578"/>
      <c r="CA235" s="578"/>
      <c r="CB235" s="578"/>
    </row>
    <row r="236" spans="1:80" s="482" customFormat="1" ht="33" hidden="1">
      <c r="A236" s="742"/>
      <c r="B236" s="546"/>
      <c r="C236" s="582" t="s">
        <v>160</v>
      </c>
      <c r="D236" s="549"/>
      <c r="E236" s="549"/>
      <c r="F236" s="549"/>
      <c r="G236" s="549"/>
      <c r="H236" s="542"/>
      <c r="I236" s="551"/>
      <c r="J236" s="551"/>
      <c r="K236" s="551"/>
      <c r="L236" s="551"/>
      <c r="M236" s="551"/>
      <c r="N236" s="551"/>
      <c r="O236" s="551"/>
      <c r="P236" s="551"/>
      <c r="Q236" s="551"/>
      <c r="R236" s="551"/>
      <c r="S236" s="551"/>
      <c r="T236" s="551"/>
      <c r="U236" s="551"/>
      <c r="V236" s="551"/>
      <c r="W236" s="551"/>
      <c r="X236" s="551"/>
      <c r="Y236" s="551"/>
      <c r="Z236" s="578"/>
      <c r="AA236" s="578"/>
      <c r="AB236" s="578"/>
      <c r="AC236" s="578"/>
      <c r="AD236" s="578"/>
      <c r="AE236" s="578"/>
      <c r="AF236" s="578"/>
      <c r="AG236" s="578"/>
      <c r="AH236" s="578"/>
      <c r="AI236" s="578"/>
      <c r="AJ236" s="578"/>
      <c r="AK236" s="578"/>
      <c r="AL236" s="578"/>
      <c r="AM236" s="578"/>
      <c r="AN236" s="578"/>
      <c r="AO236" s="578"/>
      <c r="AP236" s="578"/>
      <c r="AQ236" s="578"/>
      <c r="AR236" s="578"/>
      <c r="AS236" s="578"/>
      <c r="AT236" s="578"/>
      <c r="AU236" s="578"/>
      <c r="AV236" s="578"/>
      <c r="AW236" s="578"/>
      <c r="AX236" s="578"/>
      <c r="AY236" s="578"/>
      <c r="AZ236" s="578"/>
      <c r="BA236" s="578"/>
      <c r="BB236" s="578"/>
      <c r="BC236" s="578"/>
      <c r="BD236" s="578"/>
      <c r="BE236" s="578"/>
      <c r="BF236" s="578"/>
      <c r="BG236" s="578"/>
      <c r="BH236" s="578"/>
      <c r="BI236" s="578"/>
      <c r="BJ236" s="578"/>
      <c r="BK236" s="578"/>
      <c r="BL236" s="578"/>
      <c r="BM236" s="578"/>
      <c r="BN236" s="578"/>
      <c r="BO236" s="578"/>
      <c r="BP236" s="578"/>
      <c r="BQ236" s="578"/>
      <c r="BR236" s="578"/>
      <c r="BS236" s="578"/>
      <c r="BT236" s="578"/>
      <c r="BU236" s="578"/>
      <c r="BV236" s="578"/>
      <c r="BW236" s="578"/>
      <c r="BX236" s="578"/>
      <c r="BY236" s="578"/>
      <c r="BZ236" s="578"/>
      <c r="CA236" s="578"/>
      <c r="CB236" s="578"/>
    </row>
    <row r="237" spans="1:80" s="482" customFormat="1" hidden="1">
      <c r="A237" s="742"/>
      <c r="B237" s="978"/>
      <c r="C237" s="583"/>
      <c r="D237" s="549"/>
      <c r="E237" s="549"/>
      <c r="F237" s="549"/>
      <c r="G237" s="549"/>
      <c r="H237" s="542"/>
      <c r="I237" s="551"/>
      <c r="J237" s="551"/>
      <c r="K237" s="551"/>
      <c r="L237" s="551"/>
      <c r="M237" s="551"/>
      <c r="N237" s="551"/>
      <c r="O237" s="551"/>
      <c r="P237" s="551"/>
      <c r="Q237" s="551"/>
      <c r="R237" s="551"/>
      <c r="S237" s="551"/>
      <c r="T237" s="551"/>
      <c r="U237" s="551"/>
      <c r="V237" s="551"/>
      <c r="W237" s="551"/>
      <c r="X237" s="551"/>
      <c r="Y237" s="551"/>
      <c r="Z237" s="578"/>
      <c r="AA237" s="578"/>
      <c r="AB237" s="578"/>
      <c r="AC237" s="578"/>
      <c r="AD237" s="578"/>
      <c r="AE237" s="578"/>
      <c r="AF237" s="578"/>
      <c r="AG237" s="578"/>
      <c r="AH237" s="578"/>
      <c r="AI237" s="578"/>
      <c r="AJ237" s="578"/>
      <c r="AK237" s="578"/>
      <c r="AL237" s="578"/>
      <c r="AM237" s="578"/>
      <c r="AN237" s="578"/>
      <c r="AO237" s="578"/>
      <c r="AP237" s="578"/>
      <c r="AQ237" s="578"/>
      <c r="AR237" s="578"/>
      <c r="AS237" s="578"/>
      <c r="AT237" s="578"/>
      <c r="AU237" s="578"/>
      <c r="AV237" s="578"/>
      <c r="AW237" s="578"/>
      <c r="AX237" s="578"/>
      <c r="AY237" s="578"/>
      <c r="AZ237" s="578"/>
      <c r="BA237" s="578"/>
      <c r="BB237" s="578"/>
      <c r="BC237" s="578"/>
      <c r="BD237" s="578"/>
      <c r="BE237" s="578"/>
      <c r="BF237" s="578"/>
      <c r="BG237" s="578"/>
      <c r="BH237" s="578"/>
      <c r="BI237" s="578"/>
      <c r="BJ237" s="578"/>
      <c r="BK237" s="578"/>
      <c r="BL237" s="578"/>
      <c r="BM237" s="578"/>
      <c r="BN237" s="578"/>
      <c r="BO237" s="578"/>
      <c r="BP237" s="578"/>
      <c r="BQ237" s="578"/>
      <c r="BR237" s="578"/>
      <c r="BS237" s="578"/>
      <c r="BT237" s="578"/>
      <c r="BU237" s="578"/>
      <c r="BV237" s="578"/>
      <c r="BW237" s="578"/>
      <c r="BX237" s="578"/>
      <c r="BY237" s="578"/>
      <c r="BZ237" s="578"/>
      <c r="CA237" s="578"/>
      <c r="CB237" s="578"/>
    </row>
    <row r="238" spans="1:80" s="482" customFormat="1" hidden="1" collapsed="1">
      <c r="A238" s="742"/>
      <c r="B238" s="576" t="s">
        <v>161</v>
      </c>
      <c r="C238" s="542"/>
      <c r="D238" s="542"/>
      <c r="E238" s="546"/>
      <c r="F238" s="546"/>
      <c r="G238" s="546"/>
      <c r="H238" s="542"/>
      <c r="I238" s="551"/>
      <c r="J238" s="551"/>
      <c r="K238" s="551"/>
      <c r="L238" s="551"/>
      <c r="M238" s="551"/>
      <c r="N238" s="551"/>
      <c r="O238" s="551"/>
      <c r="P238" s="551"/>
      <c r="Q238" s="551"/>
      <c r="R238" s="551"/>
      <c r="S238" s="551"/>
      <c r="T238" s="551"/>
      <c r="U238" s="551"/>
      <c r="V238" s="551"/>
      <c r="W238" s="551"/>
      <c r="X238" s="551"/>
      <c r="Y238" s="551"/>
      <c r="Z238" s="578"/>
      <c r="AA238" s="578"/>
      <c r="AB238" s="578"/>
      <c r="AC238" s="578"/>
      <c r="AD238" s="578"/>
      <c r="AE238" s="578"/>
      <c r="AF238" s="578"/>
      <c r="AG238" s="578"/>
      <c r="AH238" s="578"/>
      <c r="AI238" s="578"/>
      <c r="AJ238" s="578"/>
      <c r="AK238" s="578"/>
      <c r="AL238" s="578"/>
      <c r="AM238" s="578"/>
      <c r="AN238" s="578"/>
      <c r="AO238" s="578"/>
      <c r="AP238" s="578"/>
      <c r="AQ238" s="578"/>
      <c r="AR238" s="578"/>
      <c r="AS238" s="578"/>
      <c r="AT238" s="578"/>
      <c r="AU238" s="578"/>
      <c r="AV238" s="578"/>
      <c r="AW238" s="578"/>
      <c r="AX238" s="578"/>
      <c r="AY238" s="578"/>
      <c r="AZ238" s="578"/>
      <c r="BA238" s="578"/>
      <c r="BB238" s="578"/>
      <c r="BC238" s="578"/>
      <c r="BD238" s="578"/>
      <c r="BE238" s="578"/>
      <c r="BF238" s="578"/>
      <c r="BG238" s="578"/>
      <c r="BH238" s="578"/>
      <c r="BI238" s="578"/>
      <c r="BJ238" s="578"/>
      <c r="BK238" s="578"/>
      <c r="BL238" s="578"/>
      <c r="BM238" s="578"/>
      <c r="BN238" s="578"/>
      <c r="BO238" s="578"/>
      <c r="BP238" s="578"/>
      <c r="BQ238" s="578"/>
      <c r="BR238" s="578"/>
      <c r="BS238" s="578"/>
      <c r="BT238" s="578"/>
      <c r="BU238" s="578"/>
      <c r="BV238" s="578"/>
      <c r="BW238" s="578"/>
      <c r="BX238" s="578"/>
      <c r="BY238" s="578"/>
      <c r="BZ238" s="578"/>
      <c r="CA238" s="578"/>
      <c r="CB238" s="578"/>
    </row>
    <row r="239" spans="1:80" s="482" customFormat="1" hidden="1">
      <c r="A239" s="742"/>
      <c r="B239" s="555"/>
      <c r="C239" s="541" t="s">
        <v>67</v>
      </c>
      <c r="D239" s="545" t="s">
        <v>66</v>
      </c>
      <c r="E239" s="584" t="str">
        <f>IF(B25="","תא זה יעודכן אוטומטית עם מילוי סעיף 2.1",(IF(B25="אחר (פרט בהערות)",D25,B25)))</f>
        <v>תא זה יעודכן אוטומטית עם מילוי סעיף 2.1</v>
      </c>
      <c r="F239" s="978"/>
      <c r="G239" s="542"/>
      <c r="H239" s="542"/>
      <c r="I239" s="551"/>
      <c r="J239" s="551"/>
      <c r="K239" s="551"/>
      <c r="L239" s="551"/>
      <c r="M239" s="551"/>
      <c r="N239" s="551"/>
      <c r="O239" s="551"/>
      <c r="P239" s="551"/>
      <c r="Q239" s="551"/>
      <c r="R239" s="551"/>
      <c r="S239" s="551"/>
      <c r="T239" s="551"/>
      <c r="U239" s="551"/>
      <c r="V239" s="551"/>
      <c r="W239" s="551"/>
      <c r="X239" s="551"/>
      <c r="Y239" s="551"/>
      <c r="Z239" s="578"/>
      <c r="AA239" s="578"/>
      <c r="AB239" s="578"/>
      <c r="AC239" s="578"/>
      <c r="AD239" s="578"/>
      <c r="AE239" s="578"/>
      <c r="AF239" s="578"/>
      <c r="AG239" s="578"/>
      <c r="AH239" s="578"/>
      <c r="AI239" s="578"/>
      <c r="AJ239" s="578"/>
      <c r="AK239" s="578"/>
      <c r="AL239" s="578"/>
      <c r="AM239" s="578"/>
      <c r="AN239" s="578"/>
      <c r="AO239" s="578"/>
      <c r="AP239" s="578"/>
      <c r="AQ239" s="578"/>
      <c r="AR239" s="578"/>
      <c r="AS239" s="578"/>
      <c r="AT239" s="578"/>
      <c r="AU239" s="578"/>
      <c r="AV239" s="578"/>
      <c r="AW239" s="578"/>
      <c r="AX239" s="578"/>
      <c r="AY239" s="578"/>
      <c r="AZ239" s="578"/>
      <c r="BA239" s="578"/>
      <c r="BB239" s="578"/>
      <c r="BC239" s="578"/>
      <c r="BD239" s="578"/>
      <c r="BE239" s="578"/>
      <c r="BF239" s="578"/>
      <c r="BG239" s="578"/>
      <c r="BH239" s="578"/>
      <c r="BI239" s="578"/>
      <c r="BJ239" s="578"/>
      <c r="BK239" s="578"/>
      <c r="BL239" s="578"/>
      <c r="BM239" s="578"/>
      <c r="BN239" s="578"/>
      <c r="BO239" s="578"/>
      <c r="BP239" s="578"/>
      <c r="BQ239" s="578"/>
      <c r="BR239" s="578"/>
      <c r="BS239" s="578"/>
      <c r="BT239" s="578"/>
      <c r="BU239" s="578"/>
      <c r="BV239" s="578"/>
      <c r="BW239" s="578"/>
      <c r="BX239" s="578"/>
      <c r="BY239" s="578"/>
      <c r="BZ239" s="578"/>
      <c r="CA239" s="578"/>
      <c r="CB239" s="578"/>
    </row>
    <row r="240" spans="1:80" s="482" customFormat="1" hidden="1">
      <c r="A240" s="742"/>
      <c r="B240" s="555"/>
      <c r="C240" s="546"/>
      <c r="D240" s="585" t="s">
        <v>162</v>
      </c>
      <c r="E240" s="586"/>
      <c r="F240" s="546"/>
      <c r="G240" s="546"/>
      <c r="H240" s="542"/>
      <c r="I240" s="551"/>
      <c r="J240" s="551"/>
      <c r="K240" s="551"/>
      <c r="L240" s="551"/>
      <c r="M240" s="551"/>
      <c r="N240" s="551"/>
      <c r="O240" s="551"/>
      <c r="P240" s="551"/>
      <c r="Q240" s="551"/>
      <c r="R240" s="551"/>
      <c r="S240" s="551"/>
      <c r="T240" s="551"/>
      <c r="U240" s="551"/>
      <c r="V240" s="551"/>
      <c r="W240" s="551"/>
      <c r="X240" s="551"/>
      <c r="Y240" s="551"/>
      <c r="Z240" s="578"/>
      <c r="AA240" s="578"/>
      <c r="AB240" s="578"/>
      <c r="AC240" s="578"/>
      <c r="AD240" s="578"/>
      <c r="AE240" s="578"/>
      <c r="AF240" s="578"/>
      <c r="AG240" s="578"/>
      <c r="AH240" s="578"/>
      <c r="AI240" s="578"/>
      <c r="AJ240" s="578"/>
      <c r="AK240" s="578"/>
      <c r="AL240" s="578"/>
      <c r="AM240" s="578"/>
      <c r="AN240" s="578"/>
      <c r="AO240" s="578"/>
      <c r="AP240" s="578"/>
      <c r="AQ240" s="578"/>
      <c r="AR240" s="578"/>
      <c r="AS240" s="578"/>
      <c r="AT240" s="578"/>
      <c r="AU240" s="578"/>
      <c r="AV240" s="578"/>
      <c r="AW240" s="578"/>
      <c r="AX240" s="578"/>
      <c r="AY240" s="578"/>
      <c r="AZ240" s="578"/>
      <c r="BA240" s="578"/>
      <c r="BB240" s="578"/>
      <c r="BC240" s="578"/>
      <c r="BD240" s="578"/>
      <c r="BE240" s="578"/>
      <c r="BF240" s="578"/>
      <c r="BG240" s="578"/>
      <c r="BH240" s="578"/>
      <c r="BI240" s="578"/>
      <c r="BJ240" s="578"/>
      <c r="BK240" s="578"/>
      <c r="BL240" s="578"/>
      <c r="BM240" s="578"/>
      <c r="BN240" s="578"/>
      <c r="BO240" s="578"/>
      <c r="BP240" s="578"/>
      <c r="BQ240" s="578"/>
      <c r="BR240" s="578"/>
      <c r="BS240" s="578"/>
      <c r="BT240" s="578"/>
      <c r="BU240" s="578"/>
      <c r="BV240" s="578"/>
      <c r="BW240" s="578"/>
      <c r="BX240" s="578"/>
      <c r="BY240" s="578"/>
      <c r="BZ240" s="578"/>
      <c r="CA240" s="578"/>
      <c r="CB240" s="578"/>
    </row>
    <row r="241" spans="1:80" s="482" customFormat="1" hidden="1">
      <c r="A241" s="742"/>
      <c r="B241" s="555"/>
      <c r="C241" s="542"/>
      <c r="D241" s="587" t="s">
        <v>84</v>
      </c>
      <c r="E241" s="588"/>
      <c r="F241" s="542"/>
      <c r="G241" s="542"/>
      <c r="H241" s="542"/>
      <c r="I241" s="551"/>
      <c r="J241" s="551"/>
      <c r="K241" s="551"/>
      <c r="L241" s="551"/>
      <c r="M241" s="551"/>
      <c r="N241" s="551"/>
      <c r="O241" s="551"/>
      <c r="P241" s="551"/>
      <c r="Q241" s="551"/>
      <c r="R241" s="551"/>
      <c r="S241" s="551"/>
      <c r="T241" s="551"/>
      <c r="U241" s="551"/>
      <c r="V241" s="551"/>
      <c r="W241" s="551"/>
      <c r="X241" s="551"/>
      <c r="Y241" s="551"/>
      <c r="Z241" s="578"/>
      <c r="AA241" s="578"/>
      <c r="AB241" s="578"/>
      <c r="AC241" s="578"/>
      <c r="AD241" s="578"/>
      <c r="AE241" s="578"/>
      <c r="AF241" s="578"/>
      <c r="AG241" s="578"/>
      <c r="AH241" s="578"/>
      <c r="AI241" s="578"/>
      <c r="AJ241" s="578"/>
      <c r="AK241" s="578"/>
      <c r="AL241" s="578"/>
      <c r="AM241" s="578"/>
      <c r="AN241" s="578"/>
      <c r="AO241" s="578"/>
      <c r="AP241" s="578"/>
      <c r="AQ241" s="578"/>
      <c r="AR241" s="578"/>
      <c r="AS241" s="578"/>
      <c r="AT241" s="578"/>
      <c r="AU241" s="578"/>
      <c r="AV241" s="578"/>
      <c r="AW241" s="578"/>
      <c r="AX241" s="578"/>
      <c r="AY241" s="578"/>
      <c r="AZ241" s="578"/>
      <c r="BA241" s="578"/>
      <c r="BB241" s="578"/>
      <c r="BC241" s="578"/>
      <c r="BD241" s="578"/>
      <c r="BE241" s="578"/>
      <c r="BF241" s="578"/>
      <c r="BG241" s="578"/>
      <c r="BH241" s="578"/>
      <c r="BI241" s="578"/>
      <c r="BJ241" s="578"/>
      <c r="BK241" s="578"/>
      <c r="BL241" s="578"/>
      <c r="BM241" s="578"/>
      <c r="BN241" s="578"/>
      <c r="BO241" s="578"/>
      <c r="BP241" s="578"/>
      <c r="BQ241" s="578"/>
      <c r="BR241" s="578"/>
      <c r="BS241" s="578"/>
      <c r="BT241" s="578"/>
      <c r="BU241" s="578"/>
      <c r="BV241" s="578"/>
      <c r="BW241" s="578"/>
      <c r="BX241" s="578"/>
      <c r="BY241" s="578"/>
      <c r="BZ241" s="578"/>
      <c r="CA241" s="578"/>
      <c r="CB241" s="578"/>
    </row>
    <row r="242" spans="1:80" s="482" customFormat="1" hidden="1">
      <c r="A242" s="742"/>
      <c r="B242" s="555"/>
      <c r="C242" s="546"/>
      <c r="D242" s="555"/>
      <c r="E242" s="542"/>
      <c r="F242" s="492"/>
      <c r="G242" s="492"/>
      <c r="H242" s="492"/>
      <c r="I242" s="492"/>
      <c r="J242" s="551"/>
      <c r="K242" s="551"/>
      <c r="L242" s="551"/>
      <c r="M242" s="551"/>
      <c r="N242" s="551"/>
      <c r="O242" s="551"/>
      <c r="P242" s="551"/>
      <c r="Q242" s="551"/>
      <c r="R242" s="551"/>
      <c r="S242" s="551"/>
      <c r="T242" s="551"/>
      <c r="U242" s="551"/>
      <c r="V242" s="551"/>
      <c r="W242" s="551"/>
      <c r="X242" s="551"/>
      <c r="Y242" s="551"/>
      <c r="Z242" s="578"/>
      <c r="AA242" s="578"/>
      <c r="AB242" s="578"/>
      <c r="AC242" s="578"/>
      <c r="AD242" s="578"/>
      <c r="AE242" s="578"/>
      <c r="AF242" s="578"/>
      <c r="AG242" s="578"/>
      <c r="AH242" s="578"/>
      <c r="AI242" s="578"/>
      <c r="AJ242" s="578"/>
      <c r="AK242" s="578"/>
      <c r="AL242" s="578"/>
      <c r="AM242" s="578"/>
      <c r="AN242" s="578"/>
      <c r="AO242" s="578"/>
      <c r="AP242" s="578"/>
      <c r="AQ242" s="578"/>
      <c r="AR242" s="578"/>
      <c r="AS242" s="578"/>
      <c r="AT242" s="578"/>
      <c r="AU242" s="578"/>
      <c r="AV242" s="578"/>
      <c r="AW242" s="578"/>
      <c r="AX242" s="578"/>
      <c r="AY242" s="578"/>
      <c r="AZ242" s="578"/>
      <c r="BA242" s="578"/>
      <c r="BB242" s="578"/>
      <c r="BC242" s="578"/>
      <c r="BD242" s="578"/>
      <c r="BE242" s="578"/>
      <c r="BF242" s="578"/>
      <c r="BG242" s="578"/>
      <c r="BH242" s="578"/>
      <c r="BI242" s="578"/>
      <c r="BJ242" s="578"/>
      <c r="BK242" s="578"/>
      <c r="BL242" s="578"/>
      <c r="BM242" s="578"/>
      <c r="BN242" s="578"/>
      <c r="BO242" s="578"/>
      <c r="BP242" s="578"/>
      <c r="BQ242" s="578"/>
      <c r="BR242" s="578"/>
      <c r="BS242" s="578"/>
      <c r="BT242" s="578"/>
      <c r="BU242" s="578"/>
      <c r="BV242" s="578"/>
      <c r="BW242" s="578"/>
      <c r="BX242" s="578"/>
      <c r="BY242" s="578"/>
      <c r="BZ242" s="578"/>
      <c r="CA242" s="578"/>
      <c r="CB242" s="578"/>
    </row>
    <row r="243" spans="1:80" s="492" customFormat="1" ht="63.75" hidden="1" customHeight="1">
      <c r="A243" s="728"/>
      <c r="B243" s="517" t="s">
        <v>178</v>
      </c>
      <c r="C243" s="503" t="s">
        <v>2578</v>
      </c>
      <c r="D243" s="504" t="s">
        <v>2579</v>
      </c>
      <c r="AZ243" s="493"/>
    </row>
    <row r="244" spans="1:80" s="492" customFormat="1" ht="30" hidden="1" customHeight="1">
      <c r="A244" s="728"/>
      <c r="B244" s="589"/>
      <c r="C244" s="508"/>
      <c r="D244" s="590"/>
      <c r="AZ244" s="493"/>
    </row>
    <row r="245" spans="1:80" s="492" customFormat="1" ht="14.25" hidden="1" customHeight="1">
      <c r="A245" s="728"/>
      <c r="B245" s="589"/>
      <c r="C245" s="508"/>
      <c r="D245" s="590"/>
      <c r="AZ245" s="493"/>
    </row>
    <row r="246" spans="1:80" s="492" customFormat="1" ht="14.25" hidden="1" customHeight="1">
      <c r="A246" s="728"/>
      <c r="B246" s="589"/>
      <c r="C246" s="508"/>
      <c r="D246" s="590"/>
      <c r="AZ246" s="493"/>
    </row>
    <row r="247" spans="1:80" s="492" customFormat="1" ht="14.25" hidden="1" customHeight="1">
      <c r="A247" s="728"/>
      <c r="B247" s="589"/>
      <c r="C247" s="508"/>
      <c r="D247" s="590"/>
      <c r="AZ247" s="493"/>
    </row>
    <row r="248" spans="1:80" s="492" customFormat="1" ht="14.25" hidden="1" customHeight="1">
      <c r="A248" s="728"/>
      <c r="B248" s="589"/>
      <c r="C248" s="508"/>
      <c r="D248" s="590"/>
      <c r="AZ248" s="493"/>
    </row>
    <row r="249" spans="1:80" s="492" customFormat="1" ht="15" hidden="1" customHeight="1">
      <c r="A249" s="728"/>
      <c r="B249" s="589"/>
      <c r="C249" s="508"/>
      <c r="D249" s="590"/>
      <c r="AZ249" s="493"/>
    </row>
    <row r="250" spans="1:80" s="492" customFormat="1" hidden="1">
      <c r="A250" s="728"/>
      <c r="B250" s="589"/>
      <c r="C250" s="508"/>
      <c r="D250" s="590"/>
      <c r="AZ250" s="493"/>
    </row>
    <row r="251" spans="1:80" s="492" customFormat="1" ht="30" hidden="1" customHeight="1">
      <c r="A251" s="728"/>
      <c r="B251" s="589"/>
      <c r="C251" s="508"/>
      <c r="D251" s="590"/>
      <c r="AZ251" s="493"/>
    </row>
    <row r="252" spans="1:80" s="492" customFormat="1" ht="14.25" hidden="1" customHeight="1">
      <c r="A252" s="728"/>
      <c r="B252" s="589"/>
      <c r="C252" s="508"/>
      <c r="D252" s="590"/>
      <c r="AZ252" s="493"/>
    </row>
    <row r="253" spans="1:80" s="492" customFormat="1" ht="14.25" hidden="1" customHeight="1" thickBot="1">
      <c r="A253" s="728"/>
      <c r="B253" s="591"/>
      <c r="C253" s="511"/>
      <c r="D253" s="592"/>
      <c r="AZ253" s="493"/>
    </row>
    <row r="254" spans="1:80" s="482" customFormat="1" hidden="1">
      <c r="A254" s="742"/>
      <c r="B254" s="753"/>
      <c r="C254" s="542"/>
      <c r="D254" s="542"/>
      <c r="E254" s="542"/>
      <c r="F254" s="542"/>
      <c r="G254" s="542"/>
      <c r="H254" s="542"/>
      <c r="I254" s="551"/>
      <c r="J254" s="551"/>
      <c r="K254" s="551"/>
      <c r="L254" s="551"/>
      <c r="M254" s="551"/>
      <c r="N254" s="551"/>
      <c r="O254" s="551"/>
      <c r="P254" s="551"/>
      <c r="Q254" s="551"/>
      <c r="R254" s="551"/>
      <c r="S254" s="551"/>
      <c r="T254" s="551"/>
      <c r="U254" s="551"/>
      <c r="V254" s="551"/>
      <c r="W254" s="551"/>
      <c r="X254" s="551"/>
      <c r="Y254" s="551"/>
      <c r="Z254" s="578"/>
      <c r="AA254" s="578"/>
      <c r="AB254" s="578"/>
      <c r="AC254" s="578"/>
      <c r="AD254" s="578"/>
      <c r="AE254" s="578"/>
      <c r="AF254" s="578"/>
      <c r="AG254" s="578"/>
      <c r="AH254" s="578"/>
      <c r="AI254" s="578"/>
      <c r="AJ254" s="578"/>
      <c r="AK254" s="578"/>
      <c r="AL254" s="578"/>
      <c r="AM254" s="578"/>
      <c r="AN254" s="578"/>
      <c r="AO254" s="578"/>
      <c r="AP254" s="578"/>
      <c r="AQ254" s="578"/>
      <c r="AR254" s="578"/>
      <c r="AS254" s="578"/>
      <c r="AT254" s="578"/>
      <c r="AU254" s="578"/>
      <c r="AV254" s="578"/>
      <c r="AW254" s="578"/>
      <c r="AX254" s="578"/>
      <c r="AY254" s="578"/>
      <c r="AZ254" s="578"/>
      <c r="BA254" s="578"/>
      <c r="BB254" s="578"/>
      <c r="BC254" s="578"/>
      <c r="BD254" s="578"/>
      <c r="BE254" s="578"/>
      <c r="BF254" s="578"/>
      <c r="BG254" s="578"/>
      <c r="BH254" s="578"/>
      <c r="BI254" s="578"/>
      <c r="BJ254" s="578"/>
      <c r="BK254" s="578"/>
      <c r="BL254" s="578"/>
      <c r="BM254" s="578"/>
      <c r="BN254" s="578"/>
      <c r="BO254" s="578"/>
      <c r="BP254" s="578"/>
      <c r="BQ254" s="578"/>
      <c r="BR254" s="578"/>
      <c r="BS254" s="578"/>
      <c r="BT254" s="578"/>
      <c r="BU254" s="578"/>
      <c r="BV254" s="578"/>
      <c r="BW254" s="578"/>
      <c r="BX254" s="578"/>
      <c r="BY254" s="578"/>
      <c r="BZ254" s="578"/>
      <c r="CA254" s="578"/>
      <c r="CB254" s="578"/>
    </row>
    <row r="255" spans="1:80" s="482" customFormat="1" hidden="1">
      <c r="A255" s="728"/>
      <c r="B255" s="753" t="s">
        <v>163</v>
      </c>
      <c r="C255" s="542"/>
      <c r="D255" s="542"/>
      <c r="E255" s="542"/>
      <c r="F255" s="542"/>
      <c r="G255" s="542"/>
      <c r="H255" s="542"/>
      <c r="I255" s="551"/>
      <c r="J255" s="551"/>
      <c r="K255" s="551"/>
      <c r="L255" s="551"/>
      <c r="M255" s="551"/>
      <c r="N255" s="551"/>
      <c r="O255" s="551"/>
      <c r="P255" s="551"/>
      <c r="Q255" s="551"/>
      <c r="R255" s="551"/>
      <c r="S255" s="551"/>
      <c r="T255" s="551"/>
      <c r="U255" s="551"/>
      <c r="V255" s="551"/>
      <c r="W255" s="551"/>
      <c r="X255" s="551"/>
      <c r="Y255" s="551"/>
      <c r="Z255" s="578"/>
      <c r="AA255" s="578"/>
      <c r="AB255" s="578"/>
      <c r="AC255" s="578"/>
      <c r="AD255" s="578"/>
      <c r="AE255" s="578"/>
      <c r="AF255" s="578"/>
      <c r="AG255" s="578"/>
      <c r="AH255" s="578"/>
      <c r="AI255" s="578"/>
      <c r="AJ255" s="578"/>
      <c r="AK255" s="578"/>
      <c r="AL255" s="578"/>
      <c r="AM255" s="578"/>
      <c r="AN255" s="578"/>
      <c r="AO255" s="578"/>
      <c r="AP255" s="578"/>
      <c r="AQ255" s="578"/>
      <c r="AR255" s="578"/>
      <c r="AS255" s="578"/>
      <c r="AT255" s="578"/>
      <c r="AU255" s="578"/>
      <c r="AV255" s="578"/>
      <c r="AW255" s="578"/>
      <c r="AX255" s="578"/>
      <c r="AY255" s="578"/>
      <c r="AZ255" s="578"/>
      <c r="BA255" s="578"/>
      <c r="BB255" s="578"/>
      <c r="BC255" s="578"/>
      <c r="BD255" s="578"/>
      <c r="BE255" s="578"/>
      <c r="BF255" s="578"/>
      <c r="BG255" s="578"/>
      <c r="BH255" s="578"/>
      <c r="BI255" s="578"/>
      <c r="BJ255" s="578"/>
      <c r="BK255" s="578"/>
      <c r="BL255" s="578"/>
      <c r="BM255" s="578"/>
      <c r="BN255" s="578"/>
      <c r="BO255" s="578"/>
      <c r="BP255" s="578"/>
      <c r="BQ255" s="578"/>
      <c r="BR255" s="578"/>
      <c r="BS255" s="578"/>
      <c r="BT255" s="578"/>
      <c r="BU255" s="578"/>
      <c r="BV255" s="578"/>
      <c r="BW255" s="578"/>
      <c r="BX255" s="578"/>
      <c r="BY255" s="578"/>
      <c r="BZ255" s="578"/>
      <c r="CA255" s="578"/>
      <c r="CB255" s="578"/>
    </row>
    <row r="256" spans="1:80" s="482" customFormat="1" hidden="1">
      <c r="A256" s="742"/>
      <c r="B256" s="753"/>
      <c r="C256" s="593"/>
      <c r="D256" s="594" t="s">
        <v>164</v>
      </c>
      <c r="E256" s="595" t="s">
        <v>165</v>
      </c>
      <c r="F256" s="594" t="s">
        <v>166</v>
      </c>
      <c r="G256" s="596" t="s">
        <v>167</v>
      </c>
      <c r="H256" s="1016" t="s">
        <v>168</v>
      </c>
      <c r="I256" s="551"/>
      <c r="J256" s="551"/>
      <c r="K256" s="551"/>
      <c r="L256" s="551"/>
      <c r="M256" s="551"/>
      <c r="N256" s="551"/>
      <c r="O256" s="551"/>
      <c r="P256" s="551"/>
      <c r="Q256" s="551"/>
      <c r="R256" s="551"/>
      <c r="S256" s="551"/>
      <c r="T256" s="551"/>
      <c r="U256" s="551"/>
      <c r="V256" s="551"/>
      <c r="W256" s="551"/>
      <c r="X256" s="551"/>
      <c r="Y256" s="551"/>
      <c r="Z256" s="578"/>
      <c r="AA256" s="578"/>
      <c r="AB256" s="578"/>
      <c r="AC256" s="578"/>
      <c r="AD256" s="578"/>
      <c r="AE256" s="578"/>
      <c r="AF256" s="578"/>
      <c r="AG256" s="578"/>
      <c r="AH256" s="578"/>
      <c r="AI256" s="578"/>
      <c r="AJ256" s="578"/>
      <c r="AK256" s="578"/>
      <c r="AL256" s="578"/>
      <c r="AM256" s="578"/>
      <c r="AN256" s="578"/>
      <c r="AO256" s="578"/>
      <c r="AP256" s="578"/>
      <c r="AQ256" s="578"/>
      <c r="AR256" s="578"/>
      <c r="AS256" s="578"/>
      <c r="AT256" s="578"/>
      <c r="AU256" s="578"/>
      <c r="AV256" s="578"/>
      <c r="AW256" s="578"/>
      <c r="AX256" s="578"/>
      <c r="AY256" s="578"/>
      <c r="AZ256" s="578"/>
      <c r="BA256" s="578"/>
      <c r="BB256" s="578"/>
      <c r="BC256" s="578"/>
      <c r="BD256" s="578"/>
      <c r="BE256" s="578"/>
      <c r="BF256" s="578"/>
      <c r="BG256" s="578"/>
      <c r="BH256" s="578"/>
      <c r="BI256" s="578"/>
      <c r="BJ256" s="578"/>
      <c r="BK256" s="578"/>
      <c r="BL256" s="578"/>
      <c r="BM256" s="578"/>
      <c r="BN256" s="578"/>
      <c r="BO256" s="578"/>
      <c r="BP256" s="578"/>
      <c r="BQ256" s="578"/>
      <c r="BR256" s="578"/>
      <c r="BS256" s="578"/>
      <c r="BT256" s="578"/>
      <c r="BU256" s="578"/>
      <c r="BV256" s="578"/>
      <c r="BW256" s="578"/>
      <c r="BX256" s="578"/>
      <c r="BY256" s="578"/>
      <c r="BZ256" s="578"/>
      <c r="CA256" s="578"/>
      <c r="CB256" s="578"/>
    </row>
    <row r="257" spans="1:80" s="482" customFormat="1" hidden="1">
      <c r="A257" s="742"/>
      <c r="B257" s="555"/>
      <c r="C257" s="597" t="s">
        <v>362</v>
      </c>
      <c r="D257" s="598">
        <f>IF(SUM(C244:C253)&gt;0,E240*' קבועים'!$B$82,0)</f>
        <v>0</v>
      </c>
      <c r="E257" s="598" t="str">
        <f>IF($E$68&lt;&gt;0,$E$68,0)</f>
        <v>תא זה יעודכן אוטומטית עם מילוי סעיף 2.2</v>
      </c>
      <c r="F257" s="599" t="e">
        <f>IF(E257=0,0,-1*(1-D257/E257))</f>
        <v>#VALUE!</v>
      </c>
      <c r="G257" s="600"/>
      <c r="H257" s="1016"/>
      <c r="I257" s="551"/>
      <c r="J257" s="551"/>
      <c r="K257" s="551"/>
      <c r="L257" s="551"/>
      <c r="M257" s="551"/>
      <c r="N257" s="551"/>
      <c r="O257" s="551"/>
      <c r="P257" s="551"/>
      <c r="Q257" s="551"/>
      <c r="R257" s="551"/>
      <c r="S257" s="551"/>
      <c r="T257" s="551"/>
      <c r="U257" s="551"/>
      <c r="V257" s="551"/>
      <c r="W257" s="551"/>
      <c r="X257" s="551"/>
      <c r="Y257" s="551"/>
      <c r="Z257" s="578"/>
      <c r="AA257" s="578"/>
      <c r="AB257" s="578"/>
      <c r="AC257" s="578"/>
      <c r="AD257" s="578"/>
      <c r="AE257" s="578"/>
      <c r="AF257" s="578"/>
      <c r="AG257" s="578"/>
      <c r="AH257" s="578"/>
      <c r="AI257" s="578"/>
      <c r="AJ257" s="578"/>
      <c r="AK257" s="578"/>
      <c r="AL257" s="578"/>
      <c r="AM257" s="578"/>
      <c r="AN257" s="578"/>
      <c r="AO257" s="578"/>
      <c r="AP257" s="578"/>
      <c r="AQ257" s="578"/>
      <c r="AR257" s="578"/>
      <c r="AS257" s="578"/>
      <c r="AT257" s="578"/>
      <c r="AU257" s="578"/>
      <c r="AV257" s="578"/>
      <c r="AW257" s="578"/>
      <c r="AX257" s="578"/>
      <c r="AY257" s="578"/>
      <c r="AZ257" s="578"/>
      <c r="BA257" s="578"/>
      <c r="BB257" s="578"/>
      <c r="BC257" s="578"/>
      <c r="BD257" s="578"/>
      <c r="BE257" s="578"/>
      <c r="BF257" s="578"/>
      <c r="BG257" s="578"/>
      <c r="BH257" s="578"/>
      <c r="BI257" s="578"/>
      <c r="BJ257" s="578"/>
      <c r="BK257" s="578"/>
      <c r="BL257" s="578"/>
      <c r="BM257" s="578"/>
      <c r="BN257" s="578"/>
      <c r="BO257" s="578"/>
      <c r="BP257" s="578"/>
      <c r="BQ257" s="578"/>
      <c r="BR257" s="578"/>
      <c r="BS257" s="578"/>
      <c r="BT257" s="578"/>
      <c r="BU257" s="578"/>
      <c r="BV257" s="578"/>
      <c r="BW257" s="578"/>
      <c r="BX257" s="578"/>
      <c r="BY257" s="578"/>
      <c r="BZ257" s="578"/>
      <c r="CA257" s="578"/>
      <c r="CB257" s="578"/>
    </row>
    <row r="258" spans="1:80" s="482" customFormat="1" hidden="1">
      <c r="A258" s="742"/>
      <c r="B258" s="555"/>
      <c r="C258" s="618" t="s">
        <v>169</v>
      </c>
      <c r="D258" s="598">
        <f>SUM(C244:C253)*tCO2e_KWhחשמל</f>
        <v>0</v>
      </c>
      <c r="E258" s="598" t="str">
        <f>IF($E$136&lt;&gt;0,$E$136,0)</f>
        <v xml:space="preserve">תא זה יעודכן אוטומטית עם מילוי סעיף 2.2 </v>
      </c>
      <c r="F258" s="599" t="e">
        <f>IF(E258=0,0,-1*(1-D258/E258))</f>
        <v>#VALUE!</v>
      </c>
      <c r="G258" s="600"/>
      <c r="H258" s="1016"/>
      <c r="I258" s="551"/>
      <c r="J258" s="551"/>
      <c r="K258" s="551"/>
      <c r="L258" s="551"/>
      <c r="M258" s="551"/>
      <c r="N258" s="551"/>
      <c r="O258" s="551"/>
      <c r="P258" s="551"/>
      <c r="Q258" s="551"/>
      <c r="R258" s="551"/>
      <c r="S258" s="551"/>
      <c r="T258" s="551"/>
      <c r="U258" s="551"/>
      <c r="V258" s="551"/>
      <c r="W258" s="551"/>
      <c r="X258" s="551"/>
      <c r="Y258" s="551"/>
      <c r="Z258" s="578"/>
      <c r="AA258" s="578"/>
      <c r="AB258" s="578"/>
      <c r="AC258" s="578"/>
      <c r="AD258" s="578"/>
      <c r="AE258" s="578"/>
      <c r="AF258" s="578"/>
      <c r="AG258" s="578"/>
      <c r="AH258" s="578"/>
      <c r="AI258" s="578"/>
      <c r="AJ258" s="578"/>
      <c r="AK258" s="578"/>
      <c r="AL258" s="578"/>
      <c r="AM258" s="578"/>
      <c r="AN258" s="578"/>
      <c r="AO258" s="578"/>
      <c r="AP258" s="578"/>
      <c r="AQ258" s="578"/>
      <c r="AR258" s="578"/>
      <c r="AS258" s="578"/>
      <c r="AT258" s="578"/>
      <c r="AU258" s="578"/>
      <c r="AV258" s="578"/>
      <c r="AW258" s="578"/>
      <c r="AX258" s="578"/>
      <c r="AY258" s="578"/>
      <c r="AZ258" s="578"/>
      <c r="BA258" s="578"/>
      <c r="BB258" s="578"/>
      <c r="BC258" s="578"/>
      <c r="BD258" s="578"/>
      <c r="BE258" s="578"/>
      <c r="BF258" s="578"/>
      <c r="BG258" s="578"/>
      <c r="BH258" s="578"/>
      <c r="BI258" s="578"/>
      <c r="BJ258" s="578"/>
      <c r="BK258" s="578"/>
      <c r="BL258" s="578"/>
      <c r="BM258" s="578"/>
      <c r="BN258" s="578"/>
      <c r="BO258" s="578"/>
      <c r="BP258" s="578"/>
      <c r="BQ258" s="578"/>
      <c r="BR258" s="578"/>
      <c r="BS258" s="578"/>
      <c r="BT258" s="578"/>
      <c r="BU258" s="578"/>
      <c r="BV258" s="578"/>
      <c r="BW258" s="578"/>
      <c r="BX258" s="578"/>
      <c r="BY258" s="578"/>
      <c r="BZ258" s="578"/>
      <c r="CA258" s="578"/>
      <c r="CB258" s="578"/>
    </row>
    <row r="259" spans="1:80" s="482" customFormat="1" ht="33.75" hidden="1" thickBot="1">
      <c r="A259" s="742"/>
      <c r="B259" s="555"/>
      <c r="C259" s="619" t="s">
        <v>170</v>
      </c>
      <c r="D259" s="602">
        <f>D257-D258</f>
        <v>0</v>
      </c>
      <c r="E259" s="602" t="str">
        <f>IF($E$142&lt;&gt;0,$E$142,0)</f>
        <v>תא זה יעודכן אוטומטית עם מילוי סעיפים: 2.1 ו- 2.2</v>
      </c>
      <c r="F259" s="603" t="e">
        <f>IF(E259=0,0,-1*(1-D259/E259))</f>
        <v>#VALUE!</v>
      </c>
      <c r="G259" s="604"/>
      <c r="H259" s="1016"/>
      <c r="I259" s="551"/>
      <c r="J259" s="551"/>
      <c r="K259" s="551"/>
      <c r="L259" s="551"/>
      <c r="M259" s="551"/>
      <c r="N259" s="551"/>
      <c r="O259" s="551"/>
      <c r="P259" s="551"/>
      <c r="Q259" s="551"/>
      <c r="R259" s="551"/>
      <c r="S259" s="551"/>
      <c r="T259" s="551"/>
      <c r="U259" s="551"/>
      <c r="V259" s="551"/>
      <c r="W259" s="551"/>
      <c r="X259" s="551"/>
      <c r="Y259" s="551"/>
      <c r="Z259" s="578"/>
      <c r="AA259" s="578"/>
      <c r="AB259" s="578"/>
      <c r="AC259" s="578"/>
      <c r="AD259" s="578"/>
      <c r="AE259" s="578"/>
      <c r="AF259" s="578"/>
      <c r="AG259" s="578"/>
      <c r="AH259" s="578"/>
      <c r="AI259" s="578"/>
      <c r="AJ259" s="578"/>
      <c r="AK259" s="578"/>
      <c r="AL259" s="578"/>
      <c r="AM259" s="578"/>
      <c r="AN259" s="578"/>
      <c r="AO259" s="578"/>
      <c r="AP259" s="578"/>
      <c r="AQ259" s="578"/>
      <c r="AR259" s="578"/>
      <c r="AS259" s="578"/>
      <c r="AT259" s="578"/>
      <c r="AU259" s="578"/>
      <c r="AV259" s="578"/>
      <c r="AW259" s="578"/>
      <c r="AX259" s="578"/>
      <c r="AY259" s="578"/>
      <c r="AZ259" s="578"/>
      <c r="BA259" s="578"/>
      <c r="BB259" s="578"/>
      <c r="BC259" s="578"/>
      <c r="BD259" s="578"/>
      <c r="BE259" s="578"/>
      <c r="BF259" s="578"/>
      <c r="BG259" s="578"/>
      <c r="BH259" s="578"/>
      <c r="BI259" s="578"/>
      <c r="BJ259" s="578"/>
      <c r="BK259" s="578"/>
      <c r="BL259" s="578"/>
      <c r="BM259" s="578"/>
      <c r="BN259" s="578"/>
      <c r="BO259" s="578"/>
      <c r="BP259" s="578"/>
      <c r="BQ259" s="578"/>
      <c r="BR259" s="578"/>
      <c r="BS259" s="578"/>
      <c r="BT259" s="578"/>
      <c r="BU259" s="578"/>
      <c r="BV259" s="578"/>
      <c r="BW259" s="578"/>
      <c r="BX259" s="578"/>
      <c r="BY259" s="578"/>
      <c r="BZ259" s="578"/>
      <c r="CA259" s="578"/>
      <c r="CB259" s="578"/>
    </row>
    <row r="260" spans="1:80" s="482" customFormat="1" ht="15.75" hidden="1" customHeight="1" thickBot="1">
      <c r="A260" s="742"/>
      <c r="B260" s="753" t="s">
        <v>177</v>
      </c>
      <c r="C260" s="564"/>
      <c r="D260" s="564"/>
      <c r="E260" s="546"/>
      <c r="F260" s="564"/>
      <c r="G260" s="564"/>
      <c r="H260" s="978"/>
      <c r="I260" s="551"/>
      <c r="J260" s="551"/>
      <c r="K260" s="551"/>
      <c r="L260" s="551"/>
      <c r="M260" s="551"/>
      <c r="N260" s="551"/>
      <c r="O260" s="551"/>
      <c r="P260" s="551"/>
      <c r="Q260" s="551"/>
      <c r="R260" s="551"/>
      <c r="S260" s="551"/>
      <c r="T260" s="551"/>
      <c r="U260" s="551"/>
      <c r="V260" s="551"/>
      <c r="W260" s="551"/>
      <c r="X260" s="551"/>
      <c r="Y260" s="551"/>
      <c r="Z260" s="578"/>
      <c r="AA260" s="578"/>
      <c r="AB260" s="578"/>
      <c r="AC260" s="578"/>
      <c r="AD260" s="578"/>
      <c r="AE260" s="578"/>
      <c r="AF260" s="578"/>
      <c r="AG260" s="578"/>
      <c r="AH260" s="578"/>
      <c r="AI260" s="578"/>
      <c r="AJ260" s="578"/>
      <c r="AK260" s="578"/>
      <c r="AL260" s="578"/>
      <c r="AM260" s="578"/>
      <c r="AN260" s="578"/>
      <c r="AO260" s="578"/>
      <c r="AP260" s="578"/>
      <c r="AQ260" s="578"/>
      <c r="AR260" s="578"/>
      <c r="AS260" s="578"/>
      <c r="AT260" s="578"/>
      <c r="AU260" s="578"/>
      <c r="AV260" s="578"/>
      <c r="AW260" s="578"/>
      <c r="AX260" s="578"/>
      <c r="AY260" s="578"/>
      <c r="AZ260" s="578"/>
      <c r="BA260" s="578"/>
      <c r="BB260" s="578"/>
      <c r="BC260" s="578"/>
      <c r="BD260" s="578"/>
      <c r="BE260" s="578"/>
      <c r="BF260" s="578"/>
      <c r="BG260" s="578"/>
      <c r="BH260" s="578"/>
      <c r="BI260" s="578"/>
      <c r="BJ260" s="578"/>
      <c r="BK260" s="578"/>
      <c r="BL260" s="578"/>
      <c r="BM260" s="578"/>
      <c r="BN260" s="578"/>
      <c r="BO260" s="578"/>
      <c r="BP260" s="578"/>
      <c r="BQ260" s="578"/>
      <c r="BR260" s="578"/>
      <c r="BS260" s="578"/>
      <c r="BT260" s="578"/>
      <c r="BU260" s="578"/>
      <c r="BV260" s="578"/>
      <c r="BW260" s="578"/>
      <c r="BX260" s="578"/>
      <c r="BY260" s="578"/>
      <c r="BZ260" s="578"/>
      <c r="CA260" s="578"/>
      <c r="CB260" s="578"/>
    </row>
    <row r="261" spans="1:80" s="482" customFormat="1" hidden="1">
      <c r="A261" s="742"/>
      <c r="B261" s="753"/>
      <c r="C261" s="593"/>
      <c r="D261" s="594" t="s">
        <v>164</v>
      </c>
      <c r="E261" s="595" t="s">
        <v>165</v>
      </c>
      <c r="F261" s="594" t="s">
        <v>166</v>
      </c>
      <c r="G261" s="596" t="s">
        <v>167</v>
      </c>
      <c r="H261" s="1016" t="s">
        <v>168</v>
      </c>
      <c r="I261" s="551"/>
      <c r="J261" s="551"/>
      <c r="K261" s="551"/>
      <c r="L261" s="551"/>
      <c r="M261" s="551"/>
      <c r="N261" s="551"/>
      <c r="O261" s="551"/>
      <c r="P261" s="551"/>
      <c r="Q261" s="551"/>
      <c r="R261" s="551"/>
      <c r="S261" s="551"/>
      <c r="T261" s="551"/>
      <c r="U261" s="551"/>
      <c r="V261" s="551"/>
      <c r="W261" s="551"/>
      <c r="X261" s="551"/>
      <c r="Y261" s="551"/>
      <c r="Z261" s="578"/>
      <c r="AA261" s="578"/>
      <c r="AB261" s="578"/>
      <c r="AC261" s="578"/>
      <c r="AD261" s="578"/>
      <c r="AE261" s="578"/>
      <c r="AF261" s="578"/>
      <c r="AG261" s="578"/>
      <c r="AH261" s="578"/>
      <c r="AI261" s="578"/>
      <c r="AJ261" s="578"/>
      <c r="AK261" s="578"/>
      <c r="AL261" s="578"/>
      <c r="AM261" s="578"/>
      <c r="AN261" s="578"/>
      <c r="AO261" s="578"/>
      <c r="AP261" s="578"/>
      <c r="AQ261" s="578"/>
      <c r="AR261" s="578"/>
      <c r="AS261" s="578"/>
      <c r="AT261" s="578"/>
      <c r="AU261" s="578"/>
      <c r="AV261" s="578"/>
      <c r="AW261" s="578"/>
      <c r="AX261" s="578"/>
      <c r="AY261" s="578"/>
      <c r="AZ261" s="578"/>
      <c r="BA261" s="578"/>
      <c r="BB261" s="578"/>
      <c r="BC261" s="578"/>
      <c r="BD261" s="578"/>
      <c r="BE261" s="578"/>
      <c r="BF261" s="578"/>
      <c r="BG261" s="578"/>
      <c r="BH261" s="578"/>
      <c r="BI261" s="578"/>
      <c r="BJ261" s="578"/>
      <c r="BK261" s="578"/>
      <c r="BL261" s="578"/>
      <c r="BM261" s="578"/>
      <c r="BN261" s="578"/>
      <c r="BO261" s="578"/>
      <c r="BP261" s="578"/>
      <c r="BQ261" s="578"/>
      <c r="BR261" s="578"/>
      <c r="BS261" s="578"/>
      <c r="BT261" s="578"/>
      <c r="BU261" s="578"/>
      <c r="BV261" s="578"/>
      <c r="BW261" s="578"/>
      <c r="BX261" s="578"/>
      <c r="BY261" s="578"/>
      <c r="BZ261" s="578"/>
      <c r="CA261" s="578"/>
      <c r="CB261" s="578"/>
    </row>
    <row r="262" spans="1:80" s="482" customFormat="1" hidden="1">
      <c r="A262" s="742"/>
      <c r="B262" s="555"/>
      <c r="C262" s="597" t="s">
        <v>363</v>
      </c>
      <c r="D262" s="598">
        <f>IF(SUM(C244:C253)&gt;0,E240*' קבועים'!$B$83,0)</f>
        <v>0</v>
      </c>
      <c r="E262" s="598" t="str">
        <f>IF($C$68&lt;&gt;0,$C$68,0)</f>
        <v>תא זה יעודכן אוטומטית עם מילוי סעיף 2.2</v>
      </c>
      <c r="F262" s="599" t="e">
        <f>IF(E262=0,0,-1*(1-D262/E262))</f>
        <v>#VALUE!</v>
      </c>
      <c r="G262" s="600"/>
      <c r="H262" s="1016"/>
      <c r="I262" s="551"/>
      <c r="J262" s="551"/>
      <c r="K262" s="551"/>
      <c r="L262" s="551"/>
      <c r="M262" s="551"/>
      <c r="N262" s="551"/>
      <c r="O262" s="551"/>
      <c r="P262" s="551"/>
      <c r="Q262" s="551"/>
      <c r="R262" s="551"/>
      <c r="S262" s="551"/>
      <c r="T262" s="551"/>
      <c r="U262" s="551"/>
      <c r="V262" s="551"/>
      <c r="W262" s="551"/>
      <c r="X262" s="551"/>
      <c r="Y262" s="551"/>
      <c r="Z262" s="578"/>
      <c r="AA262" s="578"/>
      <c r="AB262" s="578"/>
      <c r="AC262" s="578"/>
      <c r="AD262" s="578"/>
      <c r="AE262" s="578"/>
      <c r="AF262" s="578"/>
      <c r="AG262" s="578"/>
      <c r="AH262" s="578"/>
      <c r="AI262" s="578"/>
      <c r="AJ262" s="578"/>
      <c r="AK262" s="578"/>
      <c r="AL262" s="578"/>
      <c r="AM262" s="578"/>
      <c r="AN262" s="578"/>
      <c r="AO262" s="578"/>
      <c r="AP262" s="578"/>
      <c r="AQ262" s="578"/>
      <c r="AR262" s="578"/>
      <c r="AS262" s="578"/>
      <c r="AT262" s="578"/>
      <c r="AU262" s="578"/>
      <c r="AV262" s="578"/>
      <c r="AW262" s="578"/>
      <c r="AX262" s="578"/>
      <c r="AY262" s="578"/>
      <c r="AZ262" s="578"/>
      <c r="BA262" s="578"/>
      <c r="BB262" s="578"/>
      <c r="BC262" s="578"/>
      <c r="BD262" s="578"/>
      <c r="BE262" s="578"/>
      <c r="BF262" s="578"/>
      <c r="BG262" s="578"/>
      <c r="BH262" s="578"/>
      <c r="BI262" s="578"/>
      <c r="BJ262" s="578"/>
      <c r="BK262" s="578"/>
      <c r="BL262" s="578"/>
      <c r="BM262" s="578"/>
      <c r="BN262" s="578"/>
      <c r="BO262" s="578"/>
      <c r="BP262" s="578"/>
      <c r="BQ262" s="578"/>
      <c r="BR262" s="578"/>
      <c r="BS262" s="578"/>
      <c r="BT262" s="578"/>
      <c r="BU262" s="578"/>
      <c r="BV262" s="578"/>
      <c r="BW262" s="578"/>
      <c r="BX262" s="578"/>
      <c r="BY262" s="578"/>
      <c r="BZ262" s="578"/>
      <c r="CA262" s="578"/>
      <c r="CB262" s="578"/>
    </row>
    <row r="263" spans="1:80" s="482" customFormat="1" hidden="1">
      <c r="A263" s="742"/>
      <c r="B263" s="555"/>
      <c r="C263" s="597" t="s">
        <v>278</v>
      </c>
      <c r="D263" s="598">
        <f>SUM(C244:C253)</f>
        <v>0</v>
      </c>
      <c r="E263" s="598" t="str">
        <f>IF($C$136&lt;&gt;0,$C$136,0)</f>
        <v xml:space="preserve">תא זה יעודכן אוטומטית עם מילוי סעיף 2.2 </v>
      </c>
      <c r="F263" s="599" t="e">
        <f>IF(E263=0,0,-1*(1-D263/E263))</f>
        <v>#VALUE!</v>
      </c>
      <c r="G263" s="600"/>
      <c r="H263" s="1016"/>
      <c r="I263" s="551"/>
      <c r="J263" s="542"/>
      <c r="K263" s="542"/>
      <c r="L263" s="542"/>
      <c r="M263" s="542"/>
      <c r="N263" s="542"/>
      <c r="O263" s="542"/>
      <c r="P263" s="542"/>
      <c r="Q263" s="542"/>
      <c r="R263" s="542"/>
      <c r="S263" s="542"/>
      <c r="T263" s="542"/>
      <c r="U263" s="542"/>
      <c r="V263" s="542"/>
      <c r="W263" s="551"/>
      <c r="X263" s="551"/>
      <c r="Y263" s="551"/>
      <c r="Z263" s="551"/>
      <c r="AA263" s="551"/>
      <c r="AB263" s="551"/>
      <c r="AC263" s="551"/>
      <c r="AD263" s="551"/>
      <c r="AE263" s="551"/>
      <c r="AF263" s="551"/>
      <c r="AG263" s="551"/>
      <c r="AH263" s="551"/>
      <c r="AI263" s="551"/>
      <c r="AJ263" s="551"/>
      <c r="AK263" s="551"/>
      <c r="AL263" s="551"/>
      <c r="AM263" s="551"/>
      <c r="AN263" s="551"/>
      <c r="AO263" s="551"/>
      <c r="AP263" s="551"/>
      <c r="AQ263" s="551"/>
      <c r="AR263" s="551"/>
      <c r="AS263" s="551"/>
      <c r="AT263" s="551"/>
      <c r="AU263" s="551"/>
      <c r="AV263" s="551"/>
      <c r="AW263" s="551"/>
      <c r="AX263" s="551"/>
      <c r="AY263" s="551"/>
      <c r="AZ263" s="551"/>
      <c r="BA263" s="551"/>
      <c r="BB263" s="551"/>
      <c r="BC263" s="551"/>
      <c r="BD263" s="551"/>
      <c r="BE263" s="551"/>
      <c r="BF263" s="551"/>
      <c r="BG263" s="551"/>
      <c r="BH263" s="551"/>
      <c r="BI263" s="551"/>
      <c r="BJ263" s="551"/>
      <c r="BK263" s="551"/>
      <c r="BL263" s="551"/>
      <c r="BM263" s="551"/>
      <c r="BN263" s="551"/>
      <c r="BO263" s="551"/>
      <c r="BP263" s="551"/>
      <c r="BQ263" s="551"/>
      <c r="BR263" s="551"/>
      <c r="BS263" s="551"/>
      <c r="BT263" s="551"/>
      <c r="BU263" s="551"/>
      <c r="BV263" s="551"/>
      <c r="BW263" s="551"/>
      <c r="BX263" s="551"/>
      <c r="BY263" s="551"/>
      <c r="BZ263" s="551"/>
      <c r="CA263" s="551"/>
      <c r="CB263" s="551"/>
    </row>
    <row r="264" spans="1:80" s="482" customFormat="1" ht="33.75" hidden="1" thickBot="1">
      <c r="A264" s="742"/>
      <c r="B264" s="555"/>
      <c r="C264" s="601" t="s">
        <v>279</v>
      </c>
      <c r="D264" s="602">
        <f>D262-D263</f>
        <v>0</v>
      </c>
      <c r="E264" s="602" t="str">
        <f>IF($C$142&lt;&gt;0,$C$142,0)</f>
        <v>תא זה יעודכן אוטומטית עם מילוי סעיפים: 2.1 ו- 2.2</v>
      </c>
      <c r="F264" s="603" t="e">
        <f>IF(E264=0,0,-1*(1-D264/E264))</f>
        <v>#VALUE!</v>
      </c>
      <c r="G264" s="604"/>
      <c r="H264" s="1016"/>
      <c r="I264" s="551"/>
      <c r="J264" s="551"/>
      <c r="K264" s="551"/>
      <c r="L264" s="551"/>
      <c r="M264" s="551"/>
      <c r="N264" s="551"/>
      <c r="O264" s="551"/>
      <c r="P264" s="551"/>
      <c r="Q264" s="551"/>
      <c r="R264" s="551"/>
      <c r="S264" s="551"/>
      <c r="T264" s="551"/>
      <c r="U264" s="551"/>
      <c r="V264" s="551"/>
      <c r="W264" s="551"/>
      <c r="X264" s="551"/>
      <c r="Y264" s="551"/>
      <c r="Z264" s="551"/>
      <c r="AA264" s="551"/>
      <c r="AB264" s="551"/>
      <c r="AC264" s="551"/>
      <c r="AD264" s="551"/>
      <c r="AE264" s="551"/>
      <c r="AF264" s="551"/>
      <c r="AG264" s="551"/>
      <c r="AH264" s="551"/>
      <c r="AI264" s="551"/>
      <c r="AJ264" s="551"/>
      <c r="AK264" s="551"/>
      <c r="AL264" s="551"/>
      <c r="AM264" s="551"/>
      <c r="AN264" s="551"/>
      <c r="AO264" s="551"/>
      <c r="AP264" s="551"/>
      <c r="AQ264" s="551"/>
      <c r="AR264" s="551"/>
      <c r="AS264" s="551"/>
      <c r="AT264" s="551"/>
      <c r="AU264" s="551"/>
      <c r="AV264" s="551"/>
      <c r="AW264" s="551"/>
      <c r="AX264" s="551"/>
      <c r="AY264" s="551"/>
      <c r="AZ264" s="551"/>
      <c r="BA264" s="551"/>
      <c r="BB264" s="551"/>
      <c r="BC264" s="551"/>
      <c r="BD264" s="551"/>
      <c r="BE264" s="551"/>
      <c r="BF264" s="551"/>
      <c r="BG264" s="551"/>
      <c r="BH264" s="551"/>
      <c r="BI264" s="551"/>
      <c r="BJ264" s="551"/>
      <c r="BK264" s="551"/>
      <c r="BL264" s="551"/>
      <c r="BM264" s="551"/>
      <c r="BN264" s="551"/>
      <c r="BO264" s="551"/>
      <c r="BP264" s="551"/>
      <c r="BQ264" s="551"/>
      <c r="BR264" s="551"/>
      <c r="BS264" s="551"/>
      <c r="BT264" s="551"/>
      <c r="BU264" s="551"/>
      <c r="BV264" s="551"/>
      <c r="BW264" s="551"/>
      <c r="BX264" s="551"/>
      <c r="BY264" s="551"/>
      <c r="BZ264" s="551"/>
      <c r="CA264" s="551"/>
      <c r="CB264" s="551"/>
    </row>
    <row r="265" spans="1:80" s="482" customFormat="1" hidden="1">
      <c r="A265" s="742"/>
      <c r="B265" s="555"/>
      <c r="C265" s="564"/>
      <c r="D265" s="605"/>
      <c r="E265" s="546"/>
      <c r="F265" s="542"/>
      <c r="G265" s="542"/>
      <c r="H265" s="542"/>
      <c r="I265" s="551"/>
      <c r="J265" s="551"/>
      <c r="K265" s="551"/>
      <c r="L265" s="551"/>
      <c r="M265" s="551"/>
      <c r="N265" s="551"/>
      <c r="O265" s="551"/>
      <c r="P265" s="551"/>
      <c r="Q265" s="551"/>
      <c r="R265" s="551"/>
      <c r="S265" s="551"/>
      <c r="T265" s="551"/>
      <c r="U265" s="551"/>
      <c r="V265" s="551"/>
      <c r="W265" s="551"/>
      <c r="X265" s="551"/>
      <c r="Y265" s="551"/>
      <c r="Z265" s="551"/>
      <c r="AA265" s="551"/>
      <c r="AB265" s="551"/>
      <c r="AC265" s="551"/>
      <c r="AD265" s="551"/>
      <c r="AE265" s="551"/>
      <c r="AF265" s="551"/>
      <c r="AG265" s="551"/>
      <c r="AH265" s="551"/>
      <c r="AI265" s="551"/>
      <c r="AJ265" s="551"/>
      <c r="AK265" s="551"/>
      <c r="AL265" s="551"/>
      <c r="AM265" s="551"/>
      <c r="AN265" s="551"/>
      <c r="AO265" s="551"/>
      <c r="AP265" s="551"/>
      <c r="AQ265" s="551"/>
      <c r="AR265" s="551"/>
      <c r="AS265" s="551"/>
      <c r="AT265" s="551"/>
      <c r="AU265" s="551"/>
      <c r="AV265" s="551"/>
      <c r="AW265" s="551"/>
      <c r="AX265" s="551"/>
      <c r="AY265" s="551"/>
      <c r="AZ265" s="551"/>
      <c r="BA265" s="551"/>
      <c r="BB265" s="551"/>
      <c r="BC265" s="551"/>
      <c r="BD265" s="551"/>
      <c r="BE265" s="551"/>
      <c r="BF265" s="551"/>
      <c r="BG265" s="551"/>
      <c r="BH265" s="551"/>
      <c r="BI265" s="551"/>
      <c r="BJ265" s="551"/>
      <c r="BK265" s="551"/>
      <c r="BL265" s="551"/>
      <c r="BM265" s="551"/>
      <c r="BN265" s="551"/>
      <c r="BO265" s="551"/>
      <c r="BP265" s="551"/>
      <c r="BQ265" s="551"/>
      <c r="BR265" s="551"/>
      <c r="BS265" s="551"/>
      <c r="BT265" s="551"/>
      <c r="BU265" s="551"/>
      <c r="BV265" s="551"/>
      <c r="BW265" s="551"/>
      <c r="BX265" s="551"/>
      <c r="BY265" s="551"/>
      <c r="BZ265" s="551"/>
      <c r="CA265" s="551"/>
      <c r="CB265" s="551"/>
    </row>
    <row r="266" spans="1:80" s="482" customFormat="1" ht="33" hidden="1">
      <c r="A266" s="742"/>
      <c r="B266" s="753" t="s">
        <v>299</v>
      </c>
      <c r="C266" s="593" t="s">
        <v>148</v>
      </c>
      <c r="D266" s="594" t="s">
        <v>149</v>
      </c>
      <c r="E266" s="594" t="s">
        <v>171</v>
      </c>
      <c r="F266" s="594" t="s">
        <v>364</v>
      </c>
      <c r="G266" s="596" t="s">
        <v>172</v>
      </c>
      <c r="H266" s="542"/>
      <c r="I266" s="542"/>
      <c r="J266" s="551"/>
      <c r="K266" s="551"/>
      <c r="L266" s="551"/>
      <c r="M266" s="551"/>
      <c r="N266" s="551"/>
      <c r="O266" s="551"/>
      <c r="P266" s="551"/>
      <c r="Q266" s="551"/>
      <c r="R266" s="551"/>
      <c r="S266" s="551"/>
      <c r="T266" s="551"/>
      <c r="U266" s="551"/>
      <c r="V266" s="551"/>
      <c r="W266" s="542"/>
      <c r="X266" s="542"/>
      <c r="Y266" s="542"/>
      <c r="Z266" s="540"/>
      <c r="AA266" s="540"/>
      <c r="AB266" s="540"/>
      <c r="AC266" s="540"/>
      <c r="AD266" s="540"/>
      <c r="AE266" s="540"/>
      <c r="AF266" s="540"/>
      <c r="AG266" s="540"/>
      <c r="AH266" s="540"/>
      <c r="AI266" s="540"/>
      <c r="AJ266" s="540"/>
      <c r="AK266" s="540"/>
      <c r="AL266" s="540"/>
      <c r="AM266" s="540"/>
      <c r="AN266" s="540"/>
      <c r="AO266" s="540"/>
      <c r="AP266" s="540"/>
      <c r="AQ266" s="540"/>
      <c r="AR266" s="540"/>
      <c r="AS266" s="540"/>
      <c r="AT266" s="540"/>
      <c r="AU266" s="540"/>
      <c r="AV266" s="540"/>
      <c r="AW266" s="540"/>
      <c r="AX266" s="540"/>
      <c r="AY266" s="540"/>
      <c r="AZ266" s="540"/>
      <c r="BA266" s="540"/>
      <c r="BB266" s="540"/>
      <c r="BC266" s="540"/>
      <c r="BD266" s="540"/>
      <c r="BE266" s="540"/>
      <c r="BF266" s="540"/>
      <c r="BG266" s="540"/>
      <c r="BH266" s="540"/>
      <c r="BI266" s="540"/>
      <c r="BJ266" s="540"/>
      <c r="BK266" s="540"/>
      <c r="BL266" s="540"/>
      <c r="BM266" s="540"/>
      <c r="BN266" s="540"/>
      <c r="BO266" s="540"/>
      <c r="BP266" s="540"/>
      <c r="BQ266" s="540"/>
      <c r="BR266" s="540"/>
      <c r="BS266" s="540"/>
      <c r="BT266" s="540"/>
      <c r="BU266" s="540"/>
      <c r="BV266" s="540"/>
      <c r="BW266" s="540"/>
      <c r="BX266" s="540"/>
      <c r="BY266" s="540"/>
      <c r="BZ266" s="540"/>
      <c r="CA266" s="540"/>
      <c r="CB266" s="540"/>
    </row>
    <row r="267" spans="1:80" s="482" customFormat="1" ht="17.25" hidden="1" thickBot="1">
      <c r="A267" s="742"/>
      <c r="B267" s="555"/>
      <c r="C267" s="620" t="s">
        <v>39</v>
      </c>
      <c r="D267" s="621" t="s">
        <v>48</v>
      </c>
      <c r="E267" s="609">
        <f>D263</f>
        <v>0</v>
      </c>
      <c r="F267" s="609">
        <f>IF($E$194&gt;0,$E$194*' קבועים'!$B$83,0)</f>
        <v>0</v>
      </c>
      <c r="G267" s="622">
        <f>F267-E267</f>
        <v>0</v>
      </c>
      <c r="H267" s="542"/>
      <c r="I267" s="551"/>
      <c r="J267" s="551"/>
      <c r="K267" s="551"/>
      <c r="L267" s="551"/>
      <c r="M267" s="551"/>
      <c r="N267" s="551"/>
      <c r="O267" s="551"/>
      <c r="P267" s="551"/>
      <c r="Q267" s="551"/>
      <c r="R267" s="551"/>
      <c r="S267" s="551"/>
      <c r="T267" s="551"/>
      <c r="U267" s="551"/>
      <c r="V267" s="551"/>
      <c r="W267" s="551"/>
      <c r="X267" s="551"/>
      <c r="Y267" s="551"/>
      <c r="Z267" s="578"/>
      <c r="AA267" s="578"/>
      <c r="AB267" s="578"/>
      <c r="AC267" s="578"/>
      <c r="AD267" s="578"/>
      <c r="AE267" s="578"/>
      <c r="AF267" s="578"/>
      <c r="AG267" s="578"/>
      <c r="AH267" s="578"/>
      <c r="AI267" s="578"/>
      <c r="AJ267" s="578"/>
      <c r="AK267" s="578"/>
      <c r="AL267" s="578"/>
      <c r="AM267" s="578"/>
      <c r="AN267" s="578"/>
      <c r="AO267" s="578"/>
      <c r="AP267" s="578"/>
      <c r="AQ267" s="578"/>
      <c r="AR267" s="578"/>
      <c r="AS267" s="578"/>
      <c r="AT267" s="578"/>
      <c r="AU267" s="578"/>
      <c r="AV267" s="578"/>
      <c r="AW267" s="578"/>
      <c r="AX267" s="578"/>
      <c r="AY267" s="578"/>
      <c r="AZ267" s="578"/>
      <c r="BA267" s="578"/>
      <c r="BB267" s="578"/>
      <c r="BC267" s="578"/>
      <c r="BD267" s="578"/>
      <c r="BE267" s="578"/>
      <c r="BF267" s="578"/>
      <c r="BG267" s="578"/>
      <c r="BH267" s="578"/>
      <c r="BI267" s="578"/>
      <c r="BJ267" s="578"/>
      <c r="BK267" s="578"/>
      <c r="BL267" s="578"/>
      <c r="BM267" s="578"/>
      <c r="BN267" s="578"/>
      <c r="BO267" s="578"/>
      <c r="BP267" s="578"/>
      <c r="BQ267" s="578"/>
      <c r="BR267" s="578"/>
      <c r="BS267" s="578"/>
      <c r="BT267" s="578"/>
      <c r="BU267" s="578"/>
      <c r="BV267" s="578"/>
      <c r="BW267" s="578"/>
      <c r="BX267" s="578"/>
      <c r="BY267" s="578"/>
      <c r="BZ267" s="578"/>
      <c r="CA267" s="578"/>
      <c r="CB267" s="578"/>
    </row>
    <row r="268" spans="1:80" s="482" customFormat="1" hidden="1">
      <c r="A268" s="759"/>
      <c r="B268" s="623"/>
      <c r="C268" s="551"/>
      <c r="D268" s="551"/>
      <c r="E268" s="551"/>
      <c r="F268" s="551"/>
      <c r="G268" s="551"/>
      <c r="H268" s="551"/>
      <c r="I268" s="551"/>
      <c r="J268" s="551"/>
      <c r="K268" s="551"/>
      <c r="L268" s="551"/>
      <c r="M268" s="551"/>
      <c r="N268" s="551"/>
      <c r="O268" s="551"/>
      <c r="P268" s="551"/>
      <c r="Q268" s="551"/>
      <c r="R268" s="551"/>
      <c r="S268" s="551"/>
      <c r="T268" s="551"/>
      <c r="U268" s="551"/>
      <c r="V268" s="551"/>
      <c r="W268" s="551"/>
      <c r="X268" s="551"/>
      <c r="Y268" s="551"/>
      <c r="Z268" s="578"/>
      <c r="AA268" s="578"/>
      <c r="AB268" s="578"/>
      <c r="AC268" s="578"/>
      <c r="AD268" s="578"/>
      <c r="AE268" s="578"/>
      <c r="AF268" s="578"/>
      <c r="AG268" s="578"/>
      <c r="AH268" s="578"/>
      <c r="AI268" s="578"/>
      <c r="AJ268" s="578"/>
      <c r="AK268" s="578"/>
      <c r="AL268" s="578"/>
      <c r="AM268" s="578"/>
      <c r="AN268" s="578"/>
      <c r="AO268" s="578"/>
      <c r="AP268" s="578"/>
      <c r="AQ268" s="578"/>
      <c r="AR268" s="578"/>
      <c r="AS268" s="578"/>
      <c r="AT268" s="578"/>
      <c r="AU268" s="578"/>
      <c r="AV268" s="578"/>
      <c r="AW268" s="578"/>
      <c r="AX268" s="578"/>
      <c r="AY268" s="578"/>
      <c r="AZ268" s="578"/>
      <c r="BA268" s="578"/>
      <c r="BB268" s="578"/>
      <c r="BC268" s="578"/>
      <c r="BD268" s="578"/>
      <c r="BE268" s="578"/>
      <c r="BF268" s="578"/>
      <c r="BG268" s="578"/>
      <c r="BH268" s="578"/>
      <c r="BI268" s="578"/>
      <c r="BJ268" s="578"/>
      <c r="BK268" s="578"/>
      <c r="BL268" s="578"/>
      <c r="BM268" s="578"/>
      <c r="BN268" s="578"/>
      <c r="BO268" s="578"/>
      <c r="BP268" s="578"/>
      <c r="BQ268" s="578"/>
      <c r="BR268" s="578"/>
      <c r="BS268" s="578"/>
      <c r="BT268" s="578"/>
      <c r="BU268" s="578"/>
      <c r="BV268" s="578"/>
      <c r="BW268" s="578"/>
      <c r="BX268" s="578"/>
      <c r="BY268" s="578"/>
      <c r="BZ268" s="578"/>
      <c r="CA268" s="578"/>
      <c r="CB268" s="578"/>
    </row>
    <row r="269" spans="1:80" s="615" customFormat="1" ht="33" hidden="1">
      <c r="A269" s="744">
        <v>2.8</v>
      </c>
      <c r="B269" s="754" t="s">
        <v>176</v>
      </c>
      <c r="C269" s="756"/>
      <c r="D269" s="756"/>
      <c r="E269" s="756"/>
      <c r="F269" s="756"/>
      <c r="G269" s="756"/>
      <c r="H269" s="756"/>
      <c r="I269" s="756"/>
      <c r="J269" s="756"/>
      <c r="K269" s="756"/>
      <c r="L269" s="756"/>
      <c r="M269" s="756"/>
      <c r="N269" s="756"/>
      <c r="O269" s="756"/>
      <c r="P269" s="756"/>
      <c r="Q269" s="756"/>
      <c r="R269" s="756"/>
      <c r="S269" s="756"/>
      <c r="T269" s="756"/>
      <c r="U269" s="756"/>
      <c r="V269" s="756"/>
      <c r="W269" s="756"/>
      <c r="X269" s="756"/>
      <c r="Y269" s="756"/>
      <c r="Z269" s="614"/>
      <c r="AA269" s="614"/>
      <c r="AB269" s="614"/>
      <c r="AC269" s="614"/>
      <c r="AD269" s="614"/>
      <c r="AE269" s="614"/>
      <c r="AF269" s="614"/>
      <c r="AG269" s="614"/>
      <c r="AH269" s="614"/>
      <c r="AI269" s="614"/>
      <c r="AJ269" s="614"/>
      <c r="AK269" s="614"/>
      <c r="AL269" s="614"/>
      <c r="AM269" s="614"/>
      <c r="AN269" s="614"/>
      <c r="AO269" s="614"/>
      <c r="AP269" s="614"/>
      <c r="AQ269" s="614"/>
      <c r="AR269" s="614"/>
      <c r="AS269" s="614"/>
      <c r="AT269" s="614"/>
      <c r="AU269" s="614"/>
      <c r="AV269" s="614"/>
      <c r="AW269" s="614"/>
      <c r="AX269" s="614"/>
      <c r="AY269" s="614"/>
      <c r="AZ269" s="614"/>
      <c r="BA269" s="614"/>
      <c r="BB269" s="614"/>
      <c r="BC269" s="614"/>
      <c r="BD269" s="614"/>
      <c r="BE269" s="614"/>
      <c r="BF269" s="614"/>
      <c r="BG269" s="614"/>
      <c r="BH269" s="614"/>
      <c r="BI269" s="614"/>
      <c r="BJ269" s="614"/>
      <c r="BK269" s="614"/>
      <c r="BL269" s="614"/>
      <c r="BM269" s="614"/>
      <c r="BN269" s="614"/>
      <c r="BO269" s="614"/>
      <c r="BP269" s="614"/>
      <c r="BQ269" s="614"/>
      <c r="BR269" s="614"/>
      <c r="BS269" s="614"/>
      <c r="BT269" s="614"/>
      <c r="BU269" s="614"/>
      <c r="BV269" s="614"/>
      <c r="BW269" s="614"/>
      <c r="BX269" s="614"/>
      <c r="BY269" s="614"/>
      <c r="BZ269" s="614"/>
      <c r="CA269" s="614"/>
      <c r="CB269" s="614"/>
    </row>
    <row r="270" spans="1:80" s="482" customFormat="1" hidden="1">
      <c r="A270" s="742"/>
      <c r="B270" s="623"/>
      <c r="C270" s="551"/>
      <c r="D270" s="551"/>
      <c r="E270" s="551"/>
      <c r="F270" s="551"/>
      <c r="G270" s="551"/>
      <c r="H270" s="551"/>
      <c r="I270" s="551"/>
      <c r="J270" s="551"/>
      <c r="K270" s="551"/>
      <c r="L270" s="551"/>
      <c r="M270" s="551"/>
      <c r="N270" s="551"/>
      <c r="O270" s="551"/>
      <c r="P270" s="551"/>
      <c r="Q270" s="551"/>
      <c r="R270" s="551"/>
      <c r="S270" s="551"/>
      <c r="T270" s="551"/>
      <c r="U270" s="551"/>
      <c r="V270" s="551"/>
      <c r="W270" s="551"/>
      <c r="X270" s="551"/>
      <c r="Y270" s="551"/>
      <c r="Z270" s="578"/>
      <c r="AA270" s="578"/>
      <c r="AB270" s="578"/>
      <c r="AC270" s="578"/>
      <c r="AD270" s="578"/>
      <c r="AE270" s="578"/>
      <c r="AF270" s="578"/>
      <c r="AG270" s="578"/>
      <c r="AH270" s="578"/>
      <c r="AI270" s="578"/>
      <c r="AJ270" s="578"/>
      <c r="AK270" s="578"/>
      <c r="AL270" s="578"/>
      <c r="AM270" s="578"/>
      <c r="AN270" s="578"/>
      <c r="AO270" s="578"/>
      <c r="AP270" s="578"/>
      <c r="AQ270" s="578"/>
      <c r="AR270" s="578"/>
      <c r="AS270" s="578"/>
      <c r="AT270" s="578"/>
      <c r="AU270" s="578"/>
      <c r="AV270" s="578"/>
      <c r="AW270" s="578"/>
      <c r="AX270" s="578"/>
      <c r="AY270" s="578"/>
      <c r="AZ270" s="578"/>
      <c r="BA270" s="578"/>
      <c r="BB270" s="578"/>
      <c r="BC270" s="578"/>
      <c r="BD270" s="578"/>
      <c r="BE270" s="578"/>
      <c r="BF270" s="578"/>
      <c r="BG270" s="578"/>
      <c r="BH270" s="578"/>
      <c r="BI270" s="578"/>
      <c r="BJ270" s="578"/>
      <c r="BK270" s="578"/>
      <c r="BL270" s="578"/>
      <c r="BM270" s="578"/>
      <c r="BN270" s="578"/>
      <c r="BO270" s="578"/>
      <c r="BP270" s="578"/>
      <c r="BQ270" s="578"/>
      <c r="BR270" s="578"/>
      <c r="BS270" s="578"/>
      <c r="BT270" s="578"/>
      <c r="BU270" s="578"/>
      <c r="BV270" s="578"/>
      <c r="BW270" s="578"/>
      <c r="BX270" s="578"/>
      <c r="BY270" s="578"/>
      <c r="BZ270" s="578"/>
      <c r="CA270" s="578"/>
      <c r="CB270" s="578"/>
    </row>
    <row r="271" spans="1:80" s="482" customFormat="1" hidden="1">
      <c r="A271" s="742"/>
      <c r="B271" s="526" t="s">
        <v>211</v>
      </c>
      <c r="C271" s="537"/>
      <c r="D271" s="551"/>
      <c r="E271" s="551"/>
      <c r="F271" s="551"/>
      <c r="G271" s="551"/>
      <c r="H271" s="551"/>
      <c r="I271" s="551"/>
      <c r="J271" s="551"/>
      <c r="K271" s="551"/>
      <c r="L271" s="551"/>
      <c r="M271" s="551"/>
      <c r="N271" s="551"/>
      <c r="O271" s="551"/>
      <c r="P271" s="551"/>
      <c r="Q271" s="551"/>
      <c r="R271" s="551"/>
      <c r="S271" s="551"/>
      <c r="T271" s="551"/>
      <c r="U271" s="551"/>
      <c r="V271" s="551"/>
      <c r="W271" s="551"/>
      <c r="X271" s="551"/>
      <c r="Y271" s="551"/>
      <c r="Z271" s="578"/>
      <c r="AA271" s="578"/>
      <c r="AB271" s="578"/>
      <c r="AC271" s="578"/>
      <c r="AD271" s="578"/>
      <c r="AE271" s="578"/>
      <c r="AF271" s="578"/>
      <c r="AG271" s="578"/>
      <c r="AH271" s="578"/>
      <c r="AI271" s="578"/>
      <c r="AJ271" s="578"/>
      <c r="AK271" s="578"/>
      <c r="AL271" s="578"/>
      <c r="AM271" s="578"/>
      <c r="AN271" s="578"/>
      <c r="AO271" s="578"/>
      <c r="AP271" s="578"/>
      <c r="AQ271" s="578"/>
      <c r="AR271" s="578"/>
      <c r="AS271" s="578"/>
      <c r="AT271" s="578"/>
      <c r="AU271" s="578"/>
      <c r="AV271" s="578"/>
      <c r="AW271" s="578"/>
      <c r="AX271" s="578"/>
      <c r="AY271" s="578"/>
      <c r="AZ271" s="578"/>
      <c r="BA271" s="578"/>
      <c r="BB271" s="578"/>
      <c r="BC271" s="578"/>
      <c r="BD271" s="578"/>
      <c r="BE271" s="578"/>
      <c r="BF271" s="578"/>
      <c r="BG271" s="578"/>
      <c r="BH271" s="578"/>
      <c r="BI271" s="578"/>
      <c r="BJ271" s="578"/>
      <c r="BK271" s="578"/>
      <c r="BL271" s="578"/>
      <c r="BM271" s="578"/>
      <c r="BN271" s="578"/>
      <c r="BO271" s="578"/>
      <c r="BP271" s="578"/>
      <c r="BQ271" s="578"/>
      <c r="BR271" s="578"/>
      <c r="BS271" s="578"/>
      <c r="BT271" s="578"/>
      <c r="BU271" s="578"/>
      <c r="BV271" s="578"/>
      <c r="BW271" s="578"/>
      <c r="BX271" s="578"/>
      <c r="BY271" s="578"/>
      <c r="BZ271" s="578"/>
      <c r="CA271" s="578"/>
      <c r="CB271" s="578"/>
    </row>
    <row r="272" spans="1:80" s="482" customFormat="1" hidden="1">
      <c r="A272" s="742"/>
      <c r="B272" s="623"/>
      <c r="C272" s="551"/>
      <c r="D272" s="551"/>
      <c r="E272" s="551"/>
      <c r="F272" s="551"/>
      <c r="G272" s="551"/>
      <c r="H272" s="551"/>
      <c r="I272" s="551"/>
      <c r="J272" s="551"/>
      <c r="K272" s="551"/>
      <c r="L272" s="551"/>
      <c r="M272" s="551"/>
      <c r="N272" s="551"/>
      <c r="O272" s="551"/>
      <c r="P272" s="551"/>
      <c r="Q272" s="551"/>
      <c r="R272" s="551"/>
      <c r="S272" s="551"/>
      <c r="T272" s="551"/>
      <c r="U272" s="551"/>
      <c r="V272" s="551"/>
      <c r="W272" s="551"/>
      <c r="X272" s="551"/>
      <c r="Y272" s="551"/>
      <c r="Z272" s="578"/>
      <c r="AA272" s="578"/>
      <c r="AB272" s="578"/>
      <c r="AC272" s="578"/>
      <c r="AD272" s="578"/>
      <c r="AE272" s="578"/>
      <c r="AF272" s="578"/>
      <c r="AG272" s="578"/>
      <c r="AH272" s="578"/>
      <c r="AI272" s="578"/>
      <c r="AJ272" s="578"/>
      <c r="AK272" s="578"/>
      <c r="AL272" s="578"/>
      <c r="AM272" s="578"/>
      <c r="AN272" s="578"/>
      <c r="AO272" s="578"/>
      <c r="AP272" s="578"/>
      <c r="AQ272" s="578"/>
      <c r="AR272" s="578"/>
      <c r="AS272" s="578"/>
      <c r="AT272" s="578"/>
      <c r="AU272" s="578"/>
      <c r="AV272" s="578"/>
      <c r="AW272" s="578"/>
      <c r="AX272" s="578"/>
      <c r="AY272" s="578"/>
      <c r="AZ272" s="578"/>
      <c r="BA272" s="578"/>
      <c r="BB272" s="578"/>
      <c r="BC272" s="578"/>
      <c r="BD272" s="578"/>
      <c r="BE272" s="578"/>
      <c r="BF272" s="578"/>
      <c r="BG272" s="578"/>
      <c r="BH272" s="578"/>
      <c r="BI272" s="578"/>
      <c r="BJ272" s="578"/>
      <c r="BK272" s="578"/>
      <c r="BL272" s="578"/>
      <c r="BM272" s="578"/>
      <c r="BN272" s="578"/>
      <c r="BO272" s="578"/>
      <c r="BP272" s="578"/>
      <c r="BQ272" s="578"/>
      <c r="BR272" s="578"/>
      <c r="BS272" s="578"/>
      <c r="BT272" s="578"/>
      <c r="BU272" s="578"/>
      <c r="BV272" s="578"/>
      <c r="BW272" s="578"/>
      <c r="BX272" s="578"/>
      <c r="BY272" s="578"/>
      <c r="BZ272" s="578"/>
      <c r="CA272" s="578"/>
      <c r="CB272" s="578"/>
    </row>
    <row r="273" spans="1:80" s="482" customFormat="1" hidden="1">
      <c r="A273" s="742"/>
      <c r="B273" s="576" t="s">
        <v>153</v>
      </c>
      <c r="C273" s="545"/>
      <c r="D273" s="577" t="s">
        <v>36</v>
      </c>
      <c r="E273" s="577" t="s">
        <v>37</v>
      </c>
      <c r="F273" s="546" t="s">
        <v>135</v>
      </c>
      <c r="G273" s="546"/>
      <c r="H273" s="542"/>
      <c r="I273" s="551"/>
      <c r="J273" s="551"/>
      <c r="K273" s="551"/>
      <c r="L273" s="551"/>
      <c r="M273" s="551"/>
      <c r="N273" s="551"/>
      <c r="O273" s="551"/>
      <c r="P273" s="551"/>
      <c r="Q273" s="551"/>
      <c r="R273" s="551"/>
      <c r="S273" s="551"/>
      <c r="T273" s="551"/>
      <c r="U273" s="551"/>
      <c r="V273" s="551"/>
      <c r="W273" s="551"/>
      <c r="X273" s="551"/>
      <c r="Y273" s="551"/>
      <c r="Z273" s="578"/>
      <c r="AA273" s="578"/>
      <c r="AB273" s="578"/>
      <c r="AC273" s="578"/>
      <c r="AD273" s="578"/>
      <c r="AE273" s="578"/>
      <c r="AF273" s="578"/>
      <c r="AG273" s="578"/>
      <c r="AH273" s="578"/>
      <c r="AI273" s="578"/>
      <c r="AJ273" s="578"/>
      <c r="AK273" s="578"/>
      <c r="AL273" s="578"/>
      <c r="AM273" s="578"/>
      <c r="AN273" s="578"/>
      <c r="AO273" s="578"/>
      <c r="AP273" s="578"/>
      <c r="AQ273" s="578"/>
      <c r="AR273" s="578"/>
      <c r="AS273" s="578"/>
      <c r="AT273" s="578"/>
      <c r="AU273" s="578"/>
      <c r="AV273" s="578"/>
      <c r="AW273" s="578"/>
      <c r="AX273" s="578"/>
      <c r="AY273" s="578"/>
      <c r="AZ273" s="578"/>
      <c r="BA273" s="578"/>
      <c r="BB273" s="578"/>
      <c r="BC273" s="578"/>
      <c r="BD273" s="578"/>
      <c r="BE273" s="578"/>
      <c r="BF273" s="578"/>
      <c r="BG273" s="578"/>
      <c r="BH273" s="578"/>
      <c r="BI273" s="578"/>
      <c r="BJ273" s="578"/>
      <c r="BK273" s="578"/>
      <c r="BL273" s="578"/>
      <c r="BM273" s="578"/>
      <c r="BN273" s="578"/>
      <c r="BO273" s="578"/>
      <c r="BP273" s="578"/>
      <c r="BQ273" s="578"/>
      <c r="BR273" s="578"/>
      <c r="BS273" s="578"/>
      <c r="BT273" s="578"/>
      <c r="BU273" s="578"/>
      <c r="BV273" s="578"/>
      <c r="BW273" s="578"/>
      <c r="BX273" s="578"/>
      <c r="BY273" s="578"/>
      <c r="BZ273" s="578"/>
      <c r="CA273" s="578"/>
      <c r="CB273" s="578"/>
    </row>
    <row r="274" spans="1:80" s="482" customFormat="1" ht="33" hidden="1">
      <c r="A274" s="742"/>
      <c r="B274" s="616" t="s">
        <v>154</v>
      </c>
      <c r="C274" s="544" t="s">
        <v>141</v>
      </c>
      <c r="D274" s="549"/>
      <c r="E274" s="549"/>
      <c r="F274" s="549"/>
      <c r="G274" s="546"/>
      <c r="H274" s="542"/>
      <c r="I274" s="551"/>
      <c r="J274" s="551"/>
      <c r="K274" s="551"/>
      <c r="L274" s="551"/>
      <c r="M274" s="551"/>
      <c r="N274" s="551"/>
      <c r="O274" s="551"/>
      <c r="P274" s="551"/>
      <c r="Q274" s="551"/>
      <c r="R274" s="551"/>
      <c r="S274" s="551"/>
      <c r="T274" s="551"/>
      <c r="U274" s="551"/>
      <c r="V274" s="551"/>
      <c r="W274" s="551"/>
      <c r="X274" s="551"/>
      <c r="Y274" s="551"/>
      <c r="Z274" s="578"/>
      <c r="AA274" s="578"/>
      <c r="AB274" s="578"/>
      <c r="AC274" s="578"/>
      <c r="AD274" s="578"/>
      <c r="AE274" s="578"/>
      <c r="AF274" s="578"/>
      <c r="AG274" s="578"/>
      <c r="AH274" s="578"/>
      <c r="AI274" s="578"/>
      <c r="AJ274" s="578"/>
      <c r="AK274" s="578"/>
      <c r="AL274" s="578"/>
      <c r="AM274" s="578"/>
      <c r="AN274" s="578"/>
      <c r="AO274" s="578"/>
      <c r="AP274" s="578"/>
      <c r="AQ274" s="578"/>
      <c r="AR274" s="578"/>
      <c r="AS274" s="578"/>
      <c r="AT274" s="578"/>
      <c r="AU274" s="578"/>
      <c r="AV274" s="578"/>
      <c r="AW274" s="578"/>
      <c r="AX274" s="578"/>
      <c r="AY274" s="578"/>
      <c r="AZ274" s="578"/>
      <c r="BA274" s="578"/>
      <c r="BB274" s="578"/>
      <c r="BC274" s="578"/>
      <c r="BD274" s="578"/>
      <c r="BE274" s="578"/>
      <c r="BF274" s="578"/>
      <c r="BG274" s="578"/>
      <c r="BH274" s="578"/>
      <c r="BI274" s="578"/>
      <c r="BJ274" s="578"/>
      <c r="BK274" s="578"/>
      <c r="BL274" s="578"/>
      <c r="BM274" s="578"/>
      <c r="BN274" s="578"/>
      <c r="BO274" s="578"/>
      <c r="BP274" s="578"/>
      <c r="BQ274" s="578"/>
      <c r="BR274" s="578"/>
      <c r="BS274" s="578"/>
      <c r="BT274" s="578"/>
      <c r="BU274" s="578"/>
      <c r="BV274" s="578"/>
      <c r="BW274" s="578"/>
      <c r="BX274" s="578"/>
      <c r="BY274" s="578"/>
      <c r="BZ274" s="578"/>
      <c r="CA274" s="578"/>
      <c r="CB274" s="578"/>
    </row>
    <row r="275" spans="1:80" s="482" customFormat="1" hidden="1">
      <c r="A275" s="742"/>
      <c r="B275" s="555"/>
      <c r="C275" s="579" t="s">
        <v>142</v>
      </c>
      <c r="D275" s="549"/>
      <c r="E275" s="549"/>
      <c r="F275" s="549"/>
      <c r="G275" s="546"/>
      <c r="H275" s="542"/>
      <c r="I275" s="551"/>
      <c r="J275" s="551"/>
      <c r="K275" s="551"/>
      <c r="L275" s="551"/>
      <c r="M275" s="551"/>
      <c r="N275" s="551"/>
      <c r="O275" s="551"/>
      <c r="P275" s="551"/>
      <c r="Q275" s="551"/>
      <c r="R275" s="551"/>
      <c r="S275" s="551"/>
      <c r="T275" s="551"/>
      <c r="U275" s="551"/>
      <c r="V275" s="551"/>
      <c r="W275" s="551"/>
      <c r="X275" s="551"/>
      <c r="Y275" s="551"/>
      <c r="Z275" s="578"/>
      <c r="AA275" s="578"/>
      <c r="AB275" s="578"/>
      <c r="AC275" s="578"/>
      <c r="AD275" s="578"/>
      <c r="AE275" s="578"/>
      <c r="AF275" s="578"/>
      <c r="AG275" s="578"/>
      <c r="AH275" s="578"/>
      <c r="AI275" s="578"/>
      <c r="AJ275" s="578"/>
      <c r="AK275" s="578"/>
      <c r="AL275" s="578"/>
      <c r="AM275" s="578"/>
      <c r="AN275" s="578"/>
      <c r="AO275" s="578"/>
      <c r="AP275" s="578"/>
      <c r="AQ275" s="578"/>
      <c r="AR275" s="578"/>
      <c r="AS275" s="578"/>
      <c r="AT275" s="578"/>
      <c r="AU275" s="578"/>
      <c r="AV275" s="578"/>
      <c r="AW275" s="578"/>
      <c r="AX275" s="578"/>
      <c r="AY275" s="578"/>
      <c r="AZ275" s="578"/>
      <c r="BA275" s="578"/>
      <c r="BB275" s="578"/>
      <c r="BC275" s="578"/>
      <c r="BD275" s="578"/>
      <c r="BE275" s="578"/>
      <c r="BF275" s="578"/>
      <c r="BG275" s="578"/>
      <c r="BH275" s="578"/>
      <c r="BI275" s="578"/>
      <c r="BJ275" s="578"/>
      <c r="BK275" s="578"/>
      <c r="BL275" s="578"/>
      <c r="BM275" s="578"/>
      <c r="BN275" s="578"/>
      <c r="BO275" s="578"/>
      <c r="BP275" s="578"/>
      <c r="BQ275" s="578"/>
      <c r="BR275" s="578"/>
      <c r="BS275" s="578"/>
      <c r="BT275" s="578"/>
      <c r="BU275" s="578"/>
      <c r="BV275" s="578"/>
      <c r="BW275" s="578"/>
      <c r="BX275" s="578"/>
      <c r="BY275" s="578"/>
      <c r="BZ275" s="578"/>
      <c r="CA275" s="578"/>
      <c r="CB275" s="578"/>
    </row>
    <row r="276" spans="1:80" s="482" customFormat="1" hidden="1">
      <c r="A276" s="742"/>
      <c r="B276" s="555"/>
      <c r="C276" s="555"/>
      <c r="D276" s="546"/>
      <c r="E276" s="546"/>
      <c r="F276" s="546"/>
      <c r="G276" s="546"/>
      <c r="H276" s="542"/>
      <c r="I276" s="551"/>
      <c r="J276" s="551"/>
      <c r="K276" s="551"/>
      <c r="L276" s="551"/>
      <c r="M276" s="551"/>
      <c r="N276" s="551"/>
      <c r="O276" s="551"/>
      <c r="P276" s="551"/>
      <c r="Q276" s="551"/>
      <c r="R276" s="551"/>
      <c r="S276" s="551"/>
      <c r="T276" s="551"/>
      <c r="U276" s="551"/>
      <c r="V276" s="551"/>
      <c r="W276" s="551"/>
      <c r="X276" s="551"/>
      <c r="Y276" s="551"/>
      <c r="Z276" s="578"/>
      <c r="AA276" s="578"/>
      <c r="AB276" s="578"/>
      <c r="AC276" s="578"/>
      <c r="AD276" s="578"/>
      <c r="AE276" s="578"/>
      <c r="AF276" s="578"/>
      <c r="AG276" s="578"/>
      <c r="AH276" s="578"/>
      <c r="AI276" s="578"/>
      <c r="AJ276" s="578"/>
      <c r="AK276" s="578"/>
      <c r="AL276" s="578"/>
      <c r="AM276" s="578"/>
      <c r="AN276" s="578"/>
      <c r="AO276" s="578"/>
      <c r="AP276" s="578"/>
      <c r="AQ276" s="578"/>
      <c r="AR276" s="578"/>
      <c r="AS276" s="578"/>
      <c r="AT276" s="578"/>
      <c r="AU276" s="578"/>
      <c r="AV276" s="578"/>
      <c r="AW276" s="578"/>
      <c r="AX276" s="578"/>
      <c r="AY276" s="578"/>
      <c r="AZ276" s="578"/>
      <c r="BA276" s="578"/>
      <c r="BB276" s="578"/>
      <c r="BC276" s="578"/>
      <c r="BD276" s="578"/>
      <c r="BE276" s="578"/>
      <c r="BF276" s="578"/>
      <c r="BG276" s="578"/>
      <c r="BH276" s="578"/>
      <c r="BI276" s="578"/>
      <c r="BJ276" s="578"/>
      <c r="BK276" s="578"/>
      <c r="BL276" s="578"/>
      <c r="BM276" s="578"/>
      <c r="BN276" s="578"/>
      <c r="BO276" s="578"/>
      <c r="BP276" s="578"/>
      <c r="BQ276" s="578"/>
      <c r="BR276" s="578"/>
      <c r="BS276" s="578"/>
      <c r="BT276" s="578"/>
      <c r="BU276" s="578"/>
      <c r="BV276" s="578"/>
      <c r="BW276" s="578"/>
      <c r="BX276" s="578"/>
      <c r="BY276" s="578"/>
      <c r="BZ276" s="578"/>
      <c r="CA276" s="578"/>
      <c r="CB276" s="578"/>
    </row>
    <row r="277" spans="1:80" s="482" customFormat="1" ht="33" hidden="1">
      <c r="A277" s="742"/>
      <c r="B277" s="616"/>
      <c r="C277" s="544" t="s">
        <v>174</v>
      </c>
      <c r="D277" s="537"/>
      <c r="E277" s="617" t="s">
        <v>17</v>
      </c>
      <c r="F277" s="549"/>
      <c r="G277" s="546"/>
      <c r="H277" s="542"/>
      <c r="I277" s="551"/>
      <c r="J277" s="551"/>
      <c r="K277" s="551"/>
      <c r="L277" s="551"/>
      <c r="M277" s="551"/>
      <c r="N277" s="551"/>
      <c r="O277" s="551"/>
      <c r="P277" s="551"/>
      <c r="Q277" s="551"/>
      <c r="R277" s="551"/>
      <c r="S277" s="551"/>
      <c r="T277" s="551"/>
      <c r="U277" s="551"/>
      <c r="V277" s="551"/>
      <c r="W277" s="551"/>
      <c r="X277" s="551"/>
      <c r="Y277" s="551"/>
      <c r="Z277" s="578"/>
      <c r="AA277" s="578"/>
      <c r="AB277" s="578"/>
      <c r="AC277" s="578"/>
      <c r="AD277" s="578"/>
      <c r="AE277" s="578"/>
      <c r="AF277" s="578"/>
      <c r="AG277" s="578"/>
      <c r="AH277" s="578"/>
      <c r="AI277" s="578"/>
      <c r="AJ277" s="578"/>
      <c r="AK277" s="578"/>
      <c r="AL277" s="578"/>
      <c r="AM277" s="578"/>
      <c r="AN277" s="578"/>
      <c r="AO277" s="578"/>
      <c r="AP277" s="578"/>
      <c r="AQ277" s="578"/>
      <c r="AR277" s="578"/>
      <c r="AS277" s="578"/>
      <c r="AT277" s="578"/>
      <c r="AU277" s="578"/>
      <c r="AV277" s="578"/>
      <c r="AW277" s="578"/>
      <c r="AX277" s="578"/>
      <c r="AY277" s="578"/>
      <c r="AZ277" s="578"/>
      <c r="BA277" s="578"/>
      <c r="BB277" s="578"/>
      <c r="BC277" s="578"/>
      <c r="BD277" s="578"/>
      <c r="BE277" s="578"/>
      <c r="BF277" s="578"/>
      <c r="BG277" s="578"/>
      <c r="BH277" s="578"/>
      <c r="BI277" s="578"/>
      <c r="BJ277" s="578"/>
      <c r="BK277" s="578"/>
      <c r="BL277" s="578"/>
      <c r="BM277" s="578"/>
      <c r="BN277" s="578"/>
      <c r="BO277" s="578"/>
      <c r="BP277" s="578"/>
      <c r="BQ277" s="578"/>
      <c r="BR277" s="578"/>
      <c r="BS277" s="578"/>
      <c r="BT277" s="578"/>
      <c r="BU277" s="578"/>
      <c r="BV277" s="578"/>
      <c r="BW277" s="578"/>
      <c r="BX277" s="578"/>
      <c r="BY277" s="578"/>
      <c r="BZ277" s="578"/>
      <c r="CA277" s="578"/>
      <c r="CB277" s="578"/>
    </row>
    <row r="278" spans="1:80" s="482" customFormat="1" hidden="1">
      <c r="A278" s="742"/>
      <c r="B278" s="616"/>
      <c r="C278" s="542"/>
      <c r="D278" s="542"/>
      <c r="E278" s="546"/>
      <c r="F278" s="546"/>
      <c r="G278" s="546"/>
      <c r="H278" s="542"/>
      <c r="I278" s="551"/>
      <c r="J278" s="551"/>
      <c r="K278" s="551"/>
      <c r="L278" s="551"/>
      <c r="M278" s="551"/>
      <c r="N278" s="551"/>
      <c r="O278" s="551"/>
      <c r="P278" s="551"/>
      <c r="Q278" s="551"/>
      <c r="R278" s="551"/>
      <c r="S278" s="551"/>
      <c r="T278" s="551"/>
      <c r="U278" s="551"/>
      <c r="V278" s="551"/>
      <c r="W278" s="551"/>
      <c r="X278" s="551"/>
      <c r="Y278" s="551"/>
      <c r="Z278" s="578"/>
      <c r="AA278" s="578"/>
      <c r="AB278" s="578"/>
      <c r="AC278" s="578"/>
      <c r="AD278" s="578"/>
      <c r="AE278" s="578"/>
      <c r="AF278" s="578"/>
      <c r="AG278" s="578"/>
      <c r="AH278" s="578"/>
      <c r="AI278" s="578"/>
      <c r="AJ278" s="578"/>
      <c r="AK278" s="578"/>
      <c r="AL278" s="578"/>
      <c r="AM278" s="578"/>
      <c r="AN278" s="578"/>
      <c r="AO278" s="578"/>
      <c r="AP278" s="578"/>
      <c r="AQ278" s="578"/>
      <c r="AR278" s="578"/>
      <c r="AS278" s="578"/>
      <c r="AT278" s="578"/>
      <c r="AU278" s="578"/>
      <c r="AV278" s="578"/>
      <c r="AW278" s="578"/>
      <c r="AX278" s="578"/>
      <c r="AY278" s="578"/>
      <c r="AZ278" s="578"/>
      <c r="BA278" s="578"/>
      <c r="BB278" s="578"/>
      <c r="BC278" s="578"/>
      <c r="BD278" s="578"/>
      <c r="BE278" s="578"/>
      <c r="BF278" s="578"/>
      <c r="BG278" s="578"/>
      <c r="BH278" s="578"/>
      <c r="BI278" s="578"/>
      <c r="BJ278" s="578"/>
      <c r="BK278" s="578"/>
      <c r="BL278" s="578"/>
      <c r="BM278" s="578"/>
      <c r="BN278" s="578"/>
      <c r="BO278" s="578"/>
      <c r="BP278" s="578"/>
      <c r="BQ278" s="578"/>
      <c r="BR278" s="578"/>
      <c r="BS278" s="578"/>
      <c r="BT278" s="578"/>
      <c r="BU278" s="578"/>
      <c r="BV278" s="578"/>
      <c r="BW278" s="578"/>
      <c r="BX278" s="578"/>
      <c r="BY278" s="578"/>
      <c r="BZ278" s="578"/>
      <c r="CA278" s="578"/>
      <c r="CB278" s="578"/>
    </row>
    <row r="279" spans="1:80" s="482" customFormat="1" ht="33" hidden="1">
      <c r="A279" s="742"/>
      <c r="B279" s="616"/>
      <c r="C279" s="544" t="s">
        <v>175</v>
      </c>
      <c r="D279" s="537"/>
      <c r="E279" s="617" t="s">
        <v>17</v>
      </c>
      <c r="F279" s="549"/>
      <c r="G279" s="546"/>
      <c r="H279" s="542"/>
      <c r="I279" s="551"/>
      <c r="J279" s="551"/>
      <c r="K279" s="551"/>
      <c r="L279" s="551"/>
      <c r="M279" s="551"/>
      <c r="N279" s="551"/>
      <c r="O279" s="551"/>
      <c r="P279" s="551"/>
      <c r="Q279" s="551"/>
      <c r="R279" s="551"/>
      <c r="S279" s="551"/>
      <c r="T279" s="551"/>
      <c r="U279" s="551"/>
      <c r="V279" s="551"/>
      <c r="W279" s="551"/>
      <c r="X279" s="551"/>
      <c r="Y279" s="551"/>
      <c r="Z279" s="578"/>
      <c r="AA279" s="578"/>
      <c r="AB279" s="578"/>
      <c r="AC279" s="578"/>
      <c r="AD279" s="578"/>
      <c r="AE279" s="578"/>
      <c r="AF279" s="578"/>
      <c r="AG279" s="578"/>
      <c r="AH279" s="578"/>
      <c r="AI279" s="578"/>
      <c r="AJ279" s="578"/>
      <c r="AK279" s="578"/>
      <c r="AL279" s="578"/>
      <c r="AM279" s="578"/>
      <c r="AN279" s="578"/>
      <c r="AO279" s="578"/>
      <c r="AP279" s="578"/>
      <c r="AQ279" s="578"/>
      <c r="AR279" s="578"/>
      <c r="AS279" s="578"/>
      <c r="AT279" s="578"/>
      <c r="AU279" s="578"/>
      <c r="AV279" s="578"/>
      <c r="AW279" s="578"/>
      <c r="AX279" s="578"/>
      <c r="AY279" s="578"/>
      <c r="AZ279" s="578"/>
      <c r="BA279" s="578"/>
      <c r="BB279" s="578"/>
      <c r="BC279" s="578"/>
      <c r="BD279" s="578"/>
      <c r="BE279" s="578"/>
      <c r="BF279" s="578"/>
      <c r="BG279" s="578"/>
      <c r="BH279" s="578"/>
      <c r="BI279" s="578"/>
      <c r="BJ279" s="578"/>
      <c r="BK279" s="578"/>
      <c r="BL279" s="578"/>
      <c r="BM279" s="578"/>
      <c r="BN279" s="578"/>
      <c r="BO279" s="578"/>
      <c r="BP279" s="578"/>
      <c r="BQ279" s="578"/>
      <c r="BR279" s="578"/>
      <c r="BS279" s="578"/>
      <c r="BT279" s="578"/>
      <c r="BU279" s="578"/>
      <c r="BV279" s="578"/>
      <c r="BW279" s="578"/>
      <c r="BX279" s="578"/>
      <c r="BY279" s="578"/>
      <c r="BZ279" s="578"/>
      <c r="CA279" s="578"/>
      <c r="CB279" s="578"/>
    </row>
    <row r="280" spans="1:80" s="482" customFormat="1" hidden="1">
      <c r="A280" s="742"/>
      <c r="B280" s="555"/>
      <c r="C280" s="555"/>
      <c r="D280" s="546"/>
      <c r="E280" s="546"/>
      <c r="F280" s="546"/>
      <c r="G280" s="546"/>
      <c r="H280" s="542"/>
      <c r="I280" s="551"/>
      <c r="J280" s="551"/>
      <c r="K280" s="551"/>
      <c r="L280" s="551"/>
      <c r="M280" s="551"/>
      <c r="N280" s="551"/>
      <c r="O280" s="551"/>
      <c r="P280" s="551"/>
      <c r="Q280" s="551"/>
      <c r="R280" s="551"/>
      <c r="S280" s="551"/>
      <c r="T280" s="551"/>
      <c r="U280" s="551"/>
      <c r="V280" s="551"/>
      <c r="W280" s="551"/>
      <c r="X280" s="551"/>
      <c r="Y280" s="551"/>
      <c r="Z280" s="578"/>
      <c r="AA280" s="578"/>
      <c r="AB280" s="578"/>
      <c r="AC280" s="578"/>
      <c r="AD280" s="578"/>
      <c r="AE280" s="578"/>
      <c r="AF280" s="578"/>
      <c r="AG280" s="578"/>
      <c r="AH280" s="578"/>
      <c r="AI280" s="578"/>
      <c r="AJ280" s="578"/>
      <c r="AK280" s="578"/>
      <c r="AL280" s="578"/>
      <c r="AM280" s="578"/>
      <c r="AN280" s="578"/>
      <c r="AO280" s="578"/>
      <c r="AP280" s="578"/>
      <c r="AQ280" s="578"/>
      <c r="AR280" s="578"/>
      <c r="AS280" s="578"/>
      <c r="AT280" s="578"/>
      <c r="AU280" s="578"/>
      <c r="AV280" s="578"/>
      <c r="AW280" s="578"/>
      <c r="AX280" s="578"/>
      <c r="AY280" s="578"/>
      <c r="AZ280" s="578"/>
      <c r="BA280" s="578"/>
      <c r="BB280" s="578"/>
      <c r="BC280" s="578"/>
      <c r="BD280" s="578"/>
      <c r="BE280" s="578"/>
      <c r="BF280" s="578"/>
      <c r="BG280" s="578"/>
      <c r="BH280" s="578"/>
      <c r="BI280" s="578"/>
      <c r="BJ280" s="578"/>
      <c r="BK280" s="578"/>
      <c r="BL280" s="578"/>
      <c r="BM280" s="578"/>
      <c r="BN280" s="578"/>
      <c r="BO280" s="578"/>
      <c r="BP280" s="578"/>
      <c r="BQ280" s="578"/>
      <c r="BR280" s="578"/>
      <c r="BS280" s="578"/>
      <c r="BT280" s="578"/>
      <c r="BU280" s="578"/>
      <c r="BV280" s="578"/>
      <c r="BW280" s="578"/>
      <c r="BX280" s="578"/>
      <c r="BY280" s="578"/>
      <c r="BZ280" s="578"/>
      <c r="CA280" s="578"/>
      <c r="CB280" s="578"/>
    </row>
    <row r="281" spans="1:80" s="482" customFormat="1" hidden="1">
      <c r="A281" s="742"/>
      <c r="B281" s="555"/>
      <c r="C281" s="555"/>
      <c r="D281" s="546"/>
      <c r="E281" s="546"/>
      <c r="F281" s="546"/>
      <c r="G281" s="546"/>
      <c r="H281" s="542"/>
      <c r="I281" s="551"/>
      <c r="J281" s="551"/>
      <c r="K281" s="551"/>
      <c r="L281" s="551"/>
      <c r="M281" s="551"/>
      <c r="N281" s="551"/>
      <c r="O281" s="551"/>
      <c r="P281" s="551"/>
      <c r="Q281" s="551"/>
      <c r="R281" s="551"/>
      <c r="S281" s="551"/>
      <c r="T281" s="551"/>
      <c r="U281" s="551"/>
      <c r="V281" s="551"/>
      <c r="W281" s="551"/>
      <c r="X281" s="551"/>
      <c r="Y281" s="551"/>
      <c r="Z281" s="578"/>
      <c r="AA281" s="578"/>
      <c r="AB281" s="578"/>
      <c r="AC281" s="578"/>
      <c r="AD281" s="578"/>
      <c r="AE281" s="578"/>
      <c r="AF281" s="578"/>
      <c r="AG281" s="578"/>
      <c r="AH281" s="578"/>
      <c r="AI281" s="578"/>
      <c r="AJ281" s="578"/>
      <c r="AK281" s="578"/>
      <c r="AL281" s="578"/>
      <c r="AM281" s="578"/>
      <c r="AN281" s="578"/>
      <c r="AO281" s="578"/>
      <c r="AP281" s="578"/>
      <c r="AQ281" s="578"/>
      <c r="AR281" s="578"/>
      <c r="AS281" s="578"/>
      <c r="AT281" s="578"/>
      <c r="AU281" s="578"/>
      <c r="AV281" s="578"/>
      <c r="AW281" s="578"/>
      <c r="AX281" s="578"/>
      <c r="AY281" s="578"/>
      <c r="AZ281" s="578"/>
      <c r="BA281" s="578"/>
      <c r="BB281" s="578"/>
      <c r="BC281" s="578"/>
      <c r="BD281" s="578"/>
      <c r="BE281" s="578"/>
      <c r="BF281" s="578"/>
      <c r="BG281" s="578"/>
      <c r="BH281" s="578"/>
      <c r="BI281" s="578"/>
      <c r="BJ281" s="578"/>
      <c r="BK281" s="578"/>
      <c r="BL281" s="578"/>
      <c r="BM281" s="578"/>
      <c r="BN281" s="578"/>
      <c r="BO281" s="578"/>
      <c r="BP281" s="578"/>
      <c r="BQ281" s="578"/>
      <c r="BR281" s="578"/>
      <c r="BS281" s="578"/>
      <c r="BT281" s="578"/>
      <c r="BU281" s="578"/>
      <c r="BV281" s="578"/>
      <c r="BW281" s="578"/>
      <c r="BX281" s="578"/>
      <c r="BY281" s="578"/>
      <c r="BZ281" s="578"/>
      <c r="CA281" s="578"/>
      <c r="CB281" s="578"/>
    </row>
    <row r="282" spans="1:80" s="482" customFormat="1" hidden="1">
      <c r="A282" s="742"/>
      <c r="B282" s="580" t="s">
        <v>155</v>
      </c>
      <c r="C282" s="581"/>
      <c r="D282" s="581" t="s">
        <v>156</v>
      </c>
      <c r="E282" s="581" t="s">
        <v>157</v>
      </c>
      <c r="F282" s="581" t="s">
        <v>158</v>
      </c>
      <c r="G282" s="752" t="s">
        <v>159</v>
      </c>
      <c r="H282" s="542"/>
      <c r="I282" s="551"/>
      <c r="J282" s="551"/>
      <c r="K282" s="551"/>
      <c r="L282" s="551"/>
      <c r="M282" s="551"/>
      <c r="N282" s="551"/>
      <c r="O282" s="551"/>
      <c r="P282" s="551"/>
      <c r="Q282" s="551"/>
      <c r="R282" s="551"/>
      <c r="S282" s="551"/>
      <c r="T282" s="551"/>
      <c r="U282" s="551"/>
      <c r="V282" s="551"/>
      <c r="W282" s="551"/>
      <c r="X282" s="551"/>
      <c r="Y282" s="551"/>
      <c r="Z282" s="578"/>
      <c r="AA282" s="578"/>
      <c r="AB282" s="578"/>
      <c r="AC282" s="578"/>
      <c r="AD282" s="578"/>
      <c r="AE282" s="578"/>
      <c r="AF282" s="578"/>
      <c r="AG282" s="578"/>
      <c r="AH282" s="578"/>
      <c r="AI282" s="578"/>
      <c r="AJ282" s="578"/>
      <c r="AK282" s="578"/>
      <c r="AL282" s="578"/>
      <c r="AM282" s="578"/>
      <c r="AN282" s="578"/>
      <c r="AO282" s="578"/>
      <c r="AP282" s="578"/>
      <c r="AQ282" s="578"/>
      <c r="AR282" s="578"/>
      <c r="AS282" s="578"/>
      <c r="AT282" s="578"/>
      <c r="AU282" s="578"/>
      <c r="AV282" s="578"/>
      <c r="AW282" s="578"/>
      <c r="AX282" s="578"/>
      <c r="AY282" s="578"/>
      <c r="AZ282" s="578"/>
      <c r="BA282" s="578"/>
      <c r="BB282" s="578"/>
      <c r="BC282" s="578"/>
      <c r="BD282" s="578"/>
      <c r="BE282" s="578"/>
      <c r="BF282" s="578"/>
      <c r="BG282" s="578"/>
      <c r="BH282" s="578"/>
      <c r="BI282" s="578"/>
      <c r="BJ282" s="578"/>
      <c r="BK282" s="578"/>
      <c r="BL282" s="578"/>
      <c r="BM282" s="578"/>
      <c r="BN282" s="578"/>
      <c r="BO282" s="578"/>
      <c r="BP282" s="578"/>
      <c r="BQ282" s="578"/>
      <c r="BR282" s="578"/>
      <c r="BS282" s="578"/>
      <c r="BT282" s="578"/>
      <c r="BU282" s="578"/>
      <c r="BV282" s="578"/>
      <c r="BW282" s="578"/>
      <c r="BX282" s="578"/>
      <c r="BY282" s="578"/>
      <c r="BZ282" s="578"/>
      <c r="CA282" s="578"/>
      <c r="CB282" s="578"/>
    </row>
    <row r="283" spans="1:80" s="482" customFormat="1" ht="33" hidden="1">
      <c r="A283" s="742"/>
      <c r="B283" s="546"/>
      <c r="C283" s="582" t="s">
        <v>160</v>
      </c>
      <c r="D283" s="549"/>
      <c r="E283" s="549"/>
      <c r="F283" s="549"/>
      <c r="G283" s="549"/>
      <c r="H283" s="542"/>
      <c r="I283" s="551"/>
      <c r="J283" s="551"/>
      <c r="K283" s="551"/>
      <c r="L283" s="551"/>
      <c r="M283" s="551"/>
      <c r="N283" s="551"/>
      <c r="O283" s="551"/>
      <c r="P283" s="551"/>
      <c r="Q283" s="551"/>
      <c r="R283" s="551"/>
      <c r="S283" s="551"/>
      <c r="T283" s="551"/>
      <c r="U283" s="551"/>
      <c r="V283" s="551"/>
      <c r="W283" s="551"/>
      <c r="X283" s="551"/>
      <c r="Y283" s="551"/>
      <c r="Z283" s="578"/>
      <c r="AA283" s="578"/>
      <c r="AB283" s="578"/>
      <c r="AC283" s="578"/>
      <c r="AD283" s="578"/>
      <c r="AE283" s="578"/>
      <c r="AF283" s="578"/>
      <c r="AG283" s="578"/>
      <c r="AH283" s="578"/>
      <c r="AI283" s="578"/>
      <c r="AJ283" s="578"/>
      <c r="AK283" s="578"/>
      <c r="AL283" s="578"/>
      <c r="AM283" s="578"/>
      <c r="AN283" s="578"/>
      <c r="AO283" s="578"/>
      <c r="AP283" s="578"/>
      <c r="AQ283" s="578"/>
      <c r="AR283" s="578"/>
      <c r="AS283" s="578"/>
      <c r="AT283" s="578"/>
      <c r="AU283" s="578"/>
      <c r="AV283" s="578"/>
      <c r="AW283" s="578"/>
      <c r="AX283" s="578"/>
      <c r="AY283" s="578"/>
      <c r="AZ283" s="578"/>
      <c r="BA283" s="578"/>
      <c r="BB283" s="578"/>
      <c r="BC283" s="578"/>
      <c r="BD283" s="578"/>
      <c r="BE283" s="578"/>
      <c r="BF283" s="578"/>
      <c r="BG283" s="578"/>
      <c r="BH283" s="578"/>
      <c r="BI283" s="578"/>
      <c r="BJ283" s="578"/>
      <c r="BK283" s="578"/>
      <c r="BL283" s="578"/>
      <c r="BM283" s="578"/>
      <c r="BN283" s="578"/>
      <c r="BO283" s="578"/>
      <c r="BP283" s="578"/>
      <c r="BQ283" s="578"/>
      <c r="BR283" s="578"/>
      <c r="BS283" s="578"/>
      <c r="BT283" s="578"/>
      <c r="BU283" s="578"/>
      <c r="BV283" s="578"/>
      <c r="BW283" s="578"/>
      <c r="BX283" s="578"/>
      <c r="BY283" s="578"/>
      <c r="BZ283" s="578"/>
      <c r="CA283" s="578"/>
      <c r="CB283" s="578"/>
    </row>
    <row r="284" spans="1:80" s="482" customFormat="1" hidden="1">
      <c r="A284" s="742"/>
      <c r="B284" s="978"/>
      <c r="C284" s="583"/>
      <c r="D284" s="549"/>
      <c r="E284" s="549"/>
      <c r="F284" s="549"/>
      <c r="G284" s="549"/>
      <c r="H284" s="542"/>
      <c r="I284" s="551"/>
      <c r="J284" s="551"/>
      <c r="K284" s="551"/>
      <c r="L284" s="551"/>
      <c r="M284" s="551"/>
      <c r="N284" s="551"/>
      <c r="O284" s="551"/>
      <c r="P284" s="551"/>
      <c r="Q284" s="551"/>
      <c r="R284" s="551"/>
      <c r="S284" s="551"/>
      <c r="T284" s="551"/>
      <c r="U284" s="551"/>
      <c r="V284" s="551"/>
      <c r="W284" s="551"/>
      <c r="X284" s="551"/>
      <c r="Y284" s="551"/>
      <c r="Z284" s="578"/>
      <c r="AA284" s="578"/>
      <c r="AB284" s="578"/>
      <c r="AC284" s="578"/>
      <c r="AD284" s="578"/>
      <c r="AE284" s="578"/>
      <c r="AF284" s="578"/>
      <c r="AG284" s="578"/>
      <c r="AH284" s="578"/>
      <c r="AI284" s="578"/>
      <c r="AJ284" s="578"/>
      <c r="AK284" s="578"/>
      <c r="AL284" s="578"/>
      <c r="AM284" s="578"/>
      <c r="AN284" s="578"/>
      <c r="AO284" s="578"/>
      <c r="AP284" s="578"/>
      <c r="AQ284" s="578"/>
      <c r="AR284" s="578"/>
      <c r="AS284" s="578"/>
      <c r="AT284" s="578"/>
      <c r="AU284" s="578"/>
      <c r="AV284" s="578"/>
      <c r="AW284" s="578"/>
      <c r="AX284" s="578"/>
      <c r="AY284" s="578"/>
      <c r="AZ284" s="578"/>
      <c r="BA284" s="578"/>
      <c r="BB284" s="578"/>
      <c r="BC284" s="578"/>
      <c r="BD284" s="578"/>
      <c r="BE284" s="578"/>
      <c r="BF284" s="578"/>
      <c r="BG284" s="578"/>
      <c r="BH284" s="578"/>
      <c r="BI284" s="578"/>
      <c r="BJ284" s="578"/>
      <c r="BK284" s="578"/>
      <c r="BL284" s="578"/>
      <c r="BM284" s="578"/>
      <c r="BN284" s="578"/>
      <c r="BO284" s="578"/>
      <c r="BP284" s="578"/>
      <c r="BQ284" s="578"/>
      <c r="BR284" s="578"/>
      <c r="BS284" s="578"/>
      <c r="BT284" s="578"/>
      <c r="BU284" s="578"/>
      <c r="BV284" s="578"/>
      <c r="BW284" s="578"/>
      <c r="BX284" s="578"/>
      <c r="BY284" s="578"/>
      <c r="BZ284" s="578"/>
      <c r="CA284" s="578"/>
      <c r="CB284" s="578"/>
    </row>
    <row r="285" spans="1:80" s="482" customFormat="1" hidden="1">
      <c r="A285" s="742"/>
      <c r="B285" s="555"/>
      <c r="C285" s="542"/>
      <c r="D285" s="542"/>
      <c r="E285" s="546"/>
      <c r="F285" s="546"/>
      <c r="G285" s="546"/>
      <c r="H285" s="542"/>
      <c r="I285" s="551"/>
      <c r="J285" s="551"/>
      <c r="K285" s="551"/>
      <c r="L285" s="551"/>
      <c r="M285" s="551"/>
      <c r="N285" s="551"/>
      <c r="O285" s="551"/>
      <c r="P285" s="551"/>
      <c r="Q285" s="551"/>
      <c r="R285" s="551"/>
      <c r="S285" s="551"/>
      <c r="T285" s="551"/>
      <c r="U285" s="551"/>
      <c r="V285" s="551"/>
      <c r="W285" s="551"/>
      <c r="X285" s="551"/>
      <c r="Y285" s="551"/>
      <c r="Z285" s="578"/>
      <c r="AA285" s="578"/>
      <c r="AB285" s="578"/>
      <c r="AC285" s="578"/>
      <c r="AD285" s="578"/>
      <c r="AE285" s="578"/>
      <c r="AF285" s="578"/>
      <c r="AG285" s="578"/>
      <c r="AH285" s="578"/>
      <c r="AI285" s="578"/>
      <c r="AJ285" s="578"/>
      <c r="AK285" s="578"/>
      <c r="AL285" s="578"/>
      <c r="AM285" s="578"/>
      <c r="AN285" s="578"/>
      <c r="AO285" s="578"/>
      <c r="AP285" s="578"/>
      <c r="AQ285" s="578"/>
      <c r="AR285" s="578"/>
      <c r="AS285" s="578"/>
      <c r="AT285" s="578"/>
      <c r="AU285" s="578"/>
      <c r="AV285" s="578"/>
      <c r="AW285" s="578"/>
      <c r="AX285" s="578"/>
      <c r="AY285" s="578"/>
      <c r="AZ285" s="578"/>
      <c r="BA285" s="578"/>
      <c r="BB285" s="578"/>
      <c r="BC285" s="578"/>
      <c r="BD285" s="578"/>
      <c r="BE285" s="578"/>
      <c r="BF285" s="578"/>
      <c r="BG285" s="578"/>
      <c r="BH285" s="578"/>
      <c r="BI285" s="578"/>
      <c r="BJ285" s="578"/>
      <c r="BK285" s="578"/>
      <c r="BL285" s="578"/>
      <c r="BM285" s="578"/>
      <c r="BN285" s="578"/>
      <c r="BO285" s="578"/>
      <c r="BP285" s="578"/>
      <c r="BQ285" s="578"/>
      <c r="BR285" s="578"/>
      <c r="BS285" s="578"/>
      <c r="BT285" s="578"/>
      <c r="BU285" s="578"/>
      <c r="BV285" s="578"/>
      <c r="BW285" s="578"/>
      <c r="BX285" s="578"/>
      <c r="BY285" s="578"/>
      <c r="BZ285" s="578"/>
      <c r="CA285" s="578"/>
      <c r="CB285" s="578"/>
    </row>
    <row r="286" spans="1:80" s="482" customFormat="1" hidden="1" collapsed="1">
      <c r="A286" s="742"/>
      <c r="B286" s="576" t="s">
        <v>161</v>
      </c>
      <c r="C286" s="542"/>
      <c r="D286" s="542"/>
      <c r="E286" s="546"/>
      <c r="F286" s="546"/>
      <c r="G286" s="546"/>
      <c r="H286" s="542"/>
      <c r="I286" s="551"/>
      <c r="J286" s="551"/>
      <c r="K286" s="551"/>
      <c r="L286" s="551"/>
      <c r="M286" s="551"/>
      <c r="N286" s="551"/>
      <c r="O286" s="551"/>
      <c r="P286" s="551"/>
      <c r="Q286" s="551"/>
      <c r="R286" s="551"/>
      <c r="S286" s="551"/>
      <c r="T286" s="551"/>
      <c r="U286" s="551"/>
      <c r="V286" s="551"/>
      <c r="W286" s="551"/>
      <c r="X286" s="551"/>
      <c r="Y286" s="551"/>
      <c r="Z286" s="578"/>
      <c r="AA286" s="578"/>
      <c r="AB286" s="578"/>
      <c r="AC286" s="578"/>
      <c r="AD286" s="578"/>
      <c r="AE286" s="578"/>
      <c r="AF286" s="578"/>
      <c r="AG286" s="578"/>
      <c r="AH286" s="578"/>
      <c r="AI286" s="578"/>
      <c r="AJ286" s="578"/>
      <c r="AK286" s="578"/>
      <c r="AL286" s="578"/>
      <c r="AM286" s="578"/>
      <c r="AN286" s="578"/>
      <c r="AO286" s="578"/>
      <c r="AP286" s="578"/>
      <c r="AQ286" s="578"/>
      <c r="AR286" s="578"/>
      <c r="AS286" s="578"/>
      <c r="AT286" s="578"/>
      <c r="AU286" s="578"/>
      <c r="AV286" s="578"/>
      <c r="AW286" s="578"/>
      <c r="AX286" s="578"/>
      <c r="AY286" s="578"/>
      <c r="AZ286" s="578"/>
      <c r="BA286" s="578"/>
      <c r="BB286" s="578"/>
      <c r="BC286" s="578"/>
      <c r="BD286" s="578"/>
      <c r="BE286" s="578"/>
      <c r="BF286" s="578"/>
      <c r="BG286" s="578"/>
      <c r="BH286" s="578"/>
      <c r="BI286" s="578"/>
      <c r="BJ286" s="578"/>
      <c r="BK286" s="578"/>
      <c r="BL286" s="578"/>
      <c r="BM286" s="578"/>
      <c r="BN286" s="578"/>
      <c r="BO286" s="578"/>
      <c r="BP286" s="578"/>
      <c r="BQ286" s="578"/>
      <c r="BR286" s="578"/>
      <c r="BS286" s="578"/>
      <c r="BT286" s="578"/>
      <c r="BU286" s="578"/>
      <c r="BV286" s="578"/>
      <c r="BW286" s="578"/>
      <c r="BX286" s="578"/>
      <c r="BY286" s="578"/>
      <c r="BZ286" s="578"/>
      <c r="CA286" s="578"/>
      <c r="CB286" s="578"/>
    </row>
    <row r="287" spans="1:80" s="482" customFormat="1" hidden="1">
      <c r="A287" s="728"/>
      <c r="B287" s="555"/>
      <c r="C287" s="541" t="s">
        <v>67</v>
      </c>
      <c r="D287" s="545" t="s">
        <v>66</v>
      </c>
      <c r="E287" s="584" t="str">
        <f>IF(B25="","תא זה יעודכן אוטומטית עם מילוי סעיף 2.1",(IF(B25="אחר (פרט בהערות)",D25,B25)))</f>
        <v>תא זה יעודכן אוטומטית עם מילוי סעיף 2.1</v>
      </c>
      <c r="F287" s="978"/>
      <c r="G287" s="542"/>
      <c r="H287" s="542"/>
      <c r="I287" s="551"/>
      <c r="J287" s="551"/>
      <c r="K287" s="551"/>
      <c r="L287" s="551"/>
      <c r="M287" s="551"/>
      <c r="N287" s="551"/>
      <c r="O287" s="551"/>
      <c r="P287" s="551"/>
      <c r="Q287" s="551"/>
      <c r="R287" s="551"/>
      <c r="S287" s="551"/>
      <c r="T287" s="551"/>
      <c r="U287" s="551"/>
      <c r="V287" s="551"/>
      <c r="W287" s="551"/>
      <c r="X287" s="551"/>
      <c r="Y287" s="551"/>
      <c r="Z287" s="578"/>
      <c r="AA287" s="578"/>
      <c r="AB287" s="578"/>
      <c r="AC287" s="578"/>
      <c r="AD287" s="578"/>
      <c r="AE287" s="578"/>
      <c r="AF287" s="578"/>
      <c r="AG287" s="578"/>
      <c r="AH287" s="578"/>
      <c r="AI287" s="578"/>
      <c r="AJ287" s="578"/>
      <c r="AK287" s="578"/>
      <c r="AL287" s="578"/>
      <c r="AM287" s="578"/>
      <c r="AN287" s="578"/>
      <c r="AO287" s="578"/>
      <c r="AP287" s="578"/>
      <c r="AQ287" s="578"/>
      <c r="AR287" s="578"/>
      <c r="AS287" s="578"/>
      <c r="AT287" s="578"/>
      <c r="AU287" s="578"/>
      <c r="AV287" s="578"/>
      <c r="AW287" s="578"/>
      <c r="AX287" s="578"/>
      <c r="AY287" s="578"/>
      <c r="AZ287" s="578"/>
      <c r="BA287" s="578"/>
      <c r="BB287" s="578"/>
      <c r="BC287" s="578"/>
      <c r="BD287" s="578"/>
      <c r="BE287" s="578"/>
      <c r="BF287" s="578"/>
      <c r="BG287" s="578"/>
      <c r="BH287" s="578"/>
      <c r="BI287" s="578"/>
      <c r="BJ287" s="578"/>
      <c r="BK287" s="578"/>
      <c r="BL287" s="578"/>
      <c r="BM287" s="578"/>
      <c r="BN287" s="578"/>
      <c r="BO287" s="578"/>
      <c r="BP287" s="578"/>
      <c r="BQ287" s="578"/>
      <c r="BR287" s="578"/>
      <c r="BS287" s="578"/>
      <c r="BT287" s="578"/>
      <c r="BU287" s="578"/>
      <c r="BV287" s="578"/>
      <c r="BW287" s="578"/>
      <c r="BX287" s="578"/>
      <c r="BY287" s="578"/>
      <c r="BZ287" s="578"/>
      <c r="CA287" s="578"/>
      <c r="CB287" s="578"/>
    </row>
    <row r="288" spans="1:80" s="482" customFormat="1" hidden="1">
      <c r="A288" s="728"/>
      <c r="B288" s="555"/>
      <c r="C288" s="546"/>
      <c r="D288" s="585" t="s">
        <v>162</v>
      </c>
      <c r="E288" s="586"/>
      <c r="F288" s="546"/>
      <c r="G288" s="546"/>
      <c r="H288" s="542"/>
      <c r="I288" s="551"/>
      <c r="J288" s="551"/>
      <c r="K288" s="551"/>
      <c r="L288" s="551"/>
      <c r="M288" s="551"/>
      <c r="N288" s="551"/>
      <c r="O288" s="551"/>
      <c r="P288" s="551"/>
      <c r="Q288" s="551"/>
      <c r="R288" s="551"/>
      <c r="S288" s="551"/>
      <c r="T288" s="551"/>
      <c r="U288" s="551"/>
      <c r="V288" s="551"/>
      <c r="W288" s="551"/>
      <c r="X288" s="551"/>
      <c r="Y288" s="551"/>
      <c r="Z288" s="578"/>
      <c r="AA288" s="578"/>
      <c r="AB288" s="578"/>
      <c r="AC288" s="578"/>
      <c r="AD288" s="578"/>
      <c r="AE288" s="578"/>
      <c r="AF288" s="578"/>
      <c r="AG288" s="578"/>
      <c r="AH288" s="578"/>
      <c r="AI288" s="578"/>
      <c r="AJ288" s="578"/>
      <c r="AK288" s="578"/>
      <c r="AL288" s="578"/>
      <c r="AM288" s="578"/>
      <c r="AN288" s="578"/>
      <c r="AO288" s="578"/>
      <c r="AP288" s="578"/>
      <c r="AQ288" s="578"/>
      <c r="AR288" s="578"/>
      <c r="AS288" s="578"/>
      <c r="AT288" s="578"/>
      <c r="AU288" s="578"/>
      <c r="AV288" s="578"/>
      <c r="AW288" s="578"/>
      <c r="AX288" s="578"/>
      <c r="AY288" s="578"/>
      <c r="AZ288" s="578"/>
      <c r="BA288" s="578"/>
      <c r="BB288" s="578"/>
      <c r="BC288" s="578"/>
      <c r="BD288" s="578"/>
      <c r="BE288" s="578"/>
      <c r="BF288" s="578"/>
      <c r="BG288" s="578"/>
      <c r="BH288" s="578"/>
      <c r="BI288" s="578"/>
      <c r="BJ288" s="578"/>
      <c r="BK288" s="578"/>
      <c r="BL288" s="578"/>
      <c r="BM288" s="578"/>
      <c r="BN288" s="578"/>
      <c r="BO288" s="578"/>
      <c r="BP288" s="578"/>
      <c r="BQ288" s="578"/>
      <c r="BR288" s="578"/>
      <c r="BS288" s="578"/>
      <c r="BT288" s="578"/>
      <c r="BU288" s="578"/>
      <c r="BV288" s="578"/>
      <c r="BW288" s="578"/>
      <c r="BX288" s="578"/>
      <c r="BY288" s="578"/>
      <c r="BZ288" s="578"/>
      <c r="CA288" s="578"/>
      <c r="CB288" s="578"/>
    </row>
    <row r="289" spans="1:80" s="482" customFormat="1" hidden="1">
      <c r="A289" s="728"/>
      <c r="B289" s="555"/>
      <c r="C289" s="542"/>
      <c r="D289" s="587" t="s">
        <v>84</v>
      </c>
      <c r="E289" s="588"/>
      <c r="F289" s="542"/>
      <c r="G289" s="542"/>
      <c r="H289" s="542"/>
      <c r="I289" s="551"/>
      <c r="J289" s="551"/>
      <c r="K289" s="551"/>
      <c r="L289" s="551"/>
      <c r="M289" s="551"/>
      <c r="N289" s="551"/>
      <c r="O289" s="551"/>
      <c r="P289" s="551"/>
      <c r="Q289" s="551"/>
      <c r="R289" s="551"/>
      <c r="S289" s="551"/>
      <c r="T289" s="551"/>
      <c r="U289" s="551"/>
      <c r="V289" s="551"/>
      <c r="W289" s="551"/>
      <c r="X289" s="551"/>
      <c r="Y289" s="551"/>
      <c r="Z289" s="578"/>
      <c r="AA289" s="578"/>
      <c r="AB289" s="578"/>
      <c r="AC289" s="578"/>
      <c r="AD289" s="578"/>
      <c r="AE289" s="578"/>
      <c r="AF289" s="578"/>
      <c r="AG289" s="578"/>
      <c r="AH289" s="578"/>
      <c r="AI289" s="578"/>
      <c r="AJ289" s="578"/>
      <c r="AK289" s="578"/>
      <c r="AL289" s="578"/>
      <c r="AM289" s="578"/>
      <c r="AN289" s="578"/>
      <c r="AO289" s="578"/>
      <c r="AP289" s="578"/>
      <c r="AQ289" s="578"/>
      <c r="AR289" s="578"/>
      <c r="AS289" s="578"/>
      <c r="AT289" s="578"/>
      <c r="AU289" s="578"/>
      <c r="AV289" s="578"/>
      <c r="AW289" s="578"/>
      <c r="AX289" s="578"/>
      <c r="AY289" s="578"/>
      <c r="AZ289" s="578"/>
      <c r="BA289" s="578"/>
      <c r="BB289" s="578"/>
      <c r="BC289" s="578"/>
      <c r="BD289" s="578"/>
      <c r="BE289" s="578"/>
      <c r="BF289" s="578"/>
      <c r="BG289" s="578"/>
      <c r="BH289" s="578"/>
      <c r="BI289" s="578"/>
      <c r="BJ289" s="578"/>
      <c r="BK289" s="578"/>
      <c r="BL289" s="578"/>
      <c r="BM289" s="578"/>
      <c r="BN289" s="578"/>
      <c r="BO289" s="578"/>
      <c r="BP289" s="578"/>
      <c r="BQ289" s="578"/>
      <c r="BR289" s="578"/>
      <c r="BS289" s="578"/>
      <c r="BT289" s="578"/>
      <c r="BU289" s="578"/>
      <c r="BV289" s="578"/>
      <c r="BW289" s="578"/>
      <c r="BX289" s="578"/>
      <c r="BY289" s="578"/>
      <c r="BZ289" s="578"/>
      <c r="CA289" s="578"/>
      <c r="CB289" s="578"/>
    </row>
    <row r="290" spans="1:80" s="482" customFormat="1" hidden="1">
      <c r="A290" s="728"/>
      <c r="B290" s="555"/>
      <c r="C290" s="546"/>
      <c r="D290" s="555"/>
      <c r="E290" s="542"/>
      <c r="F290" s="542"/>
      <c r="G290" s="542"/>
      <c r="H290" s="542"/>
      <c r="I290" s="551"/>
      <c r="J290" s="551"/>
      <c r="K290" s="551"/>
      <c r="L290" s="551"/>
      <c r="M290" s="551"/>
      <c r="N290" s="551"/>
      <c r="O290" s="551"/>
      <c r="P290" s="551"/>
      <c r="Q290" s="551"/>
      <c r="R290" s="551"/>
      <c r="S290" s="551"/>
      <c r="T290" s="551"/>
      <c r="U290" s="551"/>
      <c r="V290" s="551"/>
      <c r="W290" s="551"/>
      <c r="X290" s="551"/>
      <c r="Y290" s="551"/>
      <c r="Z290" s="578"/>
      <c r="AA290" s="578"/>
      <c r="AB290" s="578"/>
      <c r="AC290" s="578"/>
      <c r="AD290" s="578"/>
      <c r="AE290" s="578"/>
      <c r="AF290" s="578"/>
      <c r="AG290" s="578"/>
      <c r="AH290" s="578"/>
      <c r="AI290" s="578"/>
      <c r="AJ290" s="578"/>
      <c r="AK290" s="578"/>
      <c r="AL290" s="578"/>
      <c r="AM290" s="578"/>
      <c r="AN290" s="578"/>
      <c r="AO290" s="578"/>
      <c r="AP290" s="578"/>
      <c r="AQ290" s="578"/>
      <c r="AR290" s="578"/>
      <c r="AS290" s="578"/>
      <c r="AT290" s="578"/>
      <c r="AU290" s="578"/>
      <c r="AV290" s="578"/>
      <c r="AW290" s="578"/>
      <c r="AX290" s="578"/>
      <c r="AY290" s="578"/>
      <c r="AZ290" s="578"/>
      <c r="BA290" s="578"/>
      <c r="BB290" s="578"/>
      <c r="BC290" s="578"/>
      <c r="BD290" s="578"/>
      <c r="BE290" s="578"/>
      <c r="BF290" s="578"/>
      <c r="BG290" s="578"/>
      <c r="BH290" s="578"/>
      <c r="BI290" s="578"/>
      <c r="BJ290" s="578"/>
      <c r="BK290" s="578"/>
      <c r="BL290" s="578"/>
      <c r="BM290" s="578"/>
      <c r="BN290" s="578"/>
      <c r="BO290" s="578"/>
      <c r="BP290" s="578"/>
      <c r="BQ290" s="578"/>
      <c r="BR290" s="578"/>
      <c r="BS290" s="578"/>
      <c r="BT290" s="578"/>
      <c r="BU290" s="578"/>
      <c r="BV290" s="578"/>
      <c r="BW290" s="578"/>
      <c r="BX290" s="578"/>
      <c r="BY290" s="578"/>
      <c r="BZ290" s="578"/>
      <c r="CA290" s="578"/>
      <c r="CB290" s="578"/>
    </row>
    <row r="291" spans="1:80" s="492" customFormat="1" ht="63.75" hidden="1" customHeight="1">
      <c r="A291" s="728"/>
      <c r="B291" s="517" t="s">
        <v>178</v>
      </c>
      <c r="C291" s="503" t="s">
        <v>2578</v>
      </c>
      <c r="D291" s="504" t="s">
        <v>2579</v>
      </c>
      <c r="F291" s="551"/>
      <c r="G291" s="551"/>
      <c r="H291" s="551"/>
      <c r="I291" s="551"/>
      <c r="AZ291" s="493"/>
    </row>
    <row r="292" spans="1:80" s="492" customFormat="1" ht="30" hidden="1" customHeight="1">
      <c r="A292" s="728"/>
      <c r="B292" s="589"/>
      <c r="C292" s="508"/>
      <c r="D292" s="590"/>
      <c r="F292" s="551"/>
      <c r="G292" s="551"/>
      <c r="H292" s="551"/>
      <c r="I292" s="551"/>
      <c r="AZ292" s="493"/>
    </row>
    <row r="293" spans="1:80" s="492" customFormat="1" ht="14.25" hidden="1" customHeight="1">
      <c r="A293" s="728"/>
      <c r="B293" s="589"/>
      <c r="C293" s="508"/>
      <c r="D293" s="590"/>
      <c r="F293" s="551"/>
      <c r="G293" s="551"/>
      <c r="H293" s="551"/>
      <c r="I293" s="551"/>
      <c r="AZ293" s="493"/>
    </row>
    <row r="294" spans="1:80" s="492" customFormat="1" ht="14.25" hidden="1" customHeight="1">
      <c r="A294" s="728"/>
      <c r="B294" s="589"/>
      <c r="C294" s="508"/>
      <c r="D294" s="590"/>
      <c r="F294" s="551"/>
      <c r="G294" s="551"/>
      <c r="H294" s="551"/>
      <c r="I294" s="551"/>
      <c r="AZ294" s="493"/>
    </row>
    <row r="295" spans="1:80" s="492" customFormat="1" ht="14.25" hidden="1" customHeight="1">
      <c r="A295" s="728"/>
      <c r="B295" s="589"/>
      <c r="C295" s="508"/>
      <c r="D295" s="590"/>
      <c r="F295" s="551"/>
      <c r="G295" s="551"/>
      <c r="H295" s="551"/>
      <c r="I295" s="551"/>
      <c r="AZ295" s="493"/>
    </row>
    <row r="296" spans="1:80" s="492" customFormat="1" ht="14.25" hidden="1" customHeight="1">
      <c r="A296" s="728"/>
      <c r="B296" s="589"/>
      <c r="C296" s="508"/>
      <c r="D296" s="590"/>
      <c r="F296" s="551"/>
      <c r="G296" s="551"/>
      <c r="H296" s="551"/>
      <c r="I296" s="551"/>
      <c r="AZ296" s="493"/>
    </row>
    <row r="297" spans="1:80" s="492" customFormat="1" ht="15" hidden="1" customHeight="1">
      <c r="A297" s="728"/>
      <c r="B297" s="589"/>
      <c r="C297" s="508"/>
      <c r="D297" s="590"/>
      <c r="F297" s="551"/>
      <c r="G297" s="551"/>
      <c r="H297" s="551"/>
      <c r="I297" s="551"/>
      <c r="AZ297" s="493"/>
    </row>
    <row r="298" spans="1:80" s="492" customFormat="1" hidden="1">
      <c r="A298" s="728"/>
      <c r="B298" s="589"/>
      <c r="C298" s="508"/>
      <c r="D298" s="590"/>
      <c r="F298" s="551"/>
      <c r="G298" s="551"/>
      <c r="H298" s="551"/>
      <c r="I298" s="551"/>
      <c r="AZ298" s="493"/>
    </row>
    <row r="299" spans="1:80" s="492" customFormat="1" ht="30" hidden="1" customHeight="1">
      <c r="A299" s="728"/>
      <c r="B299" s="589"/>
      <c r="C299" s="508"/>
      <c r="D299" s="590"/>
      <c r="F299" s="551"/>
      <c r="G299" s="551"/>
      <c r="H299" s="551"/>
      <c r="I299" s="551"/>
      <c r="AZ299" s="493"/>
    </row>
    <row r="300" spans="1:80" s="492" customFormat="1" ht="14.25" hidden="1" customHeight="1">
      <c r="A300" s="728"/>
      <c r="B300" s="589"/>
      <c r="C300" s="508"/>
      <c r="D300" s="590"/>
      <c r="F300" s="551"/>
      <c r="G300" s="551"/>
      <c r="H300" s="551"/>
      <c r="I300" s="551"/>
      <c r="AZ300" s="493"/>
    </row>
    <row r="301" spans="1:80" s="492" customFormat="1" ht="14.25" hidden="1" customHeight="1" thickBot="1">
      <c r="A301" s="728"/>
      <c r="B301" s="591"/>
      <c r="C301" s="511"/>
      <c r="D301" s="592"/>
      <c r="F301" s="551"/>
      <c r="G301" s="551"/>
      <c r="H301" s="551"/>
      <c r="I301" s="551"/>
      <c r="AZ301" s="493"/>
    </row>
    <row r="302" spans="1:80" s="482" customFormat="1" hidden="1">
      <c r="A302" s="728"/>
      <c r="B302" s="555"/>
      <c r="C302" s="542"/>
      <c r="D302" s="542"/>
      <c r="E302" s="542"/>
      <c r="F302" s="542"/>
      <c r="G302" s="542"/>
      <c r="H302" s="542"/>
      <c r="I302" s="551"/>
      <c r="J302" s="551"/>
      <c r="K302" s="551"/>
      <c r="L302" s="551"/>
      <c r="M302" s="551"/>
      <c r="N302" s="551"/>
      <c r="O302" s="551"/>
      <c r="P302" s="551"/>
      <c r="Q302" s="551"/>
      <c r="R302" s="551"/>
      <c r="S302" s="551"/>
      <c r="T302" s="551"/>
      <c r="U302" s="551"/>
      <c r="V302" s="551"/>
      <c r="W302" s="551"/>
      <c r="X302" s="551"/>
      <c r="Y302" s="551"/>
      <c r="Z302" s="578"/>
      <c r="AA302" s="578"/>
      <c r="AB302" s="578"/>
      <c r="AC302" s="578"/>
      <c r="AD302" s="578"/>
      <c r="AE302" s="578"/>
      <c r="AF302" s="578"/>
      <c r="AG302" s="578"/>
      <c r="AH302" s="578"/>
      <c r="AI302" s="578"/>
      <c r="AJ302" s="578"/>
      <c r="AK302" s="578"/>
      <c r="AL302" s="578"/>
      <c r="AM302" s="578"/>
      <c r="AN302" s="578"/>
      <c r="AO302" s="578"/>
      <c r="AP302" s="578"/>
      <c r="AQ302" s="578"/>
      <c r="AR302" s="578"/>
      <c r="AS302" s="578"/>
      <c r="AT302" s="578"/>
      <c r="AU302" s="578"/>
      <c r="AV302" s="578"/>
      <c r="AW302" s="578"/>
      <c r="AX302" s="578"/>
      <c r="AY302" s="578"/>
      <c r="AZ302" s="578"/>
      <c r="BA302" s="578"/>
      <c r="BB302" s="578"/>
      <c r="BC302" s="578"/>
      <c r="BD302" s="578"/>
      <c r="BE302" s="578"/>
      <c r="BF302" s="578"/>
      <c r="BG302" s="578"/>
      <c r="BH302" s="578"/>
      <c r="BI302" s="578"/>
      <c r="BJ302" s="578"/>
      <c r="BK302" s="578"/>
      <c r="BL302" s="578"/>
      <c r="BM302" s="578"/>
      <c r="BN302" s="578"/>
      <c r="BO302" s="578"/>
      <c r="BP302" s="578"/>
      <c r="BQ302" s="578"/>
      <c r="BR302" s="578"/>
      <c r="BS302" s="578"/>
      <c r="BT302" s="578"/>
      <c r="BU302" s="578"/>
      <c r="BV302" s="578"/>
      <c r="BW302" s="578"/>
      <c r="BX302" s="578"/>
      <c r="BY302" s="578"/>
      <c r="BZ302" s="578"/>
      <c r="CA302" s="578"/>
      <c r="CB302" s="578"/>
    </row>
    <row r="303" spans="1:80" s="482" customFormat="1" hidden="1">
      <c r="A303" s="728"/>
      <c r="B303" s="753" t="s">
        <v>163</v>
      </c>
      <c r="C303" s="542"/>
      <c r="D303" s="542"/>
      <c r="E303" s="542"/>
      <c r="F303" s="542"/>
      <c r="G303" s="542"/>
      <c r="H303" s="542"/>
      <c r="I303" s="551"/>
      <c r="J303" s="551"/>
      <c r="K303" s="551"/>
      <c r="L303" s="551"/>
      <c r="M303" s="551"/>
      <c r="N303" s="551"/>
      <c r="O303" s="551"/>
      <c r="P303" s="551"/>
      <c r="Q303" s="551"/>
      <c r="R303" s="551"/>
      <c r="S303" s="551"/>
      <c r="T303" s="551"/>
      <c r="U303" s="551"/>
      <c r="V303" s="551"/>
      <c r="W303" s="551"/>
      <c r="X303" s="551"/>
      <c r="Y303" s="551"/>
      <c r="Z303" s="578"/>
      <c r="AA303" s="578"/>
      <c r="AB303" s="578"/>
      <c r="AC303" s="578"/>
      <c r="AD303" s="578"/>
      <c r="AE303" s="578"/>
      <c r="AF303" s="578"/>
      <c r="AG303" s="578"/>
      <c r="AH303" s="578"/>
      <c r="AI303" s="578"/>
      <c r="AJ303" s="578"/>
      <c r="AK303" s="578"/>
      <c r="AL303" s="578"/>
      <c r="AM303" s="578"/>
      <c r="AN303" s="578"/>
      <c r="AO303" s="578"/>
      <c r="AP303" s="578"/>
      <c r="AQ303" s="578"/>
      <c r="AR303" s="578"/>
      <c r="AS303" s="578"/>
      <c r="AT303" s="578"/>
      <c r="AU303" s="578"/>
      <c r="AV303" s="578"/>
      <c r="AW303" s="578"/>
      <c r="AX303" s="578"/>
      <c r="AY303" s="578"/>
      <c r="AZ303" s="578"/>
      <c r="BA303" s="578"/>
      <c r="BB303" s="578"/>
      <c r="BC303" s="578"/>
      <c r="BD303" s="578"/>
      <c r="BE303" s="578"/>
      <c r="BF303" s="578"/>
      <c r="BG303" s="578"/>
      <c r="BH303" s="578"/>
      <c r="BI303" s="578"/>
      <c r="BJ303" s="578"/>
      <c r="BK303" s="578"/>
      <c r="BL303" s="578"/>
      <c r="BM303" s="578"/>
      <c r="BN303" s="578"/>
      <c r="BO303" s="578"/>
      <c r="BP303" s="578"/>
      <c r="BQ303" s="578"/>
      <c r="BR303" s="578"/>
      <c r="BS303" s="578"/>
      <c r="BT303" s="578"/>
      <c r="BU303" s="578"/>
      <c r="BV303" s="578"/>
      <c r="BW303" s="578"/>
      <c r="BX303" s="578"/>
      <c r="BY303" s="578"/>
      <c r="BZ303" s="578"/>
      <c r="CA303" s="578"/>
      <c r="CB303" s="578"/>
    </row>
    <row r="304" spans="1:80" s="482" customFormat="1" hidden="1">
      <c r="A304" s="728"/>
      <c r="B304" s="753"/>
      <c r="C304" s="593"/>
      <c r="D304" s="594" t="s">
        <v>164</v>
      </c>
      <c r="E304" s="595" t="s">
        <v>165</v>
      </c>
      <c r="F304" s="594" t="s">
        <v>166</v>
      </c>
      <c r="G304" s="596" t="s">
        <v>167</v>
      </c>
      <c r="H304" s="1016" t="s">
        <v>168</v>
      </c>
      <c r="I304" s="551"/>
      <c r="J304" s="551"/>
      <c r="K304" s="551"/>
      <c r="L304" s="551"/>
      <c r="M304" s="551"/>
      <c r="N304" s="551"/>
      <c r="O304" s="551"/>
      <c r="P304" s="551"/>
      <c r="Q304" s="551"/>
      <c r="R304" s="551"/>
      <c r="S304" s="551"/>
      <c r="T304" s="551"/>
      <c r="U304" s="551"/>
      <c r="V304" s="551"/>
      <c r="W304" s="551"/>
      <c r="X304" s="551"/>
      <c r="Y304" s="551"/>
      <c r="Z304" s="578"/>
      <c r="AA304" s="578"/>
      <c r="AB304" s="578"/>
      <c r="AC304" s="578"/>
      <c r="AD304" s="578"/>
      <c r="AE304" s="578"/>
      <c r="AF304" s="578"/>
      <c r="AG304" s="578"/>
      <c r="AH304" s="578"/>
      <c r="AI304" s="578"/>
      <c r="AJ304" s="578"/>
      <c r="AK304" s="578"/>
      <c r="AL304" s="578"/>
      <c r="AM304" s="578"/>
      <c r="AN304" s="578"/>
      <c r="AO304" s="578"/>
      <c r="AP304" s="578"/>
      <c r="AQ304" s="578"/>
      <c r="AR304" s="578"/>
      <c r="AS304" s="578"/>
      <c r="AT304" s="578"/>
      <c r="AU304" s="578"/>
      <c r="AV304" s="578"/>
      <c r="AW304" s="578"/>
      <c r="AX304" s="578"/>
      <c r="AY304" s="578"/>
      <c r="AZ304" s="578"/>
      <c r="BA304" s="578"/>
      <c r="BB304" s="578"/>
      <c r="BC304" s="578"/>
      <c r="BD304" s="578"/>
      <c r="BE304" s="578"/>
      <c r="BF304" s="578"/>
      <c r="BG304" s="578"/>
      <c r="BH304" s="578"/>
      <c r="BI304" s="578"/>
      <c r="BJ304" s="578"/>
      <c r="BK304" s="578"/>
      <c r="BL304" s="578"/>
      <c r="BM304" s="578"/>
      <c r="BN304" s="578"/>
      <c r="BO304" s="578"/>
      <c r="BP304" s="578"/>
      <c r="BQ304" s="578"/>
      <c r="BR304" s="578"/>
      <c r="BS304" s="578"/>
      <c r="BT304" s="578"/>
      <c r="BU304" s="578"/>
      <c r="BV304" s="578"/>
      <c r="BW304" s="578"/>
      <c r="BX304" s="578"/>
      <c r="BY304" s="578"/>
      <c r="BZ304" s="578"/>
      <c r="CA304" s="578"/>
      <c r="CB304" s="578"/>
    </row>
    <row r="305" spans="1:80" s="482" customFormat="1" hidden="1">
      <c r="A305" s="742"/>
      <c r="B305" s="555"/>
      <c r="C305" s="597" t="s">
        <v>362</v>
      </c>
      <c r="D305" s="598">
        <f>IF(SUM(C292:C301)&gt;0,E288*' קבועים'!$B$82,0)</f>
        <v>0</v>
      </c>
      <c r="E305" s="598" t="str">
        <f>IF($E$68&lt;&gt;0,$E$68,0)</f>
        <v>תא זה יעודכן אוטומטית עם מילוי סעיף 2.2</v>
      </c>
      <c r="F305" s="599" t="e">
        <f>IF(E305=0,0,-1*(1-D305/E305))</f>
        <v>#VALUE!</v>
      </c>
      <c r="G305" s="600"/>
      <c r="H305" s="1016"/>
      <c r="I305" s="551"/>
      <c r="J305" s="551"/>
      <c r="K305" s="551"/>
      <c r="L305" s="551"/>
      <c r="M305" s="551"/>
      <c r="N305" s="551"/>
      <c r="O305" s="551"/>
      <c r="P305" s="551"/>
      <c r="Q305" s="551"/>
      <c r="R305" s="551"/>
      <c r="S305" s="551"/>
      <c r="T305" s="551"/>
      <c r="U305" s="551"/>
      <c r="V305" s="551"/>
      <c r="W305" s="551"/>
      <c r="X305" s="551"/>
      <c r="Y305" s="551"/>
      <c r="Z305" s="578"/>
      <c r="AA305" s="578"/>
      <c r="AB305" s="578"/>
      <c r="AC305" s="578"/>
      <c r="AD305" s="578"/>
      <c r="AE305" s="578"/>
      <c r="AF305" s="578"/>
      <c r="AG305" s="578"/>
      <c r="AH305" s="578"/>
      <c r="AI305" s="578"/>
      <c r="AJ305" s="578"/>
      <c r="AK305" s="578"/>
      <c r="AL305" s="578"/>
      <c r="AM305" s="578"/>
      <c r="AN305" s="578"/>
      <c r="AO305" s="578"/>
      <c r="AP305" s="578"/>
      <c r="AQ305" s="578"/>
      <c r="AR305" s="578"/>
      <c r="AS305" s="578"/>
      <c r="AT305" s="578"/>
      <c r="AU305" s="578"/>
      <c r="AV305" s="578"/>
      <c r="AW305" s="578"/>
      <c r="AX305" s="578"/>
      <c r="AY305" s="578"/>
      <c r="AZ305" s="578"/>
      <c r="BA305" s="578"/>
      <c r="BB305" s="578"/>
      <c r="BC305" s="578"/>
      <c r="BD305" s="578"/>
      <c r="BE305" s="578"/>
      <c r="BF305" s="578"/>
      <c r="BG305" s="578"/>
      <c r="BH305" s="578"/>
      <c r="BI305" s="578"/>
      <c r="BJ305" s="578"/>
      <c r="BK305" s="578"/>
      <c r="BL305" s="578"/>
      <c r="BM305" s="578"/>
      <c r="BN305" s="578"/>
      <c r="BO305" s="578"/>
      <c r="BP305" s="578"/>
      <c r="BQ305" s="578"/>
      <c r="BR305" s="578"/>
      <c r="BS305" s="578"/>
      <c r="BT305" s="578"/>
      <c r="BU305" s="578"/>
      <c r="BV305" s="578"/>
      <c r="BW305" s="578"/>
      <c r="BX305" s="578"/>
      <c r="BY305" s="578"/>
      <c r="BZ305" s="578"/>
      <c r="CA305" s="578"/>
      <c r="CB305" s="578"/>
    </row>
    <row r="306" spans="1:80" s="482" customFormat="1" hidden="1">
      <c r="A306" s="742"/>
      <c r="B306" s="555"/>
      <c r="C306" s="597" t="s">
        <v>169</v>
      </c>
      <c r="D306" s="598">
        <f>SUM(C292:C301)*tCO2e_KWhחשמל</f>
        <v>0</v>
      </c>
      <c r="E306" s="598" t="str">
        <f>IF($E$136&lt;&gt;0,$E$136,0)</f>
        <v xml:space="preserve">תא זה יעודכן אוטומטית עם מילוי סעיף 2.2 </v>
      </c>
      <c r="F306" s="599" t="e">
        <f>IF(E306=0,0,-1*(1-D306/E306))</f>
        <v>#VALUE!</v>
      </c>
      <c r="G306" s="600"/>
      <c r="H306" s="1016"/>
      <c r="I306" s="551"/>
      <c r="J306" s="551"/>
      <c r="K306" s="551"/>
      <c r="L306" s="551"/>
      <c r="M306" s="551"/>
      <c r="N306" s="551"/>
      <c r="O306" s="551"/>
      <c r="P306" s="551"/>
      <c r="Q306" s="551"/>
      <c r="R306" s="551"/>
      <c r="S306" s="551"/>
      <c r="T306" s="551"/>
      <c r="U306" s="551"/>
      <c r="V306" s="551"/>
      <c r="W306" s="551"/>
      <c r="X306" s="551"/>
      <c r="Y306" s="551"/>
      <c r="Z306" s="578"/>
      <c r="AA306" s="578"/>
      <c r="AB306" s="578"/>
      <c r="AC306" s="578"/>
      <c r="AD306" s="578"/>
      <c r="AE306" s="578"/>
      <c r="AF306" s="578"/>
      <c r="AG306" s="578"/>
      <c r="AH306" s="578"/>
      <c r="AI306" s="578"/>
      <c r="AJ306" s="578"/>
      <c r="AK306" s="578"/>
      <c r="AL306" s="578"/>
      <c r="AM306" s="578"/>
      <c r="AN306" s="578"/>
      <c r="AO306" s="578"/>
      <c r="AP306" s="578"/>
      <c r="AQ306" s="578"/>
      <c r="AR306" s="578"/>
      <c r="AS306" s="578"/>
      <c r="AT306" s="578"/>
      <c r="AU306" s="578"/>
      <c r="AV306" s="578"/>
      <c r="AW306" s="578"/>
      <c r="AX306" s="578"/>
      <c r="AY306" s="578"/>
      <c r="AZ306" s="578"/>
      <c r="BA306" s="578"/>
      <c r="BB306" s="578"/>
      <c r="BC306" s="578"/>
      <c r="BD306" s="578"/>
      <c r="BE306" s="578"/>
      <c r="BF306" s="578"/>
      <c r="BG306" s="578"/>
      <c r="BH306" s="578"/>
      <c r="BI306" s="578"/>
      <c r="BJ306" s="578"/>
      <c r="BK306" s="578"/>
      <c r="BL306" s="578"/>
      <c r="BM306" s="578"/>
      <c r="BN306" s="578"/>
      <c r="BO306" s="578"/>
      <c r="BP306" s="578"/>
      <c r="BQ306" s="578"/>
      <c r="BR306" s="578"/>
      <c r="BS306" s="578"/>
      <c r="BT306" s="578"/>
      <c r="BU306" s="578"/>
      <c r="BV306" s="578"/>
      <c r="BW306" s="578"/>
      <c r="BX306" s="578"/>
      <c r="BY306" s="578"/>
      <c r="BZ306" s="578"/>
      <c r="CA306" s="578"/>
      <c r="CB306" s="578"/>
    </row>
    <row r="307" spans="1:80" s="482" customFormat="1" ht="33.75" hidden="1" thickBot="1">
      <c r="A307" s="742"/>
      <c r="B307" s="555"/>
      <c r="C307" s="601" t="s">
        <v>170</v>
      </c>
      <c r="D307" s="602">
        <f>D305-D306</f>
        <v>0</v>
      </c>
      <c r="E307" s="602" t="str">
        <f>IF($E$142&lt;&gt;0,$E$142,0)</f>
        <v>תא זה יעודכן אוטומטית עם מילוי סעיפים: 2.1 ו- 2.2</v>
      </c>
      <c r="F307" s="603" t="e">
        <f>IF(E307=0,0,-1*(1-D307/E307))</f>
        <v>#VALUE!</v>
      </c>
      <c r="G307" s="604"/>
      <c r="H307" s="1016"/>
      <c r="I307" s="551"/>
      <c r="J307" s="551"/>
      <c r="K307" s="551"/>
      <c r="L307" s="551"/>
      <c r="M307" s="551"/>
      <c r="N307" s="551"/>
      <c r="O307" s="551"/>
      <c r="P307" s="551"/>
      <c r="Q307" s="551"/>
      <c r="R307" s="551"/>
      <c r="S307" s="551"/>
      <c r="T307" s="551"/>
      <c r="U307" s="551"/>
      <c r="V307" s="551"/>
      <c r="W307" s="551"/>
      <c r="X307" s="551"/>
      <c r="Y307" s="551"/>
      <c r="Z307" s="578"/>
      <c r="AA307" s="578"/>
      <c r="AB307" s="578"/>
      <c r="AC307" s="578"/>
      <c r="AD307" s="578"/>
      <c r="AE307" s="578"/>
      <c r="AF307" s="578"/>
      <c r="AG307" s="578"/>
      <c r="AH307" s="578"/>
      <c r="AI307" s="578"/>
      <c r="AJ307" s="578"/>
      <c r="AK307" s="578"/>
      <c r="AL307" s="578"/>
      <c r="AM307" s="578"/>
      <c r="AN307" s="578"/>
      <c r="AO307" s="578"/>
      <c r="AP307" s="578"/>
      <c r="AQ307" s="578"/>
      <c r="AR307" s="578"/>
      <c r="AS307" s="578"/>
      <c r="AT307" s="578"/>
      <c r="AU307" s="578"/>
      <c r="AV307" s="578"/>
      <c r="AW307" s="578"/>
      <c r="AX307" s="578"/>
      <c r="AY307" s="578"/>
      <c r="AZ307" s="578"/>
      <c r="BA307" s="578"/>
      <c r="BB307" s="578"/>
      <c r="BC307" s="578"/>
      <c r="BD307" s="578"/>
      <c r="BE307" s="578"/>
      <c r="BF307" s="578"/>
      <c r="BG307" s="578"/>
      <c r="BH307" s="578"/>
      <c r="BI307" s="578"/>
      <c r="BJ307" s="578"/>
      <c r="BK307" s="578"/>
      <c r="BL307" s="578"/>
      <c r="BM307" s="578"/>
      <c r="BN307" s="578"/>
      <c r="BO307" s="578"/>
      <c r="BP307" s="578"/>
      <c r="BQ307" s="578"/>
      <c r="BR307" s="578"/>
      <c r="BS307" s="578"/>
      <c r="BT307" s="578"/>
      <c r="BU307" s="578"/>
      <c r="BV307" s="578"/>
      <c r="BW307" s="578"/>
      <c r="BX307" s="578"/>
      <c r="BY307" s="578"/>
      <c r="BZ307" s="578"/>
      <c r="CA307" s="578"/>
      <c r="CB307" s="578"/>
    </row>
    <row r="308" spans="1:80" s="482" customFormat="1" ht="15.75" hidden="1" customHeight="1" thickBot="1">
      <c r="A308" s="742"/>
      <c r="B308" s="753" t="s">
        <v>177</v>
      </c>
      <c r="C308" s="564"/>
      <c r="D308" s="564"/>
      <c r="E308" s="546"/>
      <c r="F308" s="564"/>
      <c r="G308" s="564"/>
      <c r="H308" s="978"/>
      <c r="I308" s="551"/>
      <c r="J308" s="551"/>
      <c r="K308" s="551"/>
      <c r="L308" s="551"/>
      <c r="M308" s="551"/>
      <c r="N308" s="551"/>
      <c r="O308" s="551"/>
      <c r="P308" s="551"/>
      <c r="Q308" s="551"/>
      <c r="R308" s="551"/>
      <c r="S308" s="551"/>
      <c r="T308" s="551"/>
      <c r="U308" s="551"/>
      <c r="V308" s="551"/>
      <c r="W308" s="551"/>
      <c r="X308" s="551"/>
      <c r="Y308" s="551"/>
      <c r="Z308" s="578"/>
      <c r="AA308" s="578"/>
      <c r="AB308" s="578"/>
      <c r="AC308" s="578"/>
      <c r="AD308" s="578"/>
      <c r="AE308" s="578"/>
      <c r="AF308" s="578"/>
      <c r="AG308" s="578"/>
      <c r="AH308" s="578"/>
      <c r="AI308" s="578"/>
      <c r="AJ308" s="578"/>
      <c r="AK308" s="578"/>
      <c r="AL308" s="578"/>
      <c r="AM308" s="578"/>
      <c r="AN308" s="578"/>
      <c r="AO308" s="578"/>
      <c r="AP308" s="578"/>
      <c r="AQ308" s="578"/>
      <c r="AR308" s="578"/>
      <c r="AS308" s="578"/>
      <c r="AT308" s="578"/>
      <c r="AU308" s="578"/>
      <c r="AV308" s="578"/>
      <c r="AW308" s="578"/>
      <c r="AX308" s="578"/>
      <c r="AY308" s="578"/>
      <c r="AZ308" s="578"/>
      <c r="BA308" s="578"/>
      <c r="BB308" s="578"/>
      <c r="BC308" s="578"/>
      <c r="BD308" s="578"/>
      <c r="BE308" s="578"/>
      <c r="BF308" s="578"/>
      <c r="BG308" s="578"/>
      <c r="BH308" s="578"/>
      <c r="BI308" s="578"/>
      <c r="BJ308" s="578"/>
      <c r="BK308" s="578"/>
      <c r="BL308" s="578"/>
      <c r="BM308" s="578"/>
      <c r="BN308" s="578"/>
      <c r="BO308" s="578"/>
      <c r="BP308" s="578"/>
      <c r="BQ308" s="578"/>
      <c r="BR308" s="578"/>
      <c r="BS308" s="578"/>
      <c r="BT308" s="578"/>
      <c r="BU308" s="578"/>
      <c r="BV308" s="578"/>
      <c r="BW308" s="578"/>
      <c r="BX308" s="578"/>
      <c r="BY308" s="578"/>
      <c r="BZ308" s="578"/>
      <c r="CA308" s="578"/>
      <c r="CB308" s="578"/>
    </row>
    <row r="309" spans="1:80" s="482" customFormat="1" hidden="1">
      <c r="A309" s="742"/>
      <c r="B309" s="753"/>
      <c r="C309" s="593"/>
      <c r="D309" s="594" t="s">
        <v>164</v>
      </c>
      <c r="E309" s="595" t="s">
        <v>165</v>
      </c>
      <c r="F309" s="594" t="s">
        <v>166</v>
      </c>
      <c r="G309" s="596" t="s">
        <v>167</v>
      </c>
      <c r="H309" s="1016" t="s">
        <v>168</v>
      </c>
      <c r="I309" s="551"/>
      <c r="J309" s="551"/>
      <c r="K309" s="551"/>
      <c r="L309" s="551"/>
      <c r="M309" s="551"/>
      <c r="N309" s="551"/>
      <c r="O309" s="551"/>
      <c r="P309" s="551"/>
      <c r="Q309" s="551"/>
      <c r="R309" s="551"/>
      <c r="S309" s="551"/>
      <c r="T309" s="551"/>
      <c r="U309" s="551"/>
      <c r="V309" s="551"/>
      <c r="W309" s="551"/>
      <c r="X309" s="551"/>
      <c r="Y309" s="551"/>
      <c r="Z309" s="578"/>
      <c r="AA309" s="578"/>
      <c r="AB309" s="578"/>
      <c r="AC309" s="578"/>
      <c r="AD309" s="578"/>
      <c r="AE309" s="578"/>
      <c r="AF309" s="578"/>
      <c r="AG309" s="578"/>
      <c r="AH309" s="578"/>
      <c r="AI309" s="578"/>
      <c r="AJ309" s="578"/>
      <c r="AK309" s="578"/>
      <c r="AL309" s="578"/>
      <c r="AM309" s="578"/>
      <c r="AN309" s="578"/>
      <c r="AO309" s="578"/>
      <c r="AP309" s="578"/>
      <c r="AQ309" s="578"/>
      <c r="AR309" s="578"/>
      <c r="AS309" s="578"/>
      <c r="AT309" s="578"/>
      <c r="AU309" s="578"/>
      <c r="AV309" s="578"/>
      <c r="AW309" s="578"/>
      <c r="AX309" s="578"/>
      <c r="AY309" s="578"/>
      <c r="AZ309" s="578"/>
      <c r="BA309" s="578"/>
      <c r="BB309" s="578"/>
      <c r="BC309" s="578"/>
      <c r="BD309" s="578"/>
      <c r="BE309" s="578"/>
      <c r="BF309" s="578"/>
      <c r="BG309" s="578"/>
      <c r="BH309" s="578"/>
      <c r="BI309" s="578"/>
      <c r="BJ309" s="578"/>
      <c r="BK309" s="578"/>
      <c r="BL309" s="578"/>
      <c r="BM309" s="578"/>
      <c r="BN309" s="578"/>
      <c r="BO309" s="578"/>
      <c r="BP309" s="578"/>
      <c r="BQ309" s="578"/>
      <c r="BR309" s="578"/>
      <c r="BS309" s="578"/>
      <c r="BT309" s="578"/>
      <c r="BU309" s="578"/>
      <c r="BV309" s="578"/>
      <c r="BW309" s="578"/>
      <c r="BX309" s="578"/>
      <c r="BY309" s="578"/>
      <c r="BZ309" s="578"/>
      <c r="CA309" s="578"/>
      <c r="CB309" s="578"/>
    </row>
    <row r="310" spans="1:80" s="482" customFormat="1" hidden="1">
      <c r="A310" s="742"/>
      <c r="B310" s="555"/>
      <c r="C310" s="597" t="s">
        <v>363</v>
      </c>
      <c r="D310" s="598">
        <f>IF(SUM(C292:C301)&gt;0,E288*' קבועים'!$B$83,0)</f>
        <v>0</v>
      </c>
      <c r="E310" s="598" t="str">
        <f>IF($C$68&lt;&gt;0,$C$68,0)</f>
        <v>תא זה יעודכן אוטומטית עם מילוי סעיף 2.2</v>
      </c>
      <c r="F310" s="599" t="e">
        <f>IF(E310=0,0,-1*(1-D310/E310))</f>
        <v>#VALUE!</v>
      </c>
      <c r="G310" s="600"/>
      <c r="H310" s="1016"/>
      <c r="I310" s="551"/>
      <c r="J310" s="551"/>
      <c r="K310" s="551"/>
      <c r="L310" s="551"/>
      <c r="M310" s="551"/>
      <c r="N310" s="551"/>
      <c r="O310" s="551"/>
      <c r="P310" s="551"/>
      <c r="Q310" s="551"/>
      <c r="R310" s="551"/>
      <c r="S310" s="551"/>
      <c r="T310" s="551"/>
      <c r="U310" s="551"/>
      <c r="V310" s="551"/>
      <c r="W310" s="551"/>
      <c r="X310" s="551"/>
      <c r="Y310" s="551"/>
      <c r="Z310" s="578"/>
      <c r="AA310" s="578"/>
      <c r="AB310" s="578"/>
      <c r="AC310" s="578"/>
      <c r="AD310" s="578"/>
      <c r="AE310" s="578"/>
      <c r="AF310" s="578"/>
      <c r="AG310" s="578"/>
      <c r="AH310" s="578"/>
      <c r="AI310" s="578"/>
      <c r="AJ310" s="578"/>
      <c r="AK310" s="578"/>
      <c r="AL310" s="578"/>
      <c r="AM310" s="578"/>
      <c r="AN310" s="578"/>
      <c r="AO310" s="578"/>
      <c r="AP310" s="578"/>
      <c r="AQ310" s="578"/>
      <c r="AR310" s="578"/>
      <c r="AS310" s="578"/>
      <c r="AT310" s="578"/>
      <c r="AU310" s="578"/>
      <c r="AV310" s="578"/>
      <c r="AW310" s="578"/>
      <c r="AX310" s="578"/>
      <c r="AY310" s="578"/>
      <c r="AZ310" s="578"/>
      <c r="BA310" s="578"/>
      <c r="BB310" s="578"/>
      <c r="BC310" s="578"/>
      <c r="BD310" s="578"/>
      <c r="BE310" s="578"/>
      <c r="BF310" s="578"/>
      <c r="BG310" s="578"/>
      <c r="BH310" s="578"/>
      <c r="BI310" s="578"/>
      <c r="BJ310" s="578"/>
      <c r="BK310" s="578"/>
      <c r="BL310" s="578"/>
      <c r="BM310" s="578"/>
      <c r="BN310" s="578"/>
      <c r="BO310" s="578"/>
      <c r="BP310" s="578"/>
      <c r="BQ310" s="578"/>
      <c r="BR310" s="578"/>
      <c r="BS310" s="578"/>
      <c r="BT310" s="578"/>
      <c r="BU310" s="578"/>
      <c r="BV310" s="578"/>
      <c r="BW310" s="578"/>
      <c r="BX310" s="578"/>
      <c r="BY310" s="578"/>
      <c r="BZ310" s="578"/>
      <c r="CA310" s="578"/>
      <c r="CB310" s="578"/>
    </row>
    <row r="311" spans="1:80" s="482" customFormat="1" hidden="1">
      <c r="A311" s="742"/>
      <c r="B311" s="555"/>
      <c r="C311" s="597" t="s">
        <v>278</v>
      </c>
      <c r="D311" s="598">
        <f>SUM(C292:C301)</f>
        <v>0</v>
      </c>
      <c r="E311" s="598" t="str">
        <f>IF($C$136&lt;&gt;0,$C$136,0)</f>
        <v xml:space="preserve">תא זה יעודכן אוטומטית עם מילוי סעיף 2.2 </v>
      </c>
      <c r="F311" s="599" t="e">
        <f>IF(E311=0,0,-1*(1-D311/E311))</f>
        <v>#VALUE!</v>
      </c>
      <c r="G311" s="600"/>
      <c r="H311" s="1016"/>
      <c r="I311" s="551"/>
      <c r="J311" s="542"/>
      <c r="K311" s="542"/>
      <c r="L311" s="542"/>
      <c r="M311" s="542"/>
      <c r="N311" s="542"/>
      <c r="O311" s="542"/>
      <c r="P311" s="542"/>
      <c r="Q311" s="542"/>
      <c r="R311" s="542"/>
      <c r="S311" s="542"/>
      <c r="T311" s="542"/>
      <c r="U311" s="542"/>
      <c r="V311" s="542"/>
      <c r="W311" s="551"/>
      <c r="X311" s="551"/>
      <c r="Y311" s="551"/>
      <c r="Z311" s="551"/>
      <c r="AA311" s="551"/>
      <c r="AB311" s="551"/>
      <c r="AC311" s="551"/>
      <c r="AD311" s="551"/>
      <c r="AE311" s="551"/>
      <c r="AF311" s="551"/>
      <c r="AG311" s="551"/>
      <c r="AH311" s="551"/>
      <c r="AI311" s="551"/>
      <c r="AJ311" s="551"/>
      <c r="AK311" s="551"/>
      <c r="AL311" s="551"/>
      <c r="AM311" s="551"/>
      <c r="AN311" s="551"/>
      <c r="AO311" s="551"/>
      <c r="AP311" s="551"/>
      <c r="AQ311" s="551"/>
      <c r="AR311" s="551"/>
      <c r="AS311" s="551"/>
      <c r="AT311" s="551"/>
      <c r="AU311" s="551"/>
      <c r="AV311" s="551"/>
      <c r="AW311" s="551"/>
      <c r="AX311" s="551"/>
      <c r="AY311" s="551"/>
      <c r="AZ311" s="551"/>
      <c r="BA311" s="551"/>
      <c r="BB311" s="551"/>
      <c r="BC311" s="551"/>
      <c r="BD311" s="551"/>
      <c r="BE311" s="551"/>
      <c r="BF311" s="551"/>
      <c r="BG311" s="551"/>
      <c r="BH311" s="551"/>
      <c r="BI311" s="551"/>
      <c r="BJ311" s="551"/>
      <c r="BK311" s="551"/>
      <c r="BL311" s="551"/>
      <c r="BM311" s="551"/>
      <c r="BN311" s="551"/>
      <c r="BO311" s="551"/>
      <c r="BP311" s="551"/>
      <c r="BQ311" s="551"/>
      <c r="BR311" s="551"/>
      <c r="BS311" s="551"/>
      <c r="BT311" s="551"/>
      <c r="BU311" s="551"/>
      <c r="BV311" s="551"/>
      <c r="BW311" s="551"/>
      <c r="BX311" s="551"/>
      <c r="BY311" s="551"/>
      <c r="BZ311" s="551"/>
      <c r="CA311" s="551"/>
      <c r="CB311" s="551"/>
    </row>
    <row r="312" spans="1:80" s="482" customFormat="1" ht="33.75" hidden="1" thickBot="1">
      <c r="A312" s="742"/>
      <c r="B312" s="555"/>
      <c r="C312" s="601" t="s">
        <v>279</v>
      </c>
      <c r="D312" s="602">
        <f>D310-D311</f>
        <v>0</v>
      </c>
      <c r="E312" s="602" t="str">
        <f>IF($C$142&lt;&gt;0,$C$142,0)</f>
        <v>תא זה יעודכן אוטומטית עם מילוי סעיפים: 2.1 ו- 2.2</v>
      </c>
      <c r="F312" s="603" t="e">
        <f>IF(E312=0,0,-1*(1-D312/E312))</f>
        <v>#VALUE!</v>
      </c>
      <c r="G312" s="604"/>
      <c r="H312" s="1016"/>
      <c r="I312" s="551"/>
      <c r="J312" s="551"/>
      <c r="K312" s="551"/>
      <c r="L312" s="551"/>
      <c r="M312" s="551"/>
      <c r="N312" s="551"/>
      <c r="O312" s="551"/>
      <c r="P312" s="551"/>
      <c r="Q312" s="551"/>
      <c r="R312" s="551"/>
      <c r="S312" s="551"/>
      <c r="T312" s="551"/>
      <c r="U312" s="551"/>
      <c r="V312" s="551"/>
      <c r="W312" s="551"/>
      <c r="X312" s="551"/>
      <c r="Y312" s="551"/>
      <c r="Z312" s="551"/>
      <c r="AA312" s="551"/>
      <c r="AB312" s="551"/>
      <c r="AC312" s="551"/>
      <c r="AD312" s="551"/>
      <c r="AE312" s="551"/>
      <c r="AF312" s="551"/>
      <c r="AG312" s="551"/>
      <c r="AH312" s="551"/>
      <c r="AI312" s="551"/>
      <c r="AJ312" s="551"/>
      <c r="AK312" s="551"/>
      <c r="AL312" s="551"/>
      <c r="AM312" s="551"/>
      <c r="AN312" s="551"/>
      <c r="AO312" s="551"/>
      <c r="AP312" s="551"/>
      <c r="AQ312" s="551"/>
      <c r="AR312" s="551"/>
      <c r="AS312" s="551"/>
      <c r="AT312" s="551"/>
      <c r="AU312" s="551"/>
      <c r="AV312" s="551"/>
      <c r="AW312" s="551"/>
      <c r="AX312" s="551"/>
      <c r="AY312" s="551"/>
      <c r="AZ312" s="551"/>
      <c r="BA312" s="551"/>
      <c r="BB312" s="551"/>
      <c r="BC312" s="551"/>
      <c r="BD312" s="551"/>
      <c r="BE312" s="551"/>
      <c r="BF312" s="551"/>
      <c r="BG312" s="551"/>
      <c r="BH312" s="551"/>
      <c r="BI312" s="551"/>
      <c r="BJ312" s="551"/>
      <c r="BK312" s="551"/>
      <c r="BL312" s="551"/>
      <c r="BM312" s="551"/>
      <c r="BN312" s="551"/>
      <c r="BO312" s="551"/>
      <c r="BP312" s="551"/>
      <c r="BQ312" s="551"/>
      <c r="BR312" s="551"/>
      <c r="BS312" s="551"/>
      <c r="BT312" s="551"/>
      <c r="BU312" s="551"/>
      <c r="BV312" s="551"/>
      <c r="BW312" s="551"/>
      <c r="BX312" s="551"/>
      <c r="BY312" s="551"/>
      <c r="BZ312" s="551"/>
      <c r="CA312" s="551"/>
      <c r="CB312" s="551"/>
    </row>
    <row r="313" spans="1:80" s="482" customFormat="1" hidden="1">
      <c r="A313" s="742"/>
      <c r="B313" s="555"/>
      <c r="C313" s="564"/>
      <c r="D313" s="605"/>
      <c r="E313" s="546"/>
      <c r="F313" s="542"/>
      <c r="G313" s="542"/>
      <c r="H313" s="542"/>
      <c r="I313" s="551"/>
      <c r="J313" s="551"/>
      <c r="K313" s="551"/>
      <c r="L313" s="551"/>
      <c r="M313" s="551"/>
      <c r="N313" s="551"/>
      <c r="O313" s="551"/>
      <c r="P313" s="551"/>
      <c r="Q313" s="551"/>
      <c r="R313" s="551"/>
      <c r="S313" s="551"/>
      <c r="T313" s="551"/>
      <c r="U313" s="551"/>
      <c r="V313" s="551"/>
      <c r="W313" s="551"/>
      <c r="X313" s="551"/>
      <c r="Y313" s="551"/>
      <c r="Z313" s="551"/>
      <c r="AA313" s="551"/>
      <c r="AB313" s="551"/>
      <c r="AC313" s="551"/>
      <c r="AD313" s="551"/>
      <c r="AE313" s="551"/>
      <c r="AF313" s="551"/>
      <c r="AG313" s="551"/>
      <c r="AH313" s="551"/>
      <c r="AI313" s="551"/>
      <c r="AJ313" s="551"/>
      <c r="AK313" s="551"/>
      <c r="AL313" s="551"/>
      <c r="AM313" s="551"/>
      <c r="AN313" s="551"/>
      <c r="AO313" s="551"/>
      <c r="AP313" s="551"/>
      <c r="AQ313" s="551"/>
      <c r="AR313" s="551"/>
      <c r="AS313" s="551"/>
      <c r="AT313" s="551"/>
      <c r="AU313" s="551"/>
      <c r="AV313" s="551"/>
      <c r="AW313" s="551"/>
      <c r="AX313" s="551"/>
      <c r="AY313" s="551"/>
      <c r="AZ313" s="551"/>
      <c r="BA313" s="551"/>
      <c r="BB313" s="551"/>
      <c r="BC313" s="551"/>
      <c r="BD313" s="551"/>
      <c r="BE313" s="551"/>
      <c r="BF313" s="551"/>
      <c r="BG313" s="551"/>
      <c r="BH313" s="551"/>
      <c r="BI313" s="551"/>
      <c r="BJ313" s="551"/>
      <c r="BK313" s="551"/>
      <c r="BL313" s="551"/>
      <c r="BM313" s="551"/>
      <c r="BN313" s="551"/>
      <c r="BO313" s="551"/>
      <c r="BP313" s="551"/>
      <c r="BQ313" s="551"/>
      <c r="BR313" s="551"/>
      <c r="BS313" s="551"/>
      <c r="BT313" s="551"/>
      <c r="BU313" s="551"/>
      <c r="BV313" s="551"/>
      <c r="BW313" s="551"/>
      <c r="BX313" s="551"/>
      <c r="BY313" s="551"/>
      <c r="BZ313" s="551"/>
      <c r="CA313" s="551"/>
      <c r="CB313" s="551"/>
    </row>
    <row r="314" spans="1:80" s="482" customFormat="1" ht="33" hidden="1">
      <c r="A314" s="742"/>
      <c r="B314" s="753" t="s">
        <v>299</v>
      </c>
      <c r="C314" s="593" t="s">
        <v>148</v>
      </c>
      <c r="D314" s="594" t="s">
        <v>149</v>
      </c>
      <c r="E314" s="594" t="s">
        <v>171</v>
      </c>
      <c r="F314" s="594" t="s">
        <v>364</v>
      </c>
      <c r="G314" s="596" t="s">
        <v>172</v>
      </c>
      <c r="H314" s="542"/>
      <c r="I314" s="542"/>
      <c r="J314" s="551"/>
      <c r="K314" s="551"/>
      <c r="L314" s="551"/>
      <c r="M314" s="551"/>
      <c r="N314" s="551"/>
      <c r="O314" s="551"/>
      <c r="P314" s="551"/>
      <c r="Q314" s="551"/>
      <c r="R314" s="551"/>
      <c r="S314" s="551"/>
      <c r="T314" s="551"/>
      <c r="U314" s="551"/>
      <c r="V314" s="551"/>
      <c r="W314" s="542"/>
      <c r="X314" s="542"/>
      <c r="Y314" s="542"/>
      <c r="Z314" s="540"/>
      <c r="AA314" s="540"/>
      <c r="AB314" s="540"/>
      <c r="AC314" s="540"/>
      <c r="AD314" s="540"/>
      <c r="AE314" s="540"/>
      <c r="AF314" s="540"/>
      <c r="AG314" s="540"/>
      <c r="AH314" s="540"/>
      <c r="AI314" s="540"/>
      <c r="AJ314" s="540"/>
      <c r="AK314" s="540"/>
      <c r="AL314" s="540"/>
      <c r="AM314" s="540"/>
      <c r="AN314" s="540"/>
      <c r="AO314" s="540"/>
      <c r="AP314" s="540"/>
      <c r="AQ314" s="540"/>
      <c r="AR314" s="540"/>
      <c r="AS314" s="540"/>
      <c r="AT314" s="540"/>
      <c r="AU314" s="540"/>
      <c r="AV314" s="540"/>
      <c r="AW314" s="540"/>
      <c r="AX314" s="540"/>
      <c r="AY314" s="540"/>
      <c r="AZ314" s="540"/>
      <c r="BA314" s="540"/>
      <c r="BB314" s="540"/>
      <c r="BC314" s="540"/>
      <c r="BD314" s="540"/>
      <c r="BE314" s="540"/>
      <c r="BF314" s="540"/>
      <c r="BG314" s="540"/>
      <c r="BH314" s="540"/>
      <c r="BI314" s="540"/>
      <c r="BJ314" s="540"/>
      <c r="BK314" s="540"/>
      <c r="BL314" s="540"/>
      <c r="BM314" s="540"/>
      <c r="BN314" s="540"/>
      <c r="BO314" s="540"/>
      <c r="BP314" s="540"/>
      <c r="BQ314" s="540"/>
      <c r="BR314" s="540"/>
      <c r="BS314" s="540"/>
      <c r="BT314" s="540"/>
      <c r="BU314" s="540"/>
      <c r="BV314" s="540"/>
      <c r="BW314" s="540"/>
      <c r="BX314" s="540"/>
      <c r="BY314" s="540"/>
      <c r="BZ314" s="540"/>
      <c r="CA314" s="540"/>
      <c r="CB314" s="540"/>
    </row>
    <row r="315" spans="1:80" s="482" customFormat="1" ht="17.25" hidden="1" thickBot="1">
      <c r="A315" s="742"/>
      <c r="B315" s="555"/>
      <c r="C315" s="620" t="s">
        <v>39</v>
      </c>
      <c r="D315" s="621" t="s">
        <v>48</v>
      </c>
      <c r="E315" s="609">
        <f>D311</f>
        <v>0</v>
      </c>
      <c r="F315" s="609">
        <f>IF($E$194&gt;0,$E$194*' קבועים'!$B$83,0)</f>
        <v>0</v>
      </c>
      <c r="G315" s="622">
        <f>F315-E315</f>
        <v>0</v>
      </c>
      <c r="H315" s="542"/>
      <c r="I315" s="551"/>
      <c r="J315" s="551"/>
      <c r="K315" s="551"/>
      <c r="L315" s="551"/>
      <c r="M315" s="551"/>
      <c r="N315" s="551"/>
      <c r="O315" s="551"/>
      <c r="P315" s="551"/>
      <c r="Q315" s="551"/>
      <c r="R315" s="551"/>
      <c r="S315" s="551"/>
      <c r="T315" s="551"/>
      <c r="U315" s="551"/>
      <c r="V315" s="551"/>
      <c r="W315" s="551"/>
      <c r="X315" s="551"/>
      <c r="Y315" s="551"/>
      <c r="Z315" s="578"/>
      <c r="AA315" s="578"/>
      <c r="AB315" s="578"/>
      <c r="AC315" s="578"/>
      <c r="AD315" s="578"/>
      <c r="AE315" s="578"/>
      <c r="AF315" s="578"/>
      <c r="AG315" s="578"/>
      <c r="AH315" s="578"/>
      <c r="AI315" s="578"/>
      <c r="AJ315" s="578"/>
      <c r="AK315" s="578"/>
      <c r="AL315" s="578"/>
      <c r="AM315" s="578"/>
      <c r="AN315" s="578"/>
      <c r="AO315" s="578"/>
      <c r="AP315" s="578"/>
      <c r="AQ315" s="578"/>
      <c r="AR315" s="578"/>
      <c r="AS315" s="578"/>
      <c r="AT315" s="578"/>
      <c r="AU315" s="578"/>
      <c r="AV315" s="578"/>
      <c r="AW315" s="578"/>
      <c r="AX315" s="578"/>
      <c r="AY315" s="578"/>
      <c r="AZ315" s="578"/>
      <c r="BA315" s="578"/>
      <c r="BB315" s="578"/>
      <c r="BC315" s="578"/>
      <c r="BD315" s="578"/>
      <c r="BE315" s="578"/>
      <c r="BF315" s="578"/>
      <c r="BG315" s="578"/>
      <c r="BH315" s="578"/>
      <c r="BI315" s="578"/>
      <c r="BJ315" s="578"/>
      <c r="BK315" s="578"/>
      <c r="BL315" s="578"/>
      <c r="BM315" s="578"/>
      <c r="BN315" s="578"/>
      <c r="BO315" s="578"/>
      <c r="BP315" s="578"/>
      <c r="BQ315" s="578"/>
      <c r="BR315" s="578"/>
      <c r="BS315" s="578"/>
      <c r="BT315" s="578"/>
      <c r="BU315" s="578"/>
      <c r="BV315" s="578"/>
      <c r="BW315" s="578"/>
      <c r="BX315" s="578"/>
      <c r="BY315" s="578"/>
      <c r="BZ315" s="578"/>
      <c r="CA315" s="578"/>
      <c r="CB315" s="578"/>
    </row>
    <row r="316" spans="1:80" s="482" customFormat="1">
      <c r="A316" s="742"/>
      <c r="B316" s="494"/>
      <c r="C316" s="494"/>
      <c r="D316" s="542"/>
      <c r="E316" s="542"/>
      <c r="F316" s="542"/>
      <c r="G316" s="542"/>
      <c r="H316" s="542"/>
      <c r="I316" s="551"/>
      <c r="J316" s="551"/>
      <c r="K316" s="551"/>
      <c r="L316" s="492"/>
      <c r="M316" s="492"/>
      <c r="N316" s="492"/>
      <c r="O316" s="551"/>
      <c r="P316" s="551"/>
      <c r="Q316" s="551"/>
      <c r="R316" s="551"/>
      <c r="S316" s="551"/>
      <c r="T316" s="551"/>
      <c r="U316" s="551"/>
      <c r="V316" s="551"/>
      <c r="W316" s="551"/>
      <c r="X316" s="551"/>
      <c r="Y316" s="551"/>
      <c r="Z316" s="578"/>
      <c r="AA316" s="578"/>
      <c r="AB316" s="578"/>
      <c r="AC316" s="578"/>
      <c r="AD316" s="578"/>
      <c r="AE316" s="578"/>
      <c r="AF316" s="578"/>
      <c r="AG316" s="578"/>
      <c r="AH316" s="578"/>
      <c r="AI316" s="578"/>
      <c r="AJ316" s="578"/>
      <c r="AK316" s="578"/>
      <c r="AL316" s="578"/>
      <c r="AM316" s="578"/>
      <c r="AN316" s="578"/>
      <c r="AO316" s="578"/>
      <c r="AP316" s="578"/>
      <c r="AQ316" s="578"/>
      <c r="AR316" s="578"/>
      <c r="AS316" s="578"/>
      <c r="AT316" s="578"/>
      <c r="AU316" s="578"/>
      <c r="AV316" s="578"/>
      <c r="AW316" s="578"/>
      <c r="AX316" s="578"/>
      <c r="AY316" s="578"/>
      <c r="AZ316" s="578"/>
      <c r="BA316" s="578"/>
      <c r="BB316" s="578"/>
      <c r="BC316" s="578"/>
      <c r="BD316" s="578"/>
      <c r="BE316" s="578"/>
      <c r="BF316" s="578"/>
      <c r="BG316" s="578"/>
      <c r="BH316" s="578"/>
      <c r="BI316" s="578"/>
      <c r="BJ316" s="578"/>
      <c r="BK316" s="578"/>
      <c r="BL316" s="578"/>
      <c r="BM316" s="578"/>
      <c r="BN316" s="578"/>
      <c r="BO316" s="578"/>
      <c r="BP316" s="578"/>
      <c r="BQ316" s="578"/>
      <c r="BR316" s="578"/>
      <c r="BS316" s="578"/>
      <c r="BT316" s="578"/>
      <c r="BU316" s="578"/>
      <c r="BV316" s="578"/>
      <c r="BW316" s="578"/>
      <c r="BX316" s="578"/>
      <c r="BY316" s="578"/>
      <c r="BZ316" s="578"/>
      <c r="CA316" s="578"/>
      <c r="CB316" s="578"/>
    </row>
    <row r="317" spans="1:80" s="492" customFormat="1">
      <c r="A317" s="629"/>
      <c r="B317" s="623"/>
      <c r="C317" s="551"/>
      <c r="D317" s="551"/>
      <c r="E317" s="551"/>
      <c r="F317" s="551"/>
      <c r="G317" s="551"/>
      <c r="H317" s="551"/>
      <c r="I317" s="551"/>
      <c r="U317" s="551"/>
      <c r="V317" s="551"/>
      <c r="W317" s="551"/>
      <c r="X317" s="551"/>
      <c r="Y317" s="551"/>
      <c r="Z317" s="551"/>
      <c r="AA317" s="551"/>
      <c r="AB317" s="551"/>
      <c r="AC317" s="551"/>
      <c r="AD317" s="551"/>
      <c r="AE317" s="551"/>
      <c r="AF317" s="551"/>
      <c r="AG317" s="551"/>
      <c r="AH317" s="551"/>
      <c r="AI317" s="551"/>
      <c r="AJ317" s="551"/>
      <c r="AK317" s="551"/>
      <c r="AL317" s="551"/>
      <c r="AM317" s="551"/>
      <c r="AN317" s="551"/>
      <c r="AO317" s="551"/>
      <c r="AP317" s="551"/>
      <c r="AQ317" s="551"/>
      <c r="AR317" s="551"/>
      <c r="AS317" s="551"/>
      <c r="AT317" s="551"/>
      <c r="AU317" s="551"/>
      <c r="AV317" s="551"/>
      <c r="AW317" s="551"/>
      <c r="AX317" s="551"/>
      <c r="AY317" s="551"/>
      <c r="AZ317" s="551"/>
      <c r="BA317" s="551"/>
      <c r="BB317" s="551"/>
      <c r="BC317" s="551"/>
      <c r="BD317" s="551"/>
      <c r="BE317" s="551"/>
      <c r="BF317" s="551"/>
      <c r="BG317" s="551"/>
      <c r="BH317" s="551"/>
      <c r="BI317" s="551"/>
      <c r="BJ317" s="551"/>
      <c r="BK317" s="551"/>
      <c r="BL317" s="551"/>
      <c r="BM317" s="551"/>
      <c r="BN317" s="551"/>
      <c r="BO317" s="551"/>
      <c r="BP317" s="551"/>
      <c r="BQ317" s="551"/>
      <c r="BR317" s="551"/>
      <c r="BS317" s="551"/>
      <c r="BT317" s="551"/>
      <c r="BU317" s="551"/>
      <c r="BV317" s="551"/>
      <c r="BW317" s="551"/>
      <c r="BX317" s="551"/>
      <c r="BY317" s="551"/>
      <c r="BZ317" s="551"/>
      <c r="CA317" s="551"/>
      <c r="CB317" s="551"/>
    </row>
    <row r="318" spans="1:80" s="492" customFormat="1">
      <c r="A318" s="629"/>
      <c r="B318" s="623"/>
      <c r="C318" s="551"/>
      <c r="D318" s="551"/>
      <c r="E318" s="551"/>
      <c r="F318" s="551"/>
      <c r="G318" s="551"/>
      <c r="H318" s="551"/>
      <c r="I318" s="551"/>
      <c r="U318" s="551"/>
      <c r="V318" s="551"/>
      <c r="W318" s="551"/>
      <c r="X318" s="551"/>
      <c r="Y318" s="551"/>
      <c r="Z318" s="551"/>
      <c r="AA318" s="551"/>
      <c r="AB318" s="551"/>
      <c r="AC318" s="551"/>
      <c r="AD318" s="551"/>
      <c r="AE318" s="551"/>
      <c r="AF318" s="551"/>
      <c r="AG318" s="551"/>
      <c r="AH318" s="551"/>
      <c r="AI318" s="551"/>
      <c r="AJ318" s="551"/>
      <c r="AK318" s="551"/>
      <c r="AL318" s="551"/>
      <c r="AM318" s="551"/>
      <c r="AN318" s="551"/>
      <c r="AO318" s="551"/>
      <c r="AP318" s="551"/>
      <c r="AQ318" s="551"/>
      <c r="AR318" s="551"/>
      <c r="AS318" s="551"/>
      <c r="AT318" s="551"/>
      <c r="AU318" s="551"/>
      <c r="AV318" s="551"/>
      <c r="AW318" s="551"/>
      <c r="AX318" s="551"/>
      <c r="AY318" s="551"/>
      <c r="AZ318" s="551"/>
      <c r="BA318" s="551"/>
      <c r="BB318" s="551"/>
      <c r="BC318" s="551"/>
      <c r="BD318" s="551"/>
      <c r="BE318" s="551"/>
      <c r="BF318" s="551"/>
      <c r="BG318" s="551"/>
      <c r="BH318" s="551"/>
      <c r="BI318" s="551"/>
      <c r="BJ318" s="551"/>
      <c r="BK318" s="551"/>
      <c r="BL318" s="551"/>
      <c r="BM318" s="551"/>
      <c r="BN318" s="551"/>
      <c r="BO318" s="551"/>
      <c r="BP318" s="551"/>
      <c r="BQ318" s="551"/>
      <c r="BR318" s="551"/>
      <c r="BS318" s="551"/>
      <c r="BT318" s="551"/>
      <c r="BU318" s="551"/>
      <c r="BV318" s="551"/>
      <c r="BW318" s="551"/>
      <c r="BX318" s="551"/>
      <c r="BY318" s="551"/>
      <c r="BZ318" s="551"/>
      <c r="CA318" s="551"/>
      <c r="CB318" s="551"/>
    </row>
    <row r="319" spans="1:80" s="492" customFormat="1">
      <c r="A319" s="629"/>
      <c r="B319" s="623"/>
      <c r="C319" s="551"/>
      <c r="D319" s="551"/>
      <c r="E319" s="551"/>
      <c r="F319" s="551"/>
      <c r="G319" s="551"/>
      <c r="H319" s="551"/>
      <c r="I319" s="551"/>
      <c r="U319" s="551"/>
      <c r="V319" s="551"/>
      <c r="W319" s="551"/>
      <c r="X319" s="551"/>
      <c r="Y319" s="551"/>
      <c r="Z319" s="551"/>
      <c r="AA319" s="551"/>
      <c r="AB319" s="551"/>
      <c r="AC319" s="551"/>
      <c r="AD319" s="551"/>
      <c r="AE319" s="551"/>
      <c r="AF319" s="551"/>
      <c r="AG319" s="551"/>
      <c r="AH319" s="551"/>
      <c r="AI319" s="551"/>
      <c r="AJ319" s="551"/>
      <c r="AK319" s="551"/>
      <c r="AL319" s="551"/>
      <c r="AM319" s="551"/>
      <c r="AN319" s="551"/>
      <c r="AO319" s="551"/>
      <c r="AP319" s="551"/>
      <c r="AQ319" s="551"/>
      <c r="AR319" s="551"/>
      <c r="AS319" s="551"/>
      <c r="AT319" s="551"/>
      <c r="AU319" s="551"/>
      <c r="AV319" s="551"/>
      <c r="AW319" s="551"/>
      <c r="AX319" s="551"/>
      <c r="AY319" s="551"/>
      <c r="AZ319" s="551"/>
      <c r="BA319" s="551"/>
      <c r="BB319" s="551"/>
      <c r="BC319" s="551"/>
      <c r="BD319" s="551"/>
      <c r="BE319" s="551"/>
      <c r="BF319" s="551"/>
      <c r="BG319" s="551"/>
      <c r="BH319" s="551"/>
      <c r="BI319" s="551"/>
      <c r="BJ319" s="551"/>
      <c r="BK319" s="551"/>
      <c r="BL319" s="551"/>
      <c r="BM319" s="551"/>
      <c r="BN319" s="551"/>
      <c r="BO319" s="551"/>
      <c r="BP319" s="551"/>
      <c r="BQ319" s="551"/>
      <c r="BR319" s="551"/>
      <c r="BS319" s="551"/>
      <c r="BT319" s="551"/>
      <c r="BU319" s="551"/>
      <c r="BV319" s="551"/>
      <c r="BW319" s="551"/>
      <c r="BX319" s="551"/>
      <c r="BY319" s="551"/>
      <c r="BZ319" s="551"/>
      <c r="CA319" s="551"/>
      <c r="CB319" s="551"/>
    </row>
    <row r="320" spans="1:80" s="492" customFormat="1">
      <c r="A320" s="495"/>
      <c r="AK320" s="547"/>
      <c r="BQ320" s="493"/>
    </row>
    <row r="321" spans="1:69" s="492" customFormat="1">
      <c r="A321" s="495"/>
      <c r="AK321" s="547"/>
      <c r="BQ321" s="493"/>
    </row>
    <row r="322" spans="1:69" s="492" customFormat="1">
      <c r="A322" s="495"/>
      <c r="AK322" s="547"/>
      <c r="BQ322" s="493"/>
    </row>
    <row r="323" spans="1:69" s="492" customFormat="1">
      <c r="A323" s="495"/>
      <c r="AK323" s="547"/>
      <c r="BQ323" s="493"/>
    </row>
    <row r="324" spans="1:69" s="492" customFormat="1">
      <c r="A324" s="495"/>
      <c r="AK324" s="547"/>
      <c r="BQ324" s="493"/>
    </row>
    <row r="325" spans="1:69" s="492" customFormat="1">
      <c r="A325" s="495"/>
      <c r="AK325" s="547"/>
      <c r="BQ325" s="493"/>
    </row>
    <row r="326" spans="1:69" s="492" customFormat="1">
      <c r="A326" s="495"/>
      <c r="AK326" s="547"/>
      <c r="BQ326" s="493"/>
    </row>
    <row r="327" spans="1:69" s="492" customFormat="1">
      <c r="A327" s="495"/>
      <c r="AK327" s="547"/>
      <c r="BQ327" s="493"/>
    </row>
    <row r="328" spans="1:69" s="492" customFormat="1">
      <c r="A328" s="495"/>
      <c r="AK328" s="547"/>
      <c r="BQ328" s="493"/>
    </row>
    <row r="329" spans="1:69" s="492" customFormat="1">
      <c r="A329" s="495"/>
      <c r="AK329" s="547"/>
      <c r="BQ329" s="493"/>
    </row>
    <row r="330" spans="1:69" s="492" customFormat="1">
      <c r="A330" s="495"/>
      <c r="AK330" s="547"/>
      <c r="BQ330" s="493"/>
    </row>
    <row r="331" spans="1:69" s="492" customFormat="1">
      <c r="A331" s="495"/>
      <c r="AK331" s="547"/>
      <c r="BQ331" s="493"/>
    </row>
    <row r="332" spans="1:69" s="492" customFormat="1">
      <c r="A332" s="495"/>
      <c r="AK332" s="547"/>
      <c r="BQ332" s="493"/>
    </row>
    <row r="333" spans="1:69" s="492" customFormat="1">
      <c r="A333" s="495"/>
      <c r="J333" s="542"/>
      <c r="K333" s="542"/>
      <c r="O333" s="542"/>
      <c r="P333" s="542"/>
      <c r="Q333" s="542"/>
      <c r="R333" s="542"/>
      <c r="S333" s="542"/>
      <c r="T333" s="542"/>
      <c r="AK333" s="547"/>
      <c r="BQ333" s="493"/>
    </row>
    <row r="334" spans="1:69" s="492" customFormat="1">
      <c r="A334" s="495"/>
      <c r="J334" s="542"/>
      <c r="K334" s="542"/>
      <c r="O334" s="542"/>
      <c r="P334" s="542"/>
      <c r="Q334" s="542"/>
      <c r="R334" s="542"/>
      <c r="S334" s="542"/>
      <c r="T334" s="542"/>
      <c r="AK334" s="547"/>
      <c r="BQ334" s="493"/>
    </row>
    <row r="335" spans="1:69" s="492" customFormat="1">
      <c r="A335" s="495"/>
      <c r="J335" s="542"/>
      <c r="K335" s="542"/>
      <c r="O335" s="542"/>
      <c r="P335" s="542"/>
      <c r="Q335" s="542"/>
      <c r="R335" s="542"/>
      <c r="S335" s="542"/>
      <c r="T335" s="542"/>
      <c r="AK335" s="547"/>
      <c r="BQ335" s="493"/>
    </row>
    <row r="336" spans="1:69" s="492" customFormat="1">
      <c r="A336" s="495"/>
      <c r="C336" s="542"/>
      <c r="D336" s="542"/>
      <c r="E336" s="542"/>
      <c r="F336" s="542"/>
      <c r="G336" s="542"/>
      <c r="H336" s="542"/>
      <c r="I336" s="542"/>
      <c r="J336" s="542"/>
      <c r="K336" s="542"/>
      <c r="O336" s="542"/>
      <c r="P336" s="542"/>
      <c r="Q336" s="542"/>
      <c r="R336" s="542"/>
      <c r="S336" s="542"/>
      <c r="T336" s="542"/>
      <c r="U336" s="542"/>
      <c r="V336" s="542"/>
      <c r="W336" s="542"/>
      <c r="X336" s="542"/>
      <c r="Y336" s="542"/>
      <c r="Z336" s="542"/>
      <c r="AA336" s="542"/>
      <c r="AB336" s="542"/>
      <c r="AC336" s="542"/>
      <c r="AD336" s="542"/>
      <c r="AE336" s="542"/>
      <c r="AF336" s="542"/>
      <c r="AG336" s="542"/>
      <c r="AH336" s="542"/>
      <c r="AI336" s="542"/>
      <c r="AJ336" s="542"/>
      <c r="AK336" s="547"/>
      <c r="BQ336" s="493"/>
    </row>
    <row r="337" spans="1:69" s="492" customFormat="1">
      <c r="A337" s="495"/>
      <c r="C337" s="542"/>
      <c r="D337" s="542"/>
      <c r="E337" s="542"/>
      <c r="F337" s="542"/>
      <c r="G337" s="542"/>
      <c r="H337" s="542"/>
      <c r="I337" s="542"/>
      <c r="J337" s="542"/>
      <c r="K337" s="542"/>
      <c r="O337" s="542"/>
      <c r="P337" s="542"/>
      <c r="Q337" s="542"/>
      <c r="R337" s="542"/>
      <c r="S337" s="542"/>
      <c r="T337" s="542"/>
      <c r="U337" s="542"/>
      <c r="V337" s="542"/>
      <c r="W337" s="542"/>
      <c r="X337" s="542"/>
      <c r="Y337" s="542"/>
      <c r="Z337" s="542"/>
      <c r="AA337" s="542"/>
      <c r="AB337" s="542"/>
      <c r="AC337" s="542"/>
      <c r="AD337" s="542"/>
      <c r="AE337" s="542"/>
      <c r="AF337" s="542"/>
      <c r="AG337" s="542"/>
      <c r="AH337" s="542"/>
      <c r="AI337" s="542"/>
      <c r="AJ337" s="542"/>
      <c r="AK337" s="547"/>
      <c r="BQ337" s="493"/>
    </row>
    <row r="338" spans="1:69" s="492" customFormat="1">
      <c r="A338" s="495"/>
      <c r="C338" s="542"/>
      <c r="D338" s="542"/>
      <c r="E338" s="542"/>
      <c r="F338" s="542"/>
      <c r="G338" s="542"/>
      <c r="H338" s="542"/>
      <c r="I338" s="542"/>
      <c r="J338" s="542"/>
      <c r="K338" s="542"/>
      <c r="O338" s="542"/>
      <c r="P338" s="542"/>
      <c r="Q338" s="542"/>
      <c r="R338" s="542"/>
      <c r="S338" s="542"/>
      <c r="T338" s="542"/>
      <c r="U338" s="542"/>
      <c r="V338" s="542"/>
      <c r="W338" s="542"/>
      <c r="X338" s="542"/>
      <c r="Y338" s="542"/>
      <c r="Z338" s="542"/>
      <c r="AA338" s="542"/>
      <c r="AB338" s="542"/>
      <c r="AC338" s="542"/>
      <c r="AD338" s="542"/>
      <c r="AE338" s="542"/>
      <c r="AF338" s="542"/>
      <c r="AG338" s="542"/>
      <c r="AH338" s="542"/>
      <c r="AI338" s="542"/>
      <c r="AJ338" s="542"/>
      <c r="AK338" s="547"/>
      <c r="BQ338" s="493"/>
    </row>
    <row r="339" spans="1:69" s="492" customFormat="1">
      <c r="A339" s="495"/>
      <c r="C339" s="542"/>
      <c r="D339" s="542"/>
      <c r="E339" s="542"/>
      <c r="F339" s="542"/>
      <c r="G339" s="542"/>
      <c r="H339" s="542"/>
      <c r="I339" s="542"/>
      <c r="J339" s="542"/>
      <c r="K339" s="542"/>
      <c r="O339" s="542"/>
      <c r="P339" s="542"/>
      <c r="Q339" s="542"/>
      <c r="R339" s="542"/>
      <c r="S339" s="542"/>
      <c r="T339" s="542"/>
      <c r="U339" s="542"/>
      <c r="V339" s="542"/>
      <c r="W339" s="542"/>
      <c r="X339" s="542"/>
      <c r="Y339" s="542"/>
      <c r="Z339" s="542"/>
      <c r="AA339" s="542"/>
      <c r="AB339" s="542"/>
      <c r="AC339" s="542"/>
      <c r="AD339" s="542"/>
      <c r="AE339" s="542"/>
      <c r="AF339" s="542"/>
      <c r="AG339" s="542"/>
      <c r="AH339" s="542"/>
      <c r="AI339" s="542"/>
      <c r="AJ339" s="542"/>
      <c r="AK339" s="547"/>
      <c r="BQ339" s="493"/>
    </row>
    <row r="340" spans="1:69" s="492" customFormat="1">
      <c r="A340" s="495"/>
      <c r="C340" s="542"/>
      <c r="D340" s="542"/>
      <c r="E340" s="542"/>
      <c r="F340" s="542"/>
      <c r="G340" s="542"/>
      <c r="H340" s="542"/>
      <c r="I340" s="542"/>
      <c r="J340" s="542"/>
      <c r="K340" s="542"/>
      <c r="O340" s="542"/>
      <c r="P340" s="542"/>
      <c r="Q340" s="542"/>
      <c r="R340" s="542"/>
      <c r="S340" s="542"/>
      <c r="T340" s="542"/>
      <c r="U340" s="542"/>
      <c r="V340" s="542"/>
      <c r="W340" s="542"/>
      <c r="X340" s="542"/>
      <c r="Y340" s="542"/>
      <c r="Z340" s="542"/>
      <c r="AA340" s="542"/>
      <c r="AB340" s="542"/>
      <c r="AC340" s="542"/>
      <c r="AD340" s="542"/>
      <c r="AE340" s="542"/>
      <c r="AF340" s="542"/>
      <c r="AG340" s="542"/>
      <c r="AH340" s="542"/>
      <c r="AI340" s="542"/>
      <c r="AJ340" s="542"/>
      <c r="AK340" s="547"/>
      <c r="BQ340" s="493"/>
    </row>
    <row r="341" spans="1:69" s="492" customFormat="1">
      <c r="A341" s="495"/>
      <c r="C341" s="542"/>
      <c r="D341" s="542"/>
      <c r="E341" s="542"/>
      <c r="F341" s="542"/>
      <c r="G341" s="542"/>
      <c r="H341" s="542"/>
      <c r="I341" s="542"/>
      <c r="J341" s="542"/>
      <c r="K341" s="542"/>
      <c r="O341" s="542"/>
      <c r="P341" s="542"/>
      <c r="Q341" s="542"/>
      <c r="R341" s="542"/>
      <c r="S341" s="542"/>
      <c r="T341" s="542"/>
      <c r="U341" s="542"/>
      <c r="V341" s="542"/>
      <c r="W341" s="542"/>
      <c r="X341" s="542"/>
      <c r="Y341" s="542"/>
      <c r="Z341" s="542"/>
      <c r="AA341" s="542"/>
      <c r="AB341" s="542"/>
      <c r="AC341" s="542"/>
      <c r="AD341" s="542"/>
      <c r="AE341" s="542"/>
      <c r="AF341" s="542"/>
      <c r="AG341" s="542"/>
      <c r="AH341" s="542"/>
      <c r="AI341" s="542"/>
      <c r="AJ341" s="542"/>
      <c r="AK341" s="547"/>
      <c r="BQ341" s="493"/>
    </row>
    <row r="342" spans="1:69" s="492" customFormat="1">
      <c r="A342" s="495"/>
      <c r="C342" s="542"/>
      <c r="D342" s="542"/>
      <c r="E342" s="542"/>
      <c r="F342" s="542"/>
      <c r="G342" s="542"/>
      <c r="H342" s="542"/>
      <c r="I342" s="542"/>
      <c r="J342" s="542"/>
      <c r="K342" s="542"/>
      <c r="O342" s="542"/>
      <c r="P342" s="542"/>
      <c r="Q342" s="542"/>
      <c r="R342" s="542"/>
      <c r="S342" s="542"/>
      <c r="T342" s="542"/>
      <c r="U342" s="542"/>
      <c r="V342" s="542"/>
      <c r="W342" s="542"/>
      <c r="X342" s="542"/>
      <c r="Y342" s="542"/>
      <c r="Z342" s="542"/>
      <c r="AA342" s="542"/>
      <c r="AB342" s="542"/>
      <c r="AC342" s="542"/>
      <c r="AD342" s="542"/>
      <c r="AE342" s="542"/>
      <c r="AF342" s="542"/>
      <c r="AG342" s="542"/>
      <c r="AH342" s="542"/>
      <c r="AI342" s="542"/>
      <c r="AJ342" s="542"/>
      <c r="AK342" s="547"/>
      <c r="BQ342" s="493"/>
    </row>
    <row r="343" spans="1:69" s="492" customFormat="1">
      <c r="A343" s="495"/>
      <c r="C343" s="542"/>
      <c r="D343" s="542"/>
      <c r="E343" s="542"/>
      <c r="F343" s="542"/>
      <c r="G343" s="542"/>
      <c r="H343" s="542"/>
      <c r="I343" s="542"/>
      <c r="J343" s="542"/>
      <c r="K343" s="542"/>
      <c r="O343" s="542"/>
      <c r="P343" s="542"/>
      <c r="Q343" s="542"/>
      <c r="R343" s="542"/>
      <c r="S343" s="542"/>
      <c r="T343" s="542"/>
      <c r="U343" s="542"/>
      <c r="V343" s="542"/>
      <c r="W343" s="542"/>
      <c r="X343" s="542"/>
      <c r="Y343" s="542"/>
      <c r="Z343" s="542"/>
      <c r="AA343" s="542"/>
      <c r="AB343" s="542"/>
      <c r="AC343" s="542"/>
      <c r="AD343" s="542"/>
      <c r="AE343" s="542"/>
      <c r="AF343" s="542"/>
      <c r="AG343" s="542"/>
      <c r="AH343" s="542"/>
      <c r="AI343" s="542"/>
      <c r="AJ343" s="542"/>
      <c r="AK343" s="547"/>
      <c r="BQ343" s="493"/>
    </row>
    <row r="344" spans="1:69" s="492" customFormat="1">
      <c r="A344" s="495"/>
      <c r="C344" s="542"/>
      <c r="D344" s="542"/>
      <c r="E344" s="542"/>
      <c r="F344" s="542"/>
      <c r="G344" s="542"/>
      <c r="H344" s="542"/>
      <c r="I344" s="542"/>
      <c r="J344" s="542"/>
      <c r="K344" s="542"/>
      <c r="O344" s="542"/>
      <c r="P344" s="542"/>
      <c r="Q344" s="542"/>
      <c r="R344" s="542"/>
      <c r="S344" s="542"/>
      <c r="T344" s="542"/>
      <c r="U344" s="542"/>
      <c r="V344" s="542"/>
      <c r="W344" s="542"/>
      <c r="X344" s="542"/>
      <c r="Y344" s="542"/>
      <c r="Z344" s="542"/>
      <c r="AA344" s="542"/>
      <c r="AB344" s="542"/>
      <c r="AC344" s="542"/>
      <c r="AD344" s="542"/>
      <c r="AE344" s="542"/>
      <c r="AF344" s="542"/>
      <c r="AG344" s="542"/>
      <c r="AH344" s="542"/>
      <c r="AI344" s="542"/>
      <c r="AJ344" s="542"/>
      <c r="AK344" s="547"/>
      <c r="BQ344" s="493"/>
    </row>
    <row r="345" spans="1:69" s="492" customFormat="1">
      <c r="A345" s="495"/>
      <c r="C345" s="542"/>
      <c r="D345" s="542"/>
      <c r="E345" s="542"/>
      <c r="F345" s="542"/>
      <c r="G345" s="542"/>
      <c r="H345" s="542"/>
      <c r="I345" s="542"/>
      <c r="J345" s="542"/>
      <c r="K345" s="542"/>
      <c r="O345" s="542"/>
      <c r="P345" s="542"/>
      <c r="Q345" s="542"/>
      <c r="R345" s="542"/>
      <c r="S345" s="542"/>
      <c r="T345" s="542"/>
      <c r="U345" s="542"/>
      <c r="V345" s="542"/>
      <c r="W345" s="542"/>
      <c r="X345" s="542"/>
      <c r="Y345" s="542"/>
      <c r="Z345" s="542"/>
      <c r="AA345" s="542"/>
      <c r="AB345" s="542"/>
      <c r="AC345" s="542"/>
      <c r="AD345" s="542"/>
      <c r="AE345" s="542"/>
      <c r="AF345" s="542"/>
      <c r="AG345" s="542"/>
      <c r="AH345" s="542"/>
      <c r="AI345" s="542"/>
      <c r="AJ345" s="542"/>
      <c r="AK345" s="547"/>
      <c r="BQ345" s="493"/>
    </row>
    <row r="346" spans="1:69" s="492" customFormat="1">
      <c r="A346" s="495"/>
      <c r="C346" s="542"/>
      <c r="D346" s="542"/>
      <c r="E346" s="542"/>
      <c r="F346" s="542"/>
      <c r="G346" s="542"/>
      <c r="H346" s="542"/>
      <c r="I346" s="542"/>
      <c r="J346" s="542"/>
      <c r="K346" s="542"/>
      <c r="O346" s="542"/>
      <c r="P346" s="542"/>
      <c r="Q346" s="542"/>
      <c r="R346" s="542"/>
      <c r="S346" s="542"/>
      <c r="T346" s="542"/>
      <c r="U346" s="542"/>
      <c r="V346" s="542"/>
      <c r="W346" s="542"/>
      <c r="X346" s="542"/>
      <c r="Y346" s="542"/>
      <c r="Z346" s="542"/>
      <c r="AA346" s="542"/>
      <c r="AB346" s="542"/>
      <c r="AC346" s="542"/>
      <c r="AD346" s="542"/>
      <c r="AE346" s="542"/>
      <c r="AF346" s="542"/>
      <c r="AG346" s="542"/>
      <c r="AH346" s="542"/>
      <c r="AI346" s="542"/>
      <c r="AJ346" s="542"/>
      <c r="AK346" s="547"/>
      <c r="BQ346" s="493"/>
    </row>
    <row r="347" spans="1:69" s="492" customFormat="1">
      <c r="A347" s="495"/>
      <c r="C347" s="542"/>
      <c r="D347" s="542"/>
      <c r="E347" s="542"/>
      <c r="F347" s="542"/>
      <c r="G347" s="542"/>
      <c r="H347" s="542"/>
      <c r="I347" s="542"/>
      <c r="J347" s="542"/>
      <c r="K347" s="542"/>
      <c r="O347" s="542"/>
      <c r="P347" s="542"/>
      <c r="Q347" s="542"/>
      <c r="R347" s="542"/>
      <c r="S347" s="542"/>
      <c r="T347" s="542"/>
      <c r="U347" s="542"/>
      <c r="V347" s="542"/>
      <c r="W347" s="542"/>
      <c r="X347" s="542"/>
      <c r="Y347" s="542"/>
      <c r="Z347" s="542"/>
      <c r="AA347" s="542"/>
      <c r="AB347" s="542"/>
      <c r="AC347" s="542"/>
      <c r="AD347" s="542"/>
      <c r="AE347" s="542"/>
      <c r="AF347" s="542"/>
      <c r="AG347" s="542"/>
      <c r="AH347" s="542"/>
      <c r="AI347" s="542"/>
      <c r="AJ347" s="542"/>
      <c r="AK347" s="547"/>
      <c r="BQ347" s="493"/>
    </row>
    <row r="348" spans="1:69" s="492" customFormat="1">
      <c r="A348" s="495"/>
      <c r="C348" s="542"/>
      <c r="D348" s="542"/>
      <c r="E348" s="542"/>
      <c r="F348" s="542"/>
      <c r="G348" s="542"/>
      <c r="H348" s="542"/>
      <c r="I348" s="542"/>
      <c r="J348" s="542"/>
      <c r="K348" s="542"/>
      <c r="O348" s="542"/>
      <c r="P348" s="542"/>
      <c r="Q348" s="542"/>
      <c r="R348" s="542"/>
      <c r="S348" s="542"/>
      <c r="T348" s="542"/>
      <c r="U348" s="542"/>
      <c r="V348" s="542"/>
      <c r="W348" s="542"/>
      <c r="X348" s="542"/>
      <c r="Y348" s="542"/>
      <c r="Z348" s="542"/>
      <c r="AA348" s="542"/>
      <c r="AB348" s="542"/>
      <c r="AC348" s="542"/>
      <c r="AD348" s="542"/>
      <c r="AE348" s="542"/>
      <c r="AF348" s="542"/>
      <c r="AG348" s="542"/>
      <c r="AH348" s="542"/>
      <c r="AI348" s="542"/>
      <c r="AJ348" s="542"/>
      <c r="AK348" s="547"/>
      <c r="BQ348" s="493"/>
    </row>
    <row r="349" spans="1:69" s="492" customFormat="1">
      <c r="A349" s="495"/>
      <c r="C349" s="542"/>
      <c r="D349" s="542"/>
      <c r="E349" s="542"/>
      <c r="F349" s="542"/>
      <c r="G349" s="542"/>
      <c r="H349" s="542"/>
      <c r="I349" s="542"/>
      <c r="U349" s="542"/>
      <c r="V349" s="542"/>
      <c r="W349" s="542"/>
      <c r="X349" s="542"/>
      <c r="Y349" s="542"/>
      <c r="Z349" s="542"/>
      <c r="AA349" s="542"/>
      <c r="AB349" s="542"/>
      <c r="AC349" s="542"/>
      <c r="AD349" s="542"/>
      <c r="AE349" s="542"/>
      <c r="AF349" s="542"/>
      <c r="AG349" s="542"/>
      <c r="AH349" s="542"/>
      <c r="AI349" s="542"/>
      <c r="AJ349" s="542"/>
      <c r="AK349" s="547"/>
      <c r="BQ349" s="493"/>
    </row>
    <row r="350" spans="1:69" s="492" customFormat="1">
      <c r="A350" s="495"/>
      <c r="C350" s="542"/>
      <c r="D350" s="542"/>
      <c r="E350" s="542"/>
      <c r="F350" s="542"/>
      <c r="G350" s="542"/>
      <c r="H350" s="542"/>
      <c r="I350" s="542"/>
      <c r="U350" s="542"/>
      <c r="V350" s="542"/>
      <c r="W350" s="542"/>
      <c r="X350" s="542"/>
      <c r="Y350" s="542"/>
      <c r="Z350" s="542"/>
      <c r="AA350" s="542"/>
      <c r="AB350" s="542"/>
      <c r="AC350" s="542"/>
      <c r="AD350" s="542"/>
      <c r="AE350" s="542"/>
      <c r="AF350" s="542"/>
      <c r="AG350" s="542"/>
      <c r="AH350" s="542"/>
      <c r="AI350" s="542"/>
      <c r="AJ350" s="542"/>
      <c r="AK350" s="547"/>
      <c r="BQ350" s="493"/>
    </row>
    <row r="351" spans="1:69" s="492" customFormat="1">
      <c r="A351" s="495"/>
      <c r="C351" s="542"/>
      <c r="D351" s="542"/>
      <c r="E351" s="542"/>
      <c r="F351" s="542"/>
      <c r="G351" s="542"/>
      <c r="H351" s="542"/>
      <c r="I351" s="542"/>
      <c r="U351" s="542"/>
      <c r="V351" s="542"/>
      <c r="W351" s="542"/>
      <c r="X351" s="542"/>
      <c r="Y351" s="542"/>
      <c r="Z351" s="542"/>
      <c r="AA351" s="542"/>
      <c r="AB351" s="542"/>
      <c r="AC351" s="542"/>
      <c r="AD351" s="542"/>
      <c r="AE351" s="542"/>
      <c r="AF351" s="542"/>
      <c r="AG351" s="542"/>
      <c r="AH351" s="542"/>
      <c r="AI351" s="542"/>
      <c r="AJ351" s="542"/>
      <c r="AK351" s="547"/>
      <c r="BQ351" s="493"/>
    </row>
    <row r="352" spans="1:69" s="492" customFormat="1">
      <c r="A352" s="495"/>
      <c r="BQ352" s="493"/>
    </row>
    <row r="353" spans="1:69" s="492" customFormat="1">
      <c r="A353" s="495"/>
      <c r="BQ353" s="493"/>
    </row>
    <row r="354" spans="1:69" s="492" customFormat="1">
      <c r="A354" s="495"/>
      <c r="BQ354" s="493"/>
    </row>
    <row r="355" spans="1:69" s="492" customFormat="1">
      <c r="A355" s="495"/>
      <c r="BQ355" s="493"/>
    </row>
  </sheetData>
  <sheetProtection algorithmName="SHA-512" hashValue="vjW2yFT9IiR0UwZvkxCGWt2yW/LQua11tGooWt7RLczdmwXfVaHMG/ULd2OFzoqBB4ITq+EGL7PNdphuIvxj2A==" saltValue="1oP+HHcXY85UID43tV7U6w==" spinCount="100000" sheet="1" insertRows="0" insertHyperlinks="0"/>
  <dataConsolidate/>
  <customSheetViews>
    <customSheetView guid="{4795D392-B56F-435A-BCD0-DB99C7E0A0B0}" scale="90" hiddenColumns="1" topLeftCell="A211">
      <selection activeCell="F216" sqref="F216"/>
      <pageMargins left="0.7" right="0.7" top="0.75" bottom="0.75" header="0.3" footer="0.3"/>
      <pageSetup orientation="portrait" r:id="rId1"/>
    </customSheetView>
    <customSheetView guid="{F7CAD7A2-A132-4CA2-AC0F-E37EEC687FA0}" scale="120" hiddenRows="1" hiddenColumns="1" topLeftCell="A11">
      <selection activeCell="C27" sqref="C27"/>
      <pageMargins left="0.7" right="0.7" top="0.75" bottom="0.75" header="0.3" footer="0.3"/>
      <pageSetup orientation="portrait" r:id="rId2"/>
    </customSheetView>
    <customSheetView guid="{2DAA1D84-496C-43B3-9B3D-F6443FDB70D2}" scale="90" hiddenColumns="1" topLeftCell="A211">
      <selection activeCell="F216" sqref="F216"/>
      <pageMargins left="0.7" right="0.7" top="0.75" bottom="0.75" header="0.3" footer="0.3"/>
      <pageSetup orientation="portrait" r:id="rId3"/>
    </customSheetView>
  </customSheetViews>
  <mergeCells count="24">
    <mergeCell ref="H210:H213"/>
    <mergeCell ref="D128:D131"/>
    <mergeCell ref="E128:E131"/>
    <mergeCell ref="E114:E117"/>
    <mergeCell ref="B128:B131"/>
    <mergeCell ref="C128:C131"/>
    <mergeCell ref="C114:C117"/>
    <mergeCell ref="D114:D117"/>
    <mergeCell ref="C111:D111"/>
    <mergeCell ref="E111:F111"/>
    <mergeCell ref="B4:E4"/>
    <mergeCell ref="A1:J1"/>
    <mergeCell ref="H309:H312"/>
    <mergeCell ref="H304:H307"/>
    <mergeCell ref="H261:H264"/>
    <mergeCell ref="H256:H259"/>
    <mergeCell ref="H215:H218"/>
    <mergeCell ref="A155:D155"/>
    <mergeCell ref="B157:F157"/>
    <mergeCell ref="B15:F15"/>
    <mergeCell ref="B17:F17"/>
    <mergeCell ref="B18:F18"/>
    <mergeCell ref="B75:D75"/>
    <mergeCell ref="B114:B117"/>
  </mergeCells>
  <conditionalFormatting sqref="A273:XFD315">
    <cfRule type="expression" dxfId="301" priority="174">
      <formula>OR($C$271="לא",$C$271="")</formula>
    </cfRule>
  </conditionalFormatting>
  <conditionalFormatting sqref="A227:XFD268">
    <cfRule type="expression" dxfId="300" priority="176">
      <formula>OR($C$225="לא",$C$225="")</formula>
    </cfRule>
  </conditionalFormatting>
  <conditionalFormatting sqref="A160:XFD222">
    <cfRule type="expression" dxfId="299" priority="181">
      <formula>OR($C$158="לא", $C$158="")</formula>
    </cfRule>
  </conditionalFormatting>
  <conditionalFormatting sqref="H31 G31:G41 I32:I41">
    <cfRule type="expression" dxfId="298" priority="91">
      <formula>$C$20="לא בוצעו מדידות"</formula>
    </cfRule>
  </conditionalFormatting>
  <conditionalFormatting sqref="H32:H41">
    <cfRule type="expression" dxfId="297" priority="90">
      <formula>$C$20="לא בוצעו מדידות"</formula>
    </cfRule>
  </conditionalFormatting>
  <conditionalFormatting sqref="H39:H41">
    <cfRule type="expression" dxfId="296" priority="89">
      <formula>$C$20="לא בוצעו מדידות"</formula>
    </cfRule>
  </conditionalFormatting>
  <conditionalFormatting sqref="H55:H58">
    <cfRule type="expression" dxfId="295" priority="70">
      <formula>$C$20="מדידה מלאה"</formula>
    </cfRule>
  </conditionalFormatting>
  <conditionalFormatting sqref="H55">
    <cfRule type="expression" dxfId="294" priority="73">
      <formula>$C$20="מדידה מלאה"</formula>
    </cfRule>
  </conditionalFormatting>
  <conditionalFormatting sqref="H53:H54">
    <cfRule type="expression" dxfId="293" priority="75">
      <formula>$C$20="מדידה מלאה"</formula>
    </cfRule>
  </conditionalFormatting>
  <conditionalFormatting sqref="G55">
    <cfRule type="expression" dxfId="292" priority="74">
      <formula>$C$20="מדידה מלאה"</formula>
    </cfRule>
  </conditionalFormatting>
  <conditionalFormatting sqref="G56:G58">
    <cfRule type="expression" dxfId="291" priority="71">
      <formula>$C$20="מדידה מלאה"</formula>
    </cfRule>
  </conditionalFormatting>
  <conditionalFormatting sqref="N55:N65">
    <cfRule type="expression" dxfId="290" priority="41">
      <formula>$C$20="מדידה מלאה"</formula>
    </cfRule>
  </conditionalFormatting>
  <conditionalFormatting sqref="A53:B53 D53:Y53 A54:Y65">
    <cfRule type="expression" dxfId="289" priority="23">
      <formula>$C$20=""</formula>
    </cfRule>
    <cfRule type="expression" dxfId="288" priority="24">
      <formula>$C$20="מדידה מלאה"</formula>
    </cfRule>
  </conditionalFormatting>
  <conditionalFormatting sqref="A29:Y41">
    <cfRule type="expression" dxfId="287" priority="26">
      <formula>$C$20=""</formula>
    </cfRule>
    <cfRule type="expression" dxfId="286" priority="84">
      <formula>$C$20="לא בוצעו מדידות"</formula>
    </cfRule>
  </conditionalFormatting>
  <conditionalFormatting sqref="A45:Y52">
    <cfRule type="expression" dxfId="285" priority="27">
      <formula>$C$20=""</formula>
    </cfRule>
    <cfRule type="expression" dxfId="284" priority="160">
      <formula>$C$20="מדידה מלאה"</formula>
    </cfRule>
  </conditionalFormatting>
  <conditionalFormatting sqref="C53">
    <cfRule type="expression" dxfId="283" priority="17">
      <formula>$C$20=""</formula>
    </cfRule>
    <cfRule type="expression" dxfId="282" priority="18">
      <formula>$C$20="מדידה מלאה"</formula>
    </cfRule>
  </conditionalFormatting>
  <dataValidations count="18">
    <dataValidation type="decimal" operator="greaterThanOrEqual" allowBlank="1" showInputMessage="1" showErrorMessage="1" sqref="E288 C198:C207 E240 K89:K99 E32:E41 C292:C301 E194 C244:C253 G89:G99 M55:M65 E55:F65 I55:I65 P55:Q65 F93 E89:E99">
      <formula1>0</formula1>
    </dataValidation>
    <dataValidation operator="greaterThanOrEqual" allowBlank="1" showInputMessage="1" showErrorMessage="1" sqref="G52"/>
    <dataValidation type="list" allowBlank="1" showInputMessage="1" showErrorMessage="1" sqref="C271 C225 C164 C170 C158">
      <formula1>כן_לא</formula1>
    </dataValidation>
    <dataValidation type="list" allowBlank="1" showInputMessage="1" showErrorMessage="1" sqref="F274:F275 F228:F229 F186:F187">
      <formula1>ימים</formula1>
    </dataValidation>
    <dataValidation type="list" allowBlank="1" showInputMessage="1" showErrorMessage="1" sqref="D274:D275 D228:D229 D186:D187">
      <formula1>שנה</formula1>
    </dataValidation>
    <dataValidation type="list" allowBlank="1" showInputMessage="1" showErrorMessage="1" sqref="E274:E275 E228:E229 E186:E187">
      <formula1>חודשים</formula1>
    </dataValidation>
    <dataValidation type="decimal" operator="greaterThanOrEqual" allowBlank="1" showInputMessage="1" showErrorMessage="1" sqref="O89:O99 C25 I89:I98 T66:W66 A86:A99 T86 B86:K86 C66:K66 T53:U65 T88:U99 T31:U41 K65">
      <formula1>אפס</formula1>
    </dataValidation>
    <dataValidation type="decimal" operator="greaterThan" allowBlank="1" showInputMessage="1" showErrorMessage="1" sqref="H89:H99 J55:J65">
      <formula1>אפס</formula1>
    </dataValidation>
    <dataValidation type="list" allowBlank="1" showInputMessage="1" showErrorMessage="1" sqref="B25">
      <formula1>יחידות_תפוקה_מיזוג</formula1>
    </dataValidation>
    <dataValidation type="list" allowBlank="1" showInputMessage="1" showErrorMessage="1" sqref="C20">
      <formula1>מדידות</formula1>
    </dataValidation>
    <dataValidation type="list" allowBlank="1" showInputMessage="1" showErrorMessage="1" sqref="O55:O65 H198:H207 H292:H301 H244:H253 H32:H41 Q89:Q99">
      <formula1>אסמכתאות</formula1>
    </dataValidation>
    <dataValidation type="list" operator="greaterThanOrEqual" allowBlank="1" showInputMessage="1" showErrorMessage="1" sqref="L55:L65 J89:J99">
      <formula1>KW</formula1>
    </dataValidation>
    <dataValidation type="list" allowBlank="1" showInputMessage="1" showErrorMessage="1" sqref="G55:G65 F94:F99 F89:F92">
      <formula1>waterorair</formula1>
    </dataValidation>
    <dataValidation type="list" operator="greaterThanOrEqual" allowBlank="1" showInputMessage="1" showErrorMessage="1" sqref="H55:H65">
      <formula1>yesorno</formula1>
    </dataValidation>
    <dataValidation type="list" operator="greaterThanOrEqual" allowBlank="1" showInputMessage="1" showErrorMessage="1" sqref="M89:M99">
      <formula1>בקרי_קירור</formula1>
    </dataValidation>
    <dataValidation type="whole" operator="greaterThanOrEqual" allowBlank="1" showInputMessage="1" showErrorMessage="1" sqref="F32:F41 F292:F301 F244:F253 F198:F207">
      <formula1>0</formula1>
    </dataValidation>
    <dataValidation type="list" allowBlank="1" showInputMessage="1" showErrorMessage="1" sqref="E25">
      <formula1>איקלום_מבנים_אסמכתאות_תפוקה</formula1>
    </dataValidation>
    <dataValidation type="whole" allowBlank="1" showInputMessage="1" showErrorMessage="1" sqref="K55:K64">
      <formula1>אפס</formula1>
      <formula2>8760</formula2>
    </dataValidation>
  </dataValidations>
  <hyperlinks>
    <hyperlink ref="B6" r:id="rId4"/>
  </hyperlink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3" tint="0.59999389629810485"/>
  </sheetPr>
  <dimension ref="A1:KR595"/>
  <sheetViews>
    <sheetView rightToLeft="1" zoomScale="80" zoomScaleNormal="80" workbookViewId="0">
      <selection activeCell="A12" sqref="A12"/>
    </sheetView>
  </sheetViews>
  <sheetFormatPr defaultColWidth="9" defaultRowHeight="16.5" outlineLevelRow="1" outlineLevelCol="1"/>
  <cols>
    <col min="1" max="1" width="7.25" style="626" customWidth="1"/>
    <col min="2" max="5" width="29.5" style="482" customWidth="1"/>
    <col min="6" max="7" width="27.375" style="482" customWidth="1"/>
    <col min="8" max="8" width="19.25" style="482" customWidth="1"/>
    <col min="9" max="9" width="19.25" style="482" hidden="1" customWidth="1" outlineLevel="1"/>
    <col min="10" max="10" width="20.875" style="482" hidden="1" customWidth="1" outlineLevel="1"/>
    <col min="11" max="11" width="13.875" style="482" hidden="1" customWidth="1" outlineLevel="1"/>
    <col min="12" max="12" width="28.375" style="482" hidden="1" customWidth="1" outlineLevel="1"/>
    <col min="13" max="13" width="11" style="482" hidden="1" customWidth="1" outlineLevel="1"/>
    <col min="14" max="14" width="34.625" style="482" customWidth="1" collapsed="1"/>
    <col min="15" max="15" width="26.25" style="482" customWidth="1"/>
    <col min="16" max="16" width="29.625" style="482" customWidth="1"/>
    <col min="17" max="17" width="18.125" style="482" customWidth="1"/>
    <col min="18" max="23" width="29.375" style="482" customWidth="1"/>
    <col min="24" max="24" width="10.625" style="482" customWidth="1"/>
    <col min="25" max="25" width="29.875" style="482" customWidth="1"/>
    <col min="26" max="26" width="14.625" style="482" customWidth="1"/>
    <col min="27" max="27" width="28.25" style="482" customWidth="1"/>
    <col min="28" max="28" width="20.375" style="482" customWidth="1"/>
    <col min="29" max="29" width="29.375" style="482" customWidth="1"/>
    <col min="30" max="30" width="20.75" style="482" customWidth="1"/>
    <col min="31" max="31" width="16.625" style="482" customWidth="1"/>
    <col min="32" max="32" width="15.625" style="482" customWidth="1"/>
    <col min="33" max="33" width="18.75" style="482" customWidth="1"/>
    <col min="34" max="34" width="20.875" style="482" customWidth="1"/>
    <col min="35" max="35" width="27.125" style="482" customWidth="1"/>
    <col min="36" max="36" width="27" style="482" customWidth="1"/>
    <col min="37" max="37" width="18.25" style="482" customWidth="1"/>
    <col min="38" max="38" width="23.375" style="482" customWidth="1"/>
    <col min="39" max="39" width="20.25" style="482" customWidth="1"/>
    <col min="40" max="40" width="20.125" style="482" customWidth="1"/>
    <col min="41" max="41" width="16.375" style="482" customWidth="1"/>
    <col min="42" max="42" width="24.875" style="482" customWidth="1"/>
    <col min="43" max="43" width="14.375" style="482" customWidth="1"/>
    <col min="44" max="44" width="28.75" style="482" customWidth="1"/>
    <col min="45" max="45" width="19.125" style="482" customWidth="1"/>
    <col min="46" max="46" width="20.875" style="482" customWidth="1"/>
    <col min="47" max="47" width="22.375" style="482" customWidth="1"/>
    <col min="48" max="48" width="25.875" style="482" customWidth="1"/>
    <col min="49" max="49" width="21.875" style="482" customWidth="1"/>
    <col min="50" max="50" width="25.125" style="482" customWidth="1"/>
    <col min="51" max="51" width="22" style="482" bestFit="1" customWidth="1"/>
    <col min="52" max="52" width="11.75" style="482" customWidth="1"/>
    <col min="53" max="53" width="27.375" style="482" customWidth="1"/>
    <col min="54" max="54" width="22.375" style="482" customWidth="1"/>
    <col min="55" max="55" width="26.25" style="482" customWidth="1"/>
    <col min="56" max="56" width="20.875" style="482" customWidth="1"/>
    <col min="57" max="58" width="26.375" style="482" customWidth="1"/>
    <col min="59" max="59" width="15.375" style="482" customWidth="1"/>
    <col min="60" max="60" width="11.25" style="482" customWidth="1"/>
    <col min="61" max="61" width="13.25" style="482" customWidth="1"/>
    <col min="62" max="62" width="11" style="482" customWidth="1"/>
    <col min="63" max="63" width="22" style="483" bestFit="1" customWidth="1"/>
    <col min="64" max="64" width="13.75" style="482" customWidth="1"/>
    <col min="65" max="65" width="26.375" style="482" customWidth="1"/>
    <col min="66" max="66" width="14.875" style="482" customWidth="1"/>
    <col min="67" max="67" width="13.75" style="482" customWidth="1"/>
    <col min="68" max="68" width="14.375" style="482" customWidth="1"/>
    <col min="69" max="69" width="17.75" style="482" customWidth="1"/>
    <col min="70" max="70" width="20.875" style="482" customWidth="1"/>
    <col min="71" max="71" width="12.125" style="482" customWidth="1"/>
    <col min="72" max="72" width="14.375" style="482" customWidth="1"/>
    <col min="73" max="73" width="20.375" style="482" customWidth="1"/>
    <col min="74" max="74" width="15.125" style="482" customWidth="1"/>
    <col min="75" max="75" width="22" style="482" bestFit="1" customWidth="1"/>
    <col min="76" max="76" width="13.375" style="482" customWidth="1"/>
    <col min="77" max="77" width="20" style="482" customWidth="1"/>
    <col min="78" max="78" width="12.25" style="482" customWidth="1"/>
    <col min="79" max="79" width="15.625" style="482" customWidth="1"/>
    <col min="80" max="80" width="26" style="482" customWidth="1"/>
    <col min="81" max="81" width="14.625" style="482" customWidth="1"/>
    <col min="82" max="82" width="20.875" style="482" customWidth="1"/>
    <col min="83" max="83" width="11.625" style="482" customWidth="1"/>
    <col min="84" max="84" width="20.125" style="482" bestFit="1" customWidth="1"/>
    <col min="85" max="85" width="9" style="482"/>
    <col min="86" max="86" width="11.75" style="482" bestFit="1" customWidth="1"/>
    <col min="87" max="87" width="22" style="482" bestFit="1" customWidth="1"/>
    <col min="88" max="90" width="9" style="482"/>
    <col min="91" max="91" width="13.375" style="482" customWidth="1"/>
    <col min="92" max="92" width="13.125" style="482" customWidth="1"/>
    <col min="93" max="93" width="10.375" style="482" customWidth="1"/>
    <col min="94" max="94" width="20.875" style="482" customWidth="1"/>
    <col min="95" max="95" width="9" style="482" customWidth="1"/>
    <col min="96" max="96" width="20.125" style="482" bestFit="1" customWidth="1"/>
    <col min="97" max="97" width="9" style="482"/>
    <col min="98" max="98" width="11.75" style="482" bestFit="1" customWidth="1"/>
    <col min="99" max="99" width="22" style="482" bestFit="1" customWidth="1"/>
    <col min="100" max="102" width="9" style="482"/>
    <col min="103" max="103" width="13.375" style="482" customWidth="1"/>
    <col min="104" max="104" width="13.125" style="482" customWidth="1"/>
    <col min="105" max="105" width="10.375" style="482" customWidth="1"/>
    <col min="106" max="106" width="20.875" style="482" customWidth="1"/>
    <col min="107" max="107" width="9" style="482" customWidth="1"/>
    <col min="108" max="108" width="20.125" style="482" bestFit="1" customWidth="1"/>
    <col min="109" max="109" width="9" style="482"/>
    <col min="110" max="110" width="11.75" style="482" bestFit="1" customWidth="1"/>
    <col min="111" max="111" width="22" style="482" bestFit="1" customWidth="1"/>
    <col min="112" max="114" width="9" style="482"/>
    <col min="115" max="115" width="13.375" style="482" customWidth="1"/>
    <col min="116" max="116" width="20.125" style="482" customWidth="1"/>
    <col min="117" max="117" width="10.375" style="482" customWidth="1"/>
    <col min="118" max="118" width="20.875" style="482" customWidth="1"/>
    <col min="119" max="119" width="9" style="482" customWidth="1"/>
    <col min="120" max="16384" width="9" style="482"/>
  </cols>
  <sheetData>
    <row r="1" spans="1:302" ht="93.75" customHeight="1">
      <c r="A1" s="1014" t="s">
        <v>2675</v>
      </c>
      <c r="B1" s="1015"/>
      <c r="C1" s="1015"/>
      <c r="D1" s="1015"/>
      <c r="E1" s="1015"/>
      <c r="F1" s="1015"/>
      <c r="G1" s="1015"/>
      <c r="H1" s="1015"/>
      <c r="I1" s="1015"/>
      <c r="J1" s="1015"/>
      <c r="K1" s="782"/>
      <c r="L1" s="782"/>
      <c r="M1" s="782"/>
      <c r="N1" s="783"/>
      <c r="O1" s="492"/>
      <c r="BK1" s="482"/>
    </row>
    <row r="2" spans="1:302" ht="43.5" customHeight="1">
      <c r="A2" s="784"/>
      <c r="B2" s="452" t="s">
        <v>2557</v>
      </c>
      <c r="C2" s="726"/>
      <c r="D2" s="492"/>
      <c r="E2" s="492"/>
      <c r="F2" s="492"/>
      <c r="G2" s="492"/>
      <c r="H2" s="492"/>
      <c r="I2" s="492"/>
      <c r="J2" s="492"/>
      <c r="K2" s="492"/>
      <c r="L2" s="492"/>
      <c r="M2" s="492"/>
      <c r="N2" s="785"/>
      <c r="O2" s="492"/>
      <c r="P2" s="492"/>
      <c r="Q2" s="492"/>
      <c r="R2" s="492"/>
      <c r="S2" s="492"/>
      <c r="T2" s="492"/>
      <c r="U2" s="492"/>
      <c r="V2" s="492"/>
      <c r="W2" s="492"/>
      <c r="X2" s="492"/>
      <c r="Y2" s="727"/>
      <c r="BK2" s="482"/>
      <c r="BQ2" s="483"/>
    </row>
    <row r="3" spans="1:302">
      <c r="A3" s="786"/>
      <c r="B3" s="494" t="s">
        <v>2442</v>
      </c>
      <c r="C3" s="726"/>
      <c r="D3" s="492"/>
      <c r="E3" s="492"/>
      <c r="F3" s="492"/>
      <c r="G3" s="492"/>
      <c r="H3" s="492"/>
      <c r="I3" s="492"/>
      <c r="J3" s="492"/>
      <c r="K3" s="492"/>
      <c r="L3" s="492"/>
      <c r="M3" s="492"/>
      <c r="N3" s="785"/>
      <c r="O3" s="492"/>
      <c r="BK3" s="482"/>
    </row>
    <row r="4" spans="1:302">
      <c r="A4" s="786"/>
      <c r="B4" s="494" t="s">
        <v>189</v>
      </c>
      <c r="C4" s="726"/>
      <c r="D4" s="492"/>
      <c r="E4" s="492"/>
      <c r="F4" s="492"/>
      <c r="G4" s="492"/>
      <c r="H4" s="492"/>
      <c r="I4" s="492"/>
      <c r="J4" s="492"/>
      <c r="K4" s="492"/>
      <c r="L4" s="492"/>
      <c r="M4" s="492"/>
      <c r="N4" s="785"/>
      <c r="O4" s="492"/>
      <c r="BK4" s="482"/>
    </row>
    <row r="5" spans="1:302" ht="80.099999999999994" customHeight="1">
      <c r="A5" s="786"/>
      <c r="B5" s="1013" t="s">
        <v>2694</v>
      </c>
      <c r="C5" s="1013"/>
      <c r="D5" s="1013"/>
      <c r="E5" s="1013"/>
      <c r="F5" s="1013"/>
      <c r="G5" s="492"/>
      <c r="H5" s="492"/>
      <c r="I5" s="492"/>
      <c r="J5" s="492"/>
      <c r="K5" s="492"/>
      <c r="L5" s="492"/>
      <c r="M5" s="492"/>
      <c r="N5" s="785"/>
      <c r="O5" s="492"/>
      <c r="BK5" s="482"/>
    </row>
    <row r="6" spans="1:302">
      <c r="A6" s="786"/>
      <c r="B6" s="494" t="s">
        <v>190</v>
      </c>
      <c r="C6" s="726"/>
      <c r="D6" s="492"/>
      <c r="E6" s="492"/>
      <c r="F6" s="492"/>
      <c r="G6" s="492"/>
      <c r="H6" s="492"/>
      <c r="I6" s="492"/>
      <c r="J6" s="492"/>
      <c r="K6" s="492"/>
      <c r="L6" s="492"/>
      <c r="M6" s="492"/>
      <c r="N6" s="785"/>
      <c r="O6" s="492"/>
      <c r="BK6" s="482"/>
    </row>
    <row r="7" spans="1:302">
      <c r="A7" s="786"/>
      <c r="B7" s="983" t="s">
        <v>2510</v>
      </c>
      <c r="C7" s="492"/>
      <c r="D7" s="492"/>
      <c r="E7" s="492"/>
      <c r="F7" s="492"/>
      <c r="G7" s="492"/>
      <c r="H7" s="492"/>
      <c r="I7" s="492"/>
      <c r="J7" s="492"/>
      <c r="K7" s="492"/>
      <c r="L7" s="492"/>
      <c r="M7" s="492"/>
      <c r="N7" s="785"/>
      <c r="O7" s="492"/>
      <c r="BK7" s="482"/>
      <c r="JT7" s="529"/>
      <c r="JU7" s="529"/>
      <c r="JV7" s="529"/>
      <c r="JW7" s="529"/>
      <c r="JX7" s="529"/>
      <c r="JY7" s="529"/>
      <c r="JZ7" s="529"/>
      <c r="KA7" s="529"/>
      <c r="KB7" s="529"/>
      <c r="KC7" s="529"/>
      <c r="KD7" s="529"/>
      <c r="KE7" s="529"/>
      <c r="KF7" s="529"/>
      <c r="KG7" s="529"/>
      <c r="KH7" s="529"/>
      <c r="KI7" s="529"/>
      <c r="KJ7" s="529"/>
      <c r="KK7" s="529"/>
      <c r="KL7" s="529"/>
      <c r="KM7" s="529"/>
    </row>
    <row r="8" spans="1:302">
      <c r="A8" s="786"/>
      <c r="B8" s="984" t="s">
        <v>2511</v>
      </c>
      <c r="C8" s="531"/>
      <c r="D8" s="492"/>
      <c r="E8" s="492"/>
      <c r="F8" s="492"/>
      <c r="G8" s="492"/>
      <c r="H8" s="492"/>
      <c r="I8" s="492"/>
      <c r="J8" s="492"/>
      <c r="K8" s="492"/>
      <c r="L8" s="492"/>
      <c r="M8" s="492"/>
      <c r="N8" s="785"/>
      <c r="O8" s="492"/>
      <c r="BK8" s="482"/>
      <c r="JT8" s="529"/>
      <c r="JU8" s="529"/>
      <c r="JV8" s="529"/>
      <c r="JW8" s="529"/>
      <c r="JX8" s="529"/>
      <c r="JY8" s="529"/>
      <c r="JZ8" s="529"/>
      <c r="KA8" s="529"/>
      <c r="KB8" s="529"/>
      <c r="KC8" s="529"/>
      <c r="KD8" s="529"/>
      <c r="KE8" s="529"/>
      <c r="KF8" s="529"/>
      <c r="KG8" s="529"/>
      <c r="KH8" s="529"/>
      <c r="KI8" s="529"/>
      <c r="KJ8" s="529"/>
      <c r="KK8" s="529"/>
      <c r="KL8" s="529"/>
      <c r="KM8" s="529"/>
    </row>
    <row r="9" spans="1:302" ht="18.75" customHeight="1">
      <c r="A9" s="786"/>
      <c r="B9" s="729" t="s">
        <v>312</v>
      </c>
      <c r="C9" s="494"/>
      <c r="D9" s="492"/>
      <c r="E9" s="492"/>
      <c r="F9" s="492"/>
      <c r="G9" s="492"/>
      <c r="H9" s="492"/>
      <c r="I9" s="492"/>
      <c r="J9" s="492"/>
      <c r="K9" s="492"/>
      <c r="L9" s="492"/>
      <c r="M9" s="492"/>
      <c r="N9" s="785"/>
      <c r="O9" s="492"/>
      <c r="P9" s="492"/>
      <c r="Q9" s="492"/>
      <c r="R9" s="492"/>
      <c r="S9" s="492"/>
      <c r="T9" s="492"/>
      <c r="U9" s="492"/>
      <c r="V9" s="492"/>
      <c r="W9" s="492"/>
      <c r="X9" s="492"/>
      <c r="Y9" s="727"/>
      <c r="BK9" s="482"/>
      <c r="BQ9" s="483"/>
    </row>
    <row r="10" spans="1:302">
      <c r="A10" s="786"/>
      <c r="B10" s="730" t="s">
        <v>24</v>
      </c>
      <c r="C10" s="492"/>
      <c r="D10" s="625"/>
      <c r="E10" s="492"/>
      <c r="F10" s="492"/>
      <c r="G10" s="492"/>
      <c r="H10" s="492"/>
      <c r="I10" s="492"/>
      <c r="J10" s="492"/>
      <c r="K10" s="492"/>
      <c r="L10" s="492"/>
      <c r="M10" s="492"/>
      <c r="N10" s="785"/>
      <c r="O10" s="492"/>
      <c r="P10" s="492"/>
      <c r="Q10" s="492"/>
      <c r="R10" s="492"/>
      <c r="S10" s="492"/>
      <c r="T10" s="492"/>
      <c r="U10" s="492"/>
      <c r="V10" s="492"/>
      <c r="W10" s="492"/>
      <c r="X10" s="492"/>
      <c r="Y10" s="727"/>
      <c r="BK10" s="482"/>
      <c r="BQ10" s="483"/>
    </row>
    <row r="11" spans="1:302">
      <c r="A11" s="786"/>
      <c r="B11" s="731" t="s">
        <v>25</v>
      </c>
      <c r="C11" s="492"/>
      <c r="D11" s="492"/>
      <c r="E11" s="492"/>
      <c r="F11" s="492"/>
      <c r="G11" s="492"/>
      <c r="H11" s="492"/>
      <c r="I11" s="492"/>
      <c r="J11" s="492"/>
      <c r="K11" s="492"/>
      <c r="L11" s="492"/>
      <c r="M11" s="492"/>
      <c r="N11" s="785"/>
      <c r="O11" s="492"/>
      <c r="P11" s="492"/>
      <c r="Q11" s="492"/>
      <c r="R11" s="492"/>
      <c r="S11" s="492"/>
      <c r="T11" s="492"/>
      <c r="U11" s="492"/>
      <c r="V11" s="492"/>
      <c r="W11" s="492"/>
      <c r="X11" s="492"/>
      <c r="Y11" s="727"/>
      <c r="BK11" s="482"/>
      <c r="BQ11" s="483"/>
    </row>
    <row r="12" spans="1:302">
      <c r="A12" s="786"/>
      <c r="B12" s="729"/>
      <c r="C12" s="492"/>
      <c r="D12" s="492"/>
      <c r="E12" s="492"/>
      <c r="F12" s="492"/>
      <c r="G12" s="492"/>
      <c r="H12" s="492"/>
      <c r="I12" s="492"/>
      <c r="J12" s="492"/>
      <c r="K12" s="492"/>
      <c r="L12" s="492"/>
      <c r="M12" s="492"/>
      <c r="N12" s="785"/>
      <c r="O12" s="492"/>
      <c r="P12" s="492"/>
      <c r="Q12" s="492"/>
      <c r="R12" s="492"/>
      <c r="S12" s="492"/>
      <c r="T12" s="492"/>
      <c r="U12" s="492"/>
      <c r="V12" s="492"/>
      <c r="W12" s="492"/>
      <c r="X12" s="492"/>
      <c r="Y12" s="492"/>
      <c r="BK12" s="482"/>
      <c r="BQ12" s="483"/>
    </row>
    <row r="13" spans="1:302" s="313" customFormat="1" ht="25.5">
      <c r="A13" s="627"/>
      <c r="B13" s="732" t="s">
        <v>2686</v>
      </c>
      <c r="C13" s="712"/>
      <c r="D13" s="712"/>
      <c r="E13" s="712"/>
      <c r="F13" s="712"/>
      <c r="G13" s="712"/>
      <c r="H13" s="712"/>
      <c r="I13" s="712"/>
      <c r="J13" s="712"/>
      <c r="K13" s="712"/>
      <c r="L13" s="712"/>
      <c r="M13" s="712"/>
      <c r="N13" s="332"/>
      <c r="O13" s="712"/>
      <c r="P13" s="712"/>
      <c r="Q13" s="712"/>
      <c r="R13" s="712"/>
      <c r="S13" s="712"/>
      <c r="T13" s="712"/>
      <c r="U13" s="712"/>
      <c r="V13" s="712"/>
      <c r="W13" s="712"/>
      <c r="X13" s="712"/>
      <c r="Y13" s="733"/>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c r="JA13" s="331"/>
      <c r="JB13" s="331"/>
      <c r="JC13" s="331"/>
      <c r="JD13" s="331"/>
      <c r="JE13" s="331"/>
      <c r="JF13" s="331"/>
      <c r="JG13" s="331"/>
      <c r="JH13" s="331"/>
      <c r="JI13" s="331"/>
      <c r="JJ13" s="331"/>
      <c r="JK13" s="331"/>
      <c r="JL13" s="331"/>
      <c r="JM13" s="331"/>
      <c r="JN13" s="331"/>
      <c r="JO13" s="331"/>
      <c r="JP13" s="331"/>
      <c r="JQ13" s="331"/>
      <c r="JR13" s="331"/>
      <c r="JS13" s="331"/>
      <c r="JT13" s="331"/>
      <c r="JU13" s="331"/>
      <c r="JV13" s="331"/>
      <c r="JW13" s="331"/>
      <c r="JX13" s="331"/>
      <c r="JY13" s="331"/>
      <c r="JZ13" s="331"/>
      <c r="KA13" s="331"/>
      <c r="KB13" s="331"/>
      <c r="KC13" s="331"/>
      <c r="KD13" s="331"/>
      <c r="KE13" s="331"/>
      <c r="KF13" s="331"/>
      <c r="KG13" s="331"/>
      <c r="KH13" s="331"/>
      <c r="KI13" s="331"/>
      <c r="KJ13" s="331"/>
      <c r="KK13" s="331"/>
      <c r="KL13" s="331"/>
      <c r="KM13" s="331"/>
      <c r="KN13" s="331"/>
      <c r="KO13" s="331"/>
      <c r="KP13" s="331"/>
    </row>
    <row r="14" spans="1:302" s="490" customFormat="1" ht="20.25">
      <c r="A14" s="787"/>
      <c r="B14" s="734" t="s">
        <v>2658</v>
      </c>
      <c r="N14" s="788"/>
      <c r="Y14" s="735"/>
      <c r="BQ14" s="491"/>
    </row>
    <row r="15" spans="1:302" s="483" customFormat="1" ht="20.45" customHeight="1">
      <c r="A15" s="786"/>
      <c r="B15" s="496" t="s">
        <v>2601</v>
      </c>
      <c r="C15" s="493"/>
      <c r="D15" s="493"/>
      <c r="E15" s="493"/>
      <c r="F15" s="493"/>
      <c r="G15" s="493"/>
      <c r="H15" s="492"/>
      <c r="I15" s="493"/>
      <c r="J15" s="493"/>
      <c r="K15" s="493"/>
      <c r="L15" s="493"/>
      <c r="M15" s="493"/>
      <c r="N15" s="789"/>
      <c r="O15" s="493"/>
    </row>
    <row r="16" spans="1:302" s="493" customFormat="1" ht="20.45" customHeight="1">
      <c r="A16" s="786"/>
      <c r="B16" s="496" t="s">
        <v>2534</v>
      </c>
      <c r="H16" s="492"/>
      <c r="N16" s="789"/>
    </row>
    <row r="17" spans="1:304" s="493" customFormat="1" ht="20.45" customHeight="1">
      <c r="A17" s="786"/>
      <c r="B17" s="496" t="s">
        <v>2635</v>
      </c>
      <c r="C17" s="491"/>
      <c r="D17" s="491"/>
      <c r="E17" s="491"/>
      <c r="H17" s="492"/>
      <c r="N17" s="789"/>
    </row>
    <row r="18" spans="1:304" s="493" customFormat="1" ht="20.45" customHeight="1">
      <c r="A18" s="786"/>
      <c r="B18" s="648" t="s">
        <v>2535</v>
      </c>
      <c r="C18" s="762"/>
      <c r="H18" s="492"/>
      <c r="N18" s="789"/>
    </row>
    <row r="19" spans="1:304" s="492" customFormat="1">
      <c r="A19" s="786">
        <v>3.1</v>
      </c>
      <c r="B19" s="494" t="s">
        <v>2638</v>
      </c>
      <c r="N19" s="785"/>
      <c r="P19" s="484"/>
      <c r="Q19" s="482"/>
      <c r="R19" s="482"/>
      <c r="S19" s="482"/>
      <c r="T19" s="482"/>
      <c r="U19" s="482"/>
      <c r="V19" s="482"/>
      <c r="W19" s="482"/>
      <c r="X19" s="482"/>
      <c r="Y19" s="482"/>
      <c r="Z19" s="482"/>
      <c r="AA19" s="482"/>
      <c r="AB19" s="484"/>
      <c r="AC19" s="482"/>
      <c r="AD19" s="482"/>
      <c r="AE19" s="482"/>
      <c r="AF19" s="482"/>
      <c r="AG19" s="482"/>
      <c r="AH19" s="482"/>
      <c r="AI19" s="482"/>
      <c r="AJ19" s="482"/>
      <c r="AK19" s="482"/>
      <c r="AL19" s="482"/>
      <c r="AM19" s="482"/>
      <c r="AN19" s="484"/>
      <c r="AO19" s="482"/>
      <c r="AP19" s="482"/>
      <c r="AQ19" s="482"/>
      <c r="AR19" s="482"/>
      <c r="AS19" s="482"/>
      <c r="AT19" s="482"/>
      <c r="AU19" s="482"/>
      <c r="AV19" s="482"/>
      <c r="AW19" s="482"/>
      <c r="AX19" s="482"/>
      <c r="AY19" s="482"/>
      <c r="AZ19" s="484"/>
      <c r="BA19" s="482"/>
      <c r="BB19" s="482"/>
      <c r="BC19" s="482"/>
      <c r="BD19" s="482"/>
      <c r="BE19" s="482"/>
      <c r="BF19" s="482"/>
      <c r="BG19" s="482"/>
      <c r="BH19" s="482"/>
      <c r="BI19" s="482"/>
      <c r="BJ19" s="482"/>
      <c r="BK19" s="482"/>
      <c r="BL19" s="484"/>
      <c r="BM19" s="482"/>
      <c r="BN19" s="482"/>
      <c r="BO19" s="482"/>
      <c r="BP19" s="482"/>
      <c r="BQ19" s="482"/>
      <c r="BR19" s="482"/>
      <c r="BS19" s="482"/>
      <c r="BT19" s="482"/>
      <c r="BU19" s="482"/>
      <c r="BV19" s="482"/>
      <c r="BW19" s="482"/>
      <c r="BX19" s="484"/>
      <c r="BY19" s="482"/>
      <c r="BZ19" s="482"/>
      <c r="CA19" s="482"/>
      <c r="CB19" s="482"/>
      <c r="CC19" s="482"/>
      <c r="CD19" s="482"/>
      <c r="CE19" s="482"/>
      <c r="CF19" s="482"/>
      <c r="CG19" s="482"/>
      <c r="CH19" s="482"/>
      <c r="CI19" s="482"/>
      <c r="CJ19" s="484"/>
      <c r="CK19" s="482"/>
      <c r="CL19" s="482"/>
      <c r="CM19" s="482"/>
      <c r="CN19" s="482"/>
      <c r="CO19" s="482"/>
      <c r="CP19" s="482"/>
      <c r="CQ19" s="482"/>
      <c r="CR19" s="482"/>
      <c r="CS19" s="482"/>
      <c r="CT19" s="482"/>
      <c r="CU19" s="482"/>
      <c r="CV19" s="484"/>
      <c r="CW19" s="482"/>
      <c r="CX19" s="482"/>
      <c r="CY19" s="482"/>
      <c r="CZ19" s="482"/>
      <c r="DA19" s="482"/>
      <c r="DB19" s="482"/>
      <c r="DC19" s="482"/>
      <c r="DD19" s="482"/>
      <c r="DE19" s="482"/>
      <c r="DF19" s="482"/>
      <c r="DG19" s="482"/>
      <c r="DH19" s="484"/>
      <c r="DI19" s="482"/>
      <c r="DJ19" s="482"/>
      <c r="DK19" s="482"/>
      <c r="DL19" s="482"/>
      <c r="DM19" s="482"/>
      <c r="DN19" s="482"/>
      <c r="DO19" s="482"/>
      <c r="DP19" s="482"/>
      <c r="DQ19" s="482"/>
      <c r="DR19" s="482"/>
      <c r="DS19" s="482"/>
      <c r="DT19" s="482"/>
      <c r="DU19" s="482"/>
      <c r="DV19" s="482"/>
      <c r="DW19" s="482"/>
      <c r="DX19" s="482"/>
      <c r="DY19" s="482"/>
      <c r="DZ19" s="482"/>
      <c r="EA19" s="482"/>
      <c r="EB19" s="482"/>
      <c r="EC19" s="482"/>
      <c r="ED19" s="482"/>
      <c r="EE19" s="482"/>
      <c r="EF19" s="482"/>
      <c r="EG19" s="482"/>
      <c r="EH19" s="482"/>
      <c r="EI19" s="482"/>
      <c r="EJ19" s="482"/>
      <c r="EK19" s="482"/>
      <c r="EL19" s="482"/>
      <c r="EM19" s="482"/>
      <c r="EN19" s="482"/>
      <c r="EO19" s="482"/>
      <c r="EP19" s="482"/>
      <c r="EQ19" s="482"/>
      <c r="ER19" s="482"/>
      <c r="ES19" s="482"/>
      <c r="ET19" s="482"/>
      <c r="EU19" s="482"/>
      <c r="EV19" s="482"/>
      <c r="EW19" s="482"/>
      <c r="EX19" s="482"/>
      <c r="EY19" s="482"/>
      <c r="EZ19" s="482"/>
      <c r="FA19" s="482"/>
      <c r="FB19" s="482"/>
      <c r="FC19" s="482"/>
      <c r="FD19" s="482"/>
      <c r="FE19" s="482"/>
      <c r="FF19" s="482"/>
      <c r="FG19" s="482"/>
      <c r="FH19" s="482"/>
      <c r="FI19" s="482"/>
      <c r="FJ19" s="482"/>
      <c r="FK19" s="482"/>
      <c r="FL19" s="482"/>
      <c r="FM19" s="482"/>
      <c r="FN19" s="482"/>
      <c r="FO19" s="482"/>
      <c r="FP19" s="482"/>
      <c r="FQ19" s="482"/>
      <c r="FR19" s="482"/>
      <c r="FS19" s="482"/>
      <c r="FT19" s="482"/>
      <c r="FU19" s="482"/>
      <c r="FV19" s="482"/>
      <c r="FW19" s="482"/>
      <c r="FX19" s="482"/>
      <c r="FY19" s="482"/>
      <c r="FZ19" s="482"/>
      <c r="GA19" s="482"/>
      <c r="GB19" s="482"/>
      <c r="GC19" s="482"/>
      <c r="GD19" s="482"/>
      <c r="GE19" s="482"/>
      <c r="GF19" s="482"/>
      <c r="GG19" s="482"/>
      <c r="GH19" s="482"/>
      <c r="GI19" s="482"/>
      <c r="GJ19" s="482"/>
      <c r="GK19" s="482"/>
      <c r="GL19" s="482"/>
      <c r="GM19" s="482"/>
      <c r="GN19" s="482"/>
      <c r="GO19" s="482"/>
      <c r="GP19" s="482"/>
      <c r="GQ19" s="482"/>
      <c r="GR19" s="482"/>
      <c r="GS19" s="482"/>
      <c r="GT19" s="482"/>
      <c r="GU19" s="482"/>
      <c r="GV19" s="482"/>
      <c r="GW19" s="482"/>
      <c r="GX19" s="482"/>
      <c r="GY19" s="482"/>
      <c r="GZ19" s="482"/>
      <c r="HA19" s="482"/>
      <c r="HB19" s="482"/>
      <c r="HC19" s="482"/>
      <c r="HD19" s="482"/>
      <c r="HE19" s="482"/>
      <c r="HF19" s="482"/>
      <c r="HG19" s="482"/>
      <c r="HH19" s="482"/>
      <c r="HI19" s="482"/>
      <c r="HJ19" s="482"/>
      <c r="HK19" s="482"/>
      <c r="HL19" s="482"/>
      <c r="HM19" s="482"/>
      <c r="HN19" s="482"/>
      <c r="HO19" s="482"/>
      <c r="HP19" s="482"/>
      <c r="HQ19" s="482"/>
      <c r="HR19" s="482"/>
      <c r="HS19" s="482"/>
      <c r="HT19" s="482"/>
      <c r="HU19" s="482"/>
      <c r="HV19" s="482"/>
      <c r="HW19" s="482"/>
      <c r="HX19" s="482"/>
      <c r="HY19" s="482"/>
      <c r="HZ19" s="482"/>
      <c r="IA19" s="482"/>
      <c r="IB19" s="482"/>
      <c r="IC19" s="482"/>
      <c r="ID19" s="482"/>
      <c r="IE19" s="482"/>
      <c r="IF19" s="482"/>
      <c r="IG19" s="482"/>
      <c r="IH19" s="482"/>
      <c r="II19" s="482"/>
      <c r="IJ19" s="482"/>
      <c r="IK19" s="482"/>
      <c r="IL19" s="482"/>
      <c r="IM19" s="482"/>
      <c r="IN19" s="482"/>
      <c r="IO19" s="482"/>
      <c r="IP19" s="482"/>
      <c r="IQ19" s="482"/>
      <c r="IR19" s="482"/>
      <c r="IS19" s="482"/>
      <c r="IT19" s="482"/>
      <c r="IU19" s="482"/>
      <c r="IV19" s="482"/>
      <c r="IW19" s="482"/>
      <c r="IX19" s="482"/>
      <c r="IY19" s="482"/>
      <c r="IZ19" s="482"/>
      <c r="JA19" s="482"/>
      <c r="JB19" s="482"/>
      <c r="JC19" s="482"/>
      <c r="JD19" s="482"/>
      <c r="JE19" s="482"/>
      <c r="JF19" s="482"/>
      <c r="JG19" s="482"/>
      <c r="JH19" s="482"/>
      <c r="JI19" s="482"/>
      <c r="JJ19" s="482"/>
      <c r="JK19" s="482"/>
      <c r="JL19" s="482"/>
      <c r="JM19" s="482"/>
      <c r="JN19" s="482"/>
      <c r="JO19" s="482"/>
      <c r="JP19" s="482"/>
      <c r="JQ19" s="482"/>
      <c r="JR19" s="482"/>
      <c r="JS19" s="482"/>
      <c r="JT19" s="482"/>
      <c r="JU19" s="482"/>
      <c r="JV19" s="482"/>
      <c r="JW19" s="482"/>
      <c r="JX19" s="482"/>
      <c r="JY19" s="482"/>
      <c r="JZ19" s="482"/>
      <c r="KA19" s="482"/>
      <c r="KB19" s="482"/>
      <c r="KC19" s="482"/>
      <c r="KD19" s="482"/>
      <c r="KE19" s="482"/>
      <c r="KF19" s="482"/>
      <c r="KG19" s="482"/>
      <c r="KH19" s="482"/>
      <c r="KI19" s="482"/>
      <c r="KJ19" s="482"/>
      <c r="KK19" s="482"/>
      <c r="KL19" s="482"/>
      <c r="KM19" s="482"/>
      <c r="KN19" s="482"/>
      <c r="KO19" s="482"/>
      <c r="KP19" s="482"/>
      <c r="KQ19" s="482"/>
      <c r="KR19" s="482"/>
    </row>
    <row r="20" spans="1:304" s="492" customFormat="1">
      <c r="A20" s="790"/>
      <c r="B20" s="498" t="s">
        <v>208</v>
      </c>
      <c r="N20" s="785"/>
      <c r="BK20" s="493"/>
    </row>
    <row r="21" spans="1:304" s="492" customFormat="1">
      <c r="A21" s="786"/>
      <c r="B21" s="498" t="s">
        <v>2636</v>
      </c>
      <c r="N21" s="785"/>
      <c r="BK21" s="493"/>
    </row>
    <row r="22" spans="1:304" s="492" customFormat="1">
      <c r="A22" s="786"/>
      <c r="N22" s="785"/>
      <c r="BK22" s="493"/>
    </row>
    <row r="23" spans="1:304" s="492" customFormat="1">
      <c r="A23" s="786"/>
      <c r="B23" s="635" t="s">
        <v>253</v>
      </c>
      <c r="C23" s="699"/>
      <c r="E23" s="726"/>
      <c r="N23" s="785"/>
      <c r="BK23" s="493"/>
    </row>
    <row r="24" spans="1:304" s="492" customFormat="1">
      <c r="A24" s="786"/>
      <c r="E24" s="726"/>
      <c r="N24" s="785"/>
      <c r="BK24" s="493"/>
    </row>
    <row r="25" spans="1:304" s="492" customFormat="1" ht="49.5" customHeight="1">
      <c r="A25" s="786"/>
      <c r="B25" s="1024" t="s">
        <v>212</v>
      </c>
      <c r="C25" s="664" t="s">
        <v>2602</v>
      </c>
      <c r="D25" s="664" t="s">
        <v>365</v>
      </c>
      <c r="E25" s="664" t="s">
        <v>6</v>
      </c>
      <c r="F25" s="636" t="s">
        <v>2603</v>
      </c>
      <c r="G25" s="636" t="s">
        <v>2561</v>
      </c>
      <c r="I25" s="663" t="s">
        <v>102</v>
      </c>
      <c r="J25" s="664" t="s">
        <v>103</v>
      </c>
      <c r="K25" s="664" t="s">
        <v>98</v>
      </c>
      <c r="L25" s="664" t="s">
        <v>104</v>
      </c>
      <c r="M25" s="721" t="s">
        <v>95</v>
      </c>
      <c r="N25" s="785"/>
      <c r="BI25" s="493"/>
    </row>
    <row r="26" spans="1:304" s="492" customFormat="1">
      <c r="A26" s="786"/>
      <c r="B26" s="1024"/>
      <c r="C26" s="699"/>
      <c r="D26" s="637"/>
      <c r="E26" s="775" t="str">
        <f>IF(D26="","",IF(D26=' קבועים'!$A$38,' קבועים'!$B$38,IF(D26=' קבועים'!$A$39,' קבועים'!$B$39,IF(D26=' קבועים'!$A$40,' קבועים'!$B$40,IF(D26=' קבועים'!$A$41,' קבועים'!$B$41,IF(D26=' קבועים'!$A$42,' קבועים'!$B$42))))))</f>
        <v/>
      </c>
      <c r="F26" s="699"/>
      <c r="G26" s="637"/>
      <c r="I26" s="714"/>
      <c r="J26" s="715"/>
      <c r="K26" s="714"/>
      <c r="L26" s="714"/>
      <c r="M26" s="714"/>
      <c r="N26" s="785"/>
      <c r="BI26" s="493"/>
    </row>
    <row r="27" spans="1:304" s="492" customFormat="1">
      <c r="A27" s="786"/>
      <c r="B27" s="1024"/>
      <c r="C27" s="699"/>
      <c r="D27" s="637"/>
      <c r="E27" s="775" t="str">
        <f>IF(D27="","",IF(D27=' קבועים'!$A$38,' קבועים'!$B$38,IF(D27=' קבועים'!$A$39,' קבועים'!$B$39,IF(D27=' קבועים'!$A$40,' קבועים'!$B$40,IF(D27=' קבועים'!$A$41,' קבועים'!$B$41,IF(D27=' קבועים'!$A$42,' קבועים'!$B$42))))))</f>
        <v/>
      </c>
      <c r="F27" s="699"/>
      <c r="G27" s="637"/>
      <c r="I27" s="714"/>
      <c r="J27" s="715"/>
      <c r="K27" s="714"/>
      <c r="L27" s="714"/>
      <c r="M27" s="714"/>
      <c r="N27" s="785"/>
      <c r="BI27" s="493"/>
    </row>
    <row r="28" spans="1:304" s="492" customFormat="1">
      <c r="A28" s="786"/>
      <c r="B28" s="1024"/>
      <c r="C28" s="699"/>
      <c r="D28" s="637"/>
      <c r="E28" s="775" t="str">
        <f>IF(D28="","",IF(D28=' קבועים'!$A$38,' קבועים'!$B$38,IF(D28=' קבועים'!$A$39,' קבועים'!$B$39,IF(D28=' קבועים'!$A$40,' קבועים'!$B$40,IF(D28=' קבועים'!$A$41,' קבועים'!$B$41,IF(D28=' קבועים'!$A$42,' קבועים'!$B$42))))))</f>
        <v/>
      </c>
      <c r="F28" s="699"/>
      <c r="G28" s="637"/>
      <c r="I28" s="714"/>
      <c r="J28" s="715"/>
      <c r="K28" s="714"/>
      <c r="L28" s="714"/>
      <c r="M28" s="714"/>
      <c r="N28" s="785"/>
      <c r="BI28" s="493"/>
    </row>
    <row r="29" spans="1:304" s="492" customFormat="1">
      <c r="A29" s="786"/>
      <c r="N29" s="785"/>
      <c r="BI29" s="493"/>
    </row>
    <row r="30" spans="1:304" s="492" customFormat="1" ht="66">
      <c r="A30" s="786"/>
      <c r="B30" s="776" t="s">
        <v>2604</v>
      </c>
      <c r="C30" s="776" t="s">
        <v>2605</v>
      </c>
      <c r="D30" s="776" t="s">
        <v>2606</v>
      </c>
      <c r="E30" s="777" t="s">
        <v>2573</v>
      </c>
      <c r="F30" s="766"/>
      <c r="G30" s="766"/>
      <c r="I30" s="663" t="s">
        <v>102</v>
      </c>
      <c r="J30" s="664" t="s">
        <v>103</v>
      </c>
      <c r="K30" s="664" t="s">
        <v>98</v>
      </c>
      <c r="L30" s="664" t="s">
        <v>104</v>
      </c>
      <c r="M30" s="721" t="s">
        <v>95</v>
      </c>
      <c r="N30" s="785"/>
      <c r="BH30" s="493"/>
    </row>
    <row r="31" spans="1:304" s="492" customFormat="1">
      <c r="A31" s="786"/>
      <c r="B31" s="651"/>
      <c r="C31" s="651"/>
      <c r="D31" s="651"/>
      <c r="E31" s="778"/>
      <c r="F31" s="767"/>
      <c r="G31" s="767"/>
      <c r="I31" s="714"/>
      <c r="J31" s="715"/>
      <c r="K31" s="714"/>
      <c r="L31" s="714"/>
      <c r="M31" s="714"/>
      <c r="N31" s="785"/>
      <c r="BH31" s="493"/>
    </row>
    <row r="32" spans="1:304" s="492" customFormat="1">
      <c r="A32" s="786"/>
      <c r="N32" s="785"/>
      <c r="BI32" s="493"/>
    </row>
    <row r="33" spans="1:61" s="492" customFormat="1" ht="49.5">
      <c r="A33" s="786"/>
      <c r="B33" s="1032" t="s">
        <v>216</v>
      </c>
      <c r="C33" s="664" t="s">
        <v>2602</v>
      </c>
      <c r="D33" s="664" t="s">
        <v>365</v>
      </c>
      <c r="E33" s="664" t="s">
        <v>6</v>
      </c>
      <c r="F33" s="664" t="s">
        <v>2607</v>
      </c>
      <c r="G33" s="664" t="s">
        <v>2573</v>
      </c>
      <c r="I33" s="663" t="s">
        <v>102</v>
      </c>
      <c r="J33" s="664" t="s">
        <v>103</v>
      </c>
      <c r="K33" s="664" t="s">
        <v>98</v>
      </c>
      <c r="L33" s="664" t="s">
        <v>104</v>
      </c>
      <c r="M33" s="721" t="s">
        <v>95</v>
      </c>
      <c r="N33" s="785"/>
      <c r="BI33" s="493"/>
    </row>
    <row r="34" spans="1:61" s="492" customFormat="1">
      <c r="A34" s="786"/>
      <c r="B34" s="1032"/>
      <c r="C34" s="699"/>
      <c r="D34" s="637"/>
      <c r="E34" s="775" t="str">
        <f>IF(D34="","",IF(D34=' קבועים'!$A$38,' קבועים'!$B$38,IF(D34=' קבועים'!$A$39,' קבועים'!$B$39,IF(D34=' קבועים'!$A$40,' קבועים'!$B$40,IF(D34=' קבועים'!$A$41,' קבועים'!$B$41,IF(D34=' קבועים'!$A$42,' קבועים'!$B$42))))))</f>
        <v/>
      </c>
      <c r="F34" s="699"/>
      <c r="G34" s="699"/>
      <c r="I34" s="714"/>
      <c r="J34" s="715"/>
      <c r="K34" s="714"/>
      <c r="L34" s="714"/>
      <c r="M34" s="714"/>
      <c r="N34" s="785"/>
      <c r="BI34" s="493"/>
    </row>
    <row r="35" spans="1:61" s="492" customFormat="1">
      <c r="A35" s="786"/>
      <c r="B35" s="1032"/>
      <c r="C35" s="699"/>
      <c r="D35" s="637"/>
      <c r="E35" s="775" t="str">
        <f>IF(D35="","",IF(D35=' קבועים'!$A$38,' קבועים'!$B$38,IF(D35=' קבועים'!$A$39,' קבועים'!$B$39,IF(D35=' קבועים'!$A$40,' קבועים'!$B$40,IF(D35=' קבועים'!$A$41,' קבועים'!$B$41,IF(D35=' קבועים'!$A$42,' קבועים'!$B$42))))))</f>
        <v/>
      </c>
      <c r="F35" s="699"/>
      <c r="G35" s="699"/>
      <c r="I35" s="714"/>
      <c r="J35" s="715"/>
      <c r="K35" s="714"/>
      <c r="L35" s="714"/>
      <c r="M35" s="714"/>
      <c r="N35" s="785"/>
      <c r="BI35" s="493"/>
    </row>
    <row r="36" spans="1:61" s="492" customFormat="1">
      <c r="A36" s="786"/>
      <c r="B36" s="1032"/>
      <c r="C36" s="699"/>
      <c r="D36" s="637"/>
      <c r="E36" s="775" t="str">
        <f>IF(D36="","",IF(D36=' קבועים'!$A$38,' קבועים'!$B$38,IF(D36=' קבועים'!$A$39,' קבועים'!$B$39,IF(D36=' קבועים'!$A$40,' קבועים'!$B$40,IF(D36=' קבועים'!$A$41,' קבועים'!$B$41,IF(D36=' קבועים'!$A$42,' קבועים'!$B$42))))))</f>
        <v/>
      </c>
      <c r="F36" s="699"/>
      <c r="G36" s="699"/>
      <c r="I36" s="714"/>
      <c r="J36" s="715"/>
      <c r="K36" s="714"/>
      <c r="L36" s="714"/>
      <c r="M36" s="714"/>
      <c r="N36" s="785"/>
      <c r="BI36" s="493"/>
    </row>
    <row r="37" spans="1:61" s="492" customFormat="1">
      <c r="A37" s="786"/>
      <c r="I37" s="530"/>
      <c r="J37" s="681"/>
      <c r="K37" s="530"/>
      <c r="L37" s="530"/>
      <c r="M37" s="530"/>
      <c r="N37" s="785"/>
      <c r="BI37" s="493"/>
    </row>
    <row r="38" spans="1:61" s="492" customFormat="1" ht="66">
      <c r="A38" s="786"/>
      <c r="B38" s="776" t="s">
        <v>2604</v>
      </c>
      <c r="C38" s="776" t="s">
        <v>2605</v>
      </c>
      <c r="D38" s="776" t="s">
        <v>2606</v>
      </c>
      <c r="E38" s="776" t="s">
        <v>2573</v>
      </c>
      <c r="F38" s="766"/>
      <c r="G38" s="766"/>
      <c r="I38" s="663" t="s">
        <v>102</v>
      </c>
      <c r="J38" s="664" t="s">
        <v>103</v>
      </c>
      <c r="K38" s="664" t="s">
        <v>98</v>
      </c>
      <c r="L38" s="664" t="s">
        <v>104</v>
      </c>
      <c r="M38" s="721" t="s">
        <v>95</v>
      </c>
      <c r="N38" s="785"/>
      <c r="BI38" s="493"/>
    </row>
    <row r="39" spans="1:61" s="492" customFormat="1">
      <c r="A39" s="786"/>
      <c r="B39" s="651"/>
      <c r="C39" s="651"/>
      <c r="D39" s="651"/>
      <c r="E39" s="507"/>
      <c r="F39" s="767"/>
      <c r="G39" s="767"/>
      <c r="I39" s="714"/>
      <c r="J39" s="715"/>
      <c r="K39" s="714"/>
      <c r="L39" s="714"/>
      <c r="M39" s="714"/>
      <c r="N39" s="785"/>
      <c r="BI39" s="493"/>
    </row>
    <row r="40" spans="1:61" s="492" customFormat="1">
      <c r="A40" s="786"/>
      <c r="I40" s="780"/>
      <c r="J40" s="781"/>
      <c r="K40" s="780"/>
      <c r="L40" s="780"/>
      <c r="M40" s="780"/>
      <c r="N40" s="785"/>
      <c r="BI40" s="493"/>
    </row>
    <row r="41" spans="1:61" s="492" customFormat="1" ht="49.5">
      <c r="A41" s="786"/>
      <c r="B41" s="1024" t="s">
        <v>218</v>
      </c>
      <c r="C41" s="664" t="s">
        <v>2602</v>
      </c>
      <c r="D41" s="664" t="s">
        <v>365</v>
      </c>
      <c r="E41" s="664" t="s">
        <v>6</v>
      </c>
      <c r="F41" s="664" t="s">
        <v>2603</v>
      </c>
      <c r="G41" s="664" t="s">
        <v>2573</v>
      </c>
      <c r="I41" s="663" t="s">
        <v>102</v>
      </c>
      <c r="J41" s="664" t="s">
        <v>103</v>
      </c>
      <c r="K41" s="664" t="s">
        <v>98</v>
      </c>
      <c r="L41" s="664" t="s">
        <v>104</v>
      </c>
      <c r="M41" s="721" t="s">
        <v>95</v>
      </c>
      <c r="N41" s="785"/>
      <c r="BI41" s="493"/>
    </row>
    <row r="42" spans="1:61" s="492" customFormat="1">
      <c r="A42" s="786"/>
      <c r="B42" s="1024"/>
      <c r="C42" s="699"/>
      <c r="D42" s="637"/>
      <c r="E42" s="775" t="str">
        <f>IF(D42="","",IF(D42=' קבועים'!$A$38,' קבועים'!$B$38,IF(D42=' קבועים'!$A$39,' קבועים'!$B$39,IF(D42=' קבועים'!$A$40,' קבועים'!$B$40,IF(D42=' קבועים'!$A$41,' קבועים'!$B$41,IF(D42=' קבועים'!$A$42,' קבועים'!$B$42))))))</f>
        <v/>
      </c>
      <c r="F42" s="699"/>
      <c r="G42" s="699"/>
      <c r="I42" s="714"/>
      <c r="J42" s="715"/>
      <c r="K42" s="714"/>
      <c r="L42" s="714"/>
      <c r="M42" s="714"/>
      <c r="N42" s="785"/>
      <c r="BI42" s="493"/>
    </row>
    <row r="43" spans="1:61" s="492" customFormat="1">
      <c r="A43" s="786"/>
      <c r="B43" s="1024"/>
      <c r="C43" s="699"/>
      <c r="D43" s="637"/>
      <c r="E43" s="775" t="str">
        <f>IF(D43="","",IF(D43=' קבועים'!$A$38,' קבועים'!$B$38,IF(D43=' קבועים'!$A$39,' קבועים'!$B$39,IF(D43=' קבועים'!$A$40,' קבועים'!$B$40,IF(D43=' קבועים'!$A$41,' קבועים'!$B$41,IF(D43=' קבועים'!$A$42,' קבועים'!$B$42))))))</f>
        <v/>
      </c>
      <c r="F43" s="699"/>
      <c r="G43" s="699"/>
      <c r="I43" s="714"/>
      <c r="J43" s="715"/>
      <c r="K43" s="714"/>
      <c r="L43" s="714"/>
      <c r="M43" s="714"/>
      <c r="N43" s="785"/>
      <c r="BI43" s="493"/>
    </row>
    <row r="44" spans="1:61" s="492" customFormat="1">
      <c r="A44" s="786"/>
      <c r="B44" s="1024"/>
      <c r="C44" s="699"/>
      <c r="D44" s="637"/>
      <c r="E44" s="775" t="str">
        <f>IF(D44="","",IF(D44=' קבועים'!$A$38,' קבועים'!$B$38,IF(D44=' קבועים'!$A$39,' קבועים'!$B$39,IF(D44=' קבועים'!$A$40,' קבועים'!$B$40,IF(D44=' קבועים'!$A$41,' קבועים'!$B$41,IF(D44=' קבועים'!$A$42,' קבועים'!$B$42))))))</f>
        <v/>
      </c>
      <c r="F44" s="699"/>
      <c r="G44" s="699"/>
      <c r="I44" s="714"/>
      <c r="J44" s="715"/>
      <c r="K44" s="714"/>
      <c r="L44" s="714"/>
      <c r="M44" s="714"/>
      <c r="N44" s="785"/>
      <c r="BI44" s="493"/>
    </row>
    <row r="45" spans="1:61" s="492" customFormat="1">
      <c r="A45" s="786"/>
      <c r="N45" s="785"/>
      <c r="BI45" s="493"/>
    </row>
    <row r="46" spans="1:61" s="492" customFormat="1" ht="66">
      <c r="A46" s="786"/>
      <c r="B46" s="658" t="s">
        <v>2604</v>
      </c>
      <c r="C46" s="658" t="s">
        <v>2605</v>
      </c>
      <c r="D46" s="658" t="s">
        <v>2606</v>
      </c>
      <c r="E46" s="658" t="s">
        <v>2573</v>
      </c>
      <c r="F46" s="766"/>
      <c r="G46" s="766"/>
      <c r="I46" s="663" t="s">
        <v>102</v>
      </c>
      <c r="J46" s="664" t="s">
        <v>103</v>
      </c>
      <c r="K46" s="664" t="s">
        <v>98</v>
      </c>
      <c r="L46" s="664" t="s">
        <v>104</v>
      </c>
      <c r="M46" s="721" t="s">
        <v>95</v>
      </c>
      <c r="N46" s="785"/>
      <c r="BI46" s="493"/>
    </row>
    <row r="47" spans="1:61" s="492" customFormat="1">
      <c r="A47" s="786"/>
      <c r="B47" s="764"/>
      <c r="C47" s="764"/>
      <c r="D47" s="764"/>
      <c r="E47" s="764"/>
      <c r="F47" s="767"/>
      <c r="G47" s="767"/>
      <c r="I47" s="714"/>
      <c r="J47" s="715"/>
      <c r="K47" s="714"/>
      <c r="L47" s="714"/>
      <c r="M47" s="714"/>
      <c r="N47" s="785"/>
      <c r="BI47" s="493"/>
    </row>
    <row r="48" spans="1:61" s="492" customFormat="1">
      <c r="A48" s="786"/>
      <c r="I48" s="530"/>
      <c r="J48" s="681"/>
      <c r="K48" s="530"/>
      <c r="L48" s="530"/>
      <c r="M48" s="530"/>
      <c r="N48" s="785"/>
      <c r="BI48" s="493"/>
    </row>
    <row r="49" spans="1:61" s="492" customFormat="1" ht="49.5">
      <c r="A49" s="786"/>
      <c r="B49" s="1024" t="s">
        <v>220</v>
      </c>
      <c r="C49" s="664" t="s">
        <v>2602</v>
      </c>
      <c r="D49" s="664" t="s">
        <v>365</v>
      </c>
      <c r="E49" s="664" t="s">
        <v>6</v>
      </c>
      <c r="F49" s="664" t="s">
        <v>2603</v>
      </c>
      <c r="G49" s="664" t="s">
        <v>2573</v>
      </c>
      <c r="I49" s="663" t="s">
        <v>102</v>
      </c>
      <c r="J49" s="664" t="s">
        <v>103</v>
      </c>
      <c r="K49" s="664" t="s">
        <v>98</v>
      </c>
      <c r="L49" s="664" t="s">
        <v>104</v>
      </c>
      <c r="M49" s="721" t="s">
        <v>95</v>
      </c>
      <c r="N49" s="785"/>
      <c r="BI49" s="493"/>
    </row>
    <row r="50" spans="1:61" s="492" customFormat="1">
      <c r="A50" s="786"/>
      <c r="B50" s="1024"/>
      <c r="C50" s="699"/>
      <c r="D50" s="637"/>
      <c r="E50" s="775" t="str">
        <f>IF(D50="","",IF(D50=' קבועים'!$A$38,' קבועים'!$B$38,IF(D50=' קבועים'!$A$39,' קבועים'!$B$39,IF(D50=' קבועים'!$A$40,' קבועים'!$B$40,IF(D50=' קבועים'!$A$41,' קבועים'!$B$41,IF(D50=' קבועים'!$A$42,' קבועים'!$B$42))))))</f>
        <v/>
      </c>
      <c r="F50" s="699"/>
      <c r="G50" s="699"/>
      <c r="I50" s="714"/>
      <c r="J50" s="715"/>
      <c r="K50" s="714"/>
      <c r="L50" s="714"/>
      <c r="M50" s="714"/>
      <c r="N50" s="785"/>
      <c r="BI50" s="493"/>
    </row>
    <row r="51" spans="1:61" s="492" customFormat="1">
      <c r="A51" s="786"/>
      <c r="B51" s="1024"/>
      <c r="C51" s="699"/>
      <c r="D51" s="637"/>
      <c r="E51" s="775" t="str">
        <f>IF(D51="","",IF(D51=' קבועים'!$A$38,' קבועים'!$B$38,IF(D51=' קבועים'!$A$39,' קבועים'!$B$39,IF(D51=' קבועים'!$A$40,' קבועים'!$B$40,IF(D51=' קבועים'!$A$41,' קבועים'!$B$41,IF(D51=' קבועים'!$A$42,' קבועים'!$B$42))))))</f>
        <v/>
      </c>
      <c r="F51" s="699"/>
      <c r="G51" s="699"/>
      <c r="I51" s="714"/>
      <c r="J51" s="715"/>
      <c r="K51" s="714"/>
      <c r="L51" s="714"/>
      <c r="M51" s="714"/>
      <c r="N51" s="785"/>
      <c r="BI51" s="493"/>
    </row>
    <row r="52" spans="1:61" s="492" customFormat="1">
      <c r="A52" s="786"/>
      <c r="B52" s="1024"/>
      <c r="C52" s="699"/>
      <c r="D52" s="637"/>
      <c r="E52" s="775" t="str">
        <f>IF(D52="","",IF(D52=' קבועים'!$A$38,' קבועים'!$B$38,IF(D52=' קבועים'!$A$39,' קבועים'!$B$39,IF(D52=' קבועים'!$A$40,' קבועים'!$B$40,IF(D52=' קבועים'!$A$41,' קבועים'!$B$41,IF(D52=' קבועים'!$A$42,' קבועים'!$B$42))))))</f>
        <v/>
      </c>
      <c r="F52" s="699"/>
      <c r="G52" s="699"/>
      <c r="I52" s="714"/>
      <c r="J52" s="715"/>
      <c r="K52" s="714"/>
      <c r="L52" s="714"/>
      <c r="M52" s="714"/>
      <c r="N52" s="785"/>
      <c r="BI52" s="493"/>
    </row>
    <row r="53" spans="1:61" s="492" customFormat="1">
      <c r="A53" s="786"/>
      <c r="N53" s="785"/>
      <c r="BI53" s="493"/>
    </row>
    <row r="54" spans="1:61" s="492" customFormat="1" ht="66">
      <c r="A54" s="786"/>
      <c r="B54" s="776" t="s">
        <v>2604</v>
      </c>
      <c r="C54" s="776" t="s">
        <v>2605</v>
      </c>
      <c r="D54" s="776" t="s">
        <v>2606</v>
      </c>
      <c r="E54" s="776" t="s">
        <v>2561</v>
      </c>
      <c r="F54" s="766"/>
      <c r="G54" s="766"/>
      <c r="I54" s="663" t="s">
        <v>102</v>
      </c>
      <c r="J54" s="664" t="s">
        <v>103</v>
      </c>
      <c r="K54" s="664" t="s">
        <v>98</v>
      </c>
      <c r="L54" s="664" t="s">
        <v>104</v>
      </c>
      <c r="M54" s="721" t="s">
        <v>95</v>
      </c>
      <c r="N54" s="785"/>
      <c r="BI54" s="493"/>
    </row>
    <row r="55" spans="1:61" s="492" customFormat="1">
      <c r="A55" s="786"/>
      <c r="B55" s="507"/>
      <c r="C55" s="507"/>
      <c r="D55" s="507"/>
      <c r="E55" s="507"/>
      <c r="F55" s="767"/>
      <c r="G55" s="767"/>
      <c r="I55" s="714"/>
      <c r="J55" s="715"/>
      <c r="K55" s="714"/>
      <c r="L55" s="714"/>
      <c r="M55" s="714"/>
      <c r="N55" s="785"/>
      <c r="BI55" s="493"/>
    </row>
    <row r="56" spans="1:61" s="492" customFormat="1">
      <c r="A56" s="786"/>
      <c r="I56" s="530"/>
      <c r="J56" s="681"/>
      <c r="K56" s="530"/>
      <c r="L56" s="530"/>
      <c r="M56" s="530"/>
      <c r="N56" s="785"/>
      <c r="BI56" s="493"/>
    </row>
    <row r="57" spans="1:61" s="492" customFormat="1" ht="49.5">
      <c r="A57" s="786"/>
      <c r="B57" s="1024" t="s">
        <v>222</v>
      </c>
      <c r="C57" s="664" t="s">
        <v>2602</v>
      </c>
      <c r="D57" s="664" t="s">
        <v>365</v>
      </c>
      <c r="E57" s="664" t="s">
        <v>6</v>
      </c>
      <c r="F57" s="664" t="s">
        <v>2603</v>
      </c>
      <c r="G57" s="664" t="s">
        <v>2573</v>
      </c>
      <c r="I57" s="663" t="s">
        <v>102</v>
      </c>
      <c r="J57" s="664" t="s">
        <v>103</v>
      </c>
      <c r="K57" s="664" t="s">
        <v>98</v>
      </c>
      <c r="L57" s="664" t="s">
        <v>104</v>
      </c>
      <c r="M57" s="721" t="s">
        <v>95</v>
      </c>
      <c r="N57" s="785"/>
      <c r="BI57" s="493"/>
    </row>
    <row r="58" spans="1:61" s="492" customFormat="1">
      <c r="A58" s="786"/>
      <c r="B58" s="1024"/>
      <c r="C58" s="699"/>
      <c r="D58" s="637"/>
      <c r="E58" s="775" t="str">
        <f>IF(D58="","",IF(D58=' קבועים'!$A$38,' קבועים'!$B$38,IF(D58=' קבועים'!$A$39,' קבועים'!$B$39,IF(D58=' קבועים'!$A$40,' קבועים'!$B$40,IF(D58=' קבועים'!$A$41,' קבועים'!$B$41,IF(D58=' קבועים'!$A$42,' קבועים'!$B$42))))))</f>
        <v/>
      </c>
      <c r="F58" s="699"/>
      <c r="G58" s="699"/>
      <c r="I58" s="714"/>
      <c r="J58" s="715"/>
      <c r="K58" s="714"/>
      <c r="L58" s="714"/>
      <c r="M58" s="714"/>
      <c r="N58" s="785"/>
      <c r="BI58" s="493"/>
    </row>
    <row r="59" spans="1:61" s="492" customFormat="1">
      <c r="A59" s="786"/>
      <c r="B59" s="1024"/>
      <c r="C59" s="699"/>
      <c r="D59" s="637"/>
      <c r="E59" s="775" t="str">
        <f>IF(D59="","",IF(D59=' קבועים'!$A$38,' קבועים'!$B$38,IF(D59=' קבועים'!$A$39,' קבועים'!$B$39,IF(D59=' קבועים'!$A$40,' קבועים'!$B$40,IF(D59=' קבועים'!$A$41,' קבועים'!$B$41,IF(D59=' קבועים'!$A$42,' קבועים'!$B$42))))))</f>
        <v/>
      </c>
      <c r="F59" s="699"/>
      <c r="G59" s="699"/>
      <c r="I59" s="714"/>
      <c r="J59" s="715"/>
      <c r="K59" s="714"/>
      <c r="L59" s="714"/>
      <c r="M59" s="714"/>
      <c r="N59" s="785"/>
      <c r="BI59" s="493"/>
    </row>
    <row r="60" spans="1:61" s="492" customFormat="1">
      <c r="A60" s="786"/>
      <c r="B60" s="1024"/>
      <c r="C60" s="699"/>
      <c r="D60" s="637"/>
      <c r="E60" s="775" t="str">
        <f>IF(D60="","",IF(D60=' קבועים'!$A$38,' קבועים'!$B$38,IF(D60=' קבועים'!$A$39,' קבועים'!$B$39,IF(D60=' קבועים'!$A$40,' קבועים'!$B$40,IF(D60=' קבועים'!$A$41,' קבועים'!$B$41,IF(D60=' קבועים'!$A$42,' קבועים'!$B$42))))))</f>
        <v/>
      </c>
      <c r="F60" s="699"/>
      <c r="G60" s="699"/>
      <c r="I60" s="714"/>
      <c r="J60" s="714"/>
      <c r="K60" s="714"/>
      <c r="L60" s="714"/>
      <c r="M60" s="714"/>
      <c r="N60" s="785"/>
      <c r="BI60" s="493"/>
    </row>
    <row r="61" spans="1:61" s="492" customFormat="1">
      <c r="A61" s="786"/>
      <c r="I61" s="530"/>
      <c r="J61" s="681"/>
      <c r="K61" s="530"/>
      <c r="L61" s="530"/>
      <c r="M61" s="530"/>
      <c r="N61" s="785"/>
      <c r="BI61" s="493"/>
    </row>
    <row r="62" spans="1:61" s="492" customFormat="1" ht="66">
      <c r="A62" s="786"/>
      <c r="B62" s="776" t="s">
        <v>2604</v>
      </c>
      <c r="C62" s="776" t="s">
        <v>2605</v>
      </c>
      <c r="D62" s="776" t="s">
        <v>2606</v>
      </c>
      <c r="E62" s="776" t="s">
        <v>2561</v>
      </c>
      <c r="F62" s="766"/>
      <c r="G62" s="766"/>
      <c r="I62" s="663" t="s">
        <v>102</v>
      </c>
      <c r="J62" s="664" t="s">
        <v>103</v>
      </c>
      <c r="K62" s="664" t="s">
        <v>98</v>
      </c>
      <c r="L62" s="664" t="s">
        <v>104</v>
      </c>
      <c r="M62" s="721" t="s">
        <v>95</v>
      </c>
      <c r="N62" s="785"/>
      <c r="BI62" s="493"/>
    </row>
    <row r="63" spans="1:61" s="492" customFormat="1">
      <c r="A63" s="786"/>
      <c r="B63" s="507"/>
      <c r="C63" s="507"/>
      <c r="D63" s="507"/>
      <c r="E63" s="507"/>
      <c r="F63" s="767"/>
      <c r="G63" s="767"/>
      <c r="I63" s="714"/>
      <c r="J63" s="715"/>
      <c r="K63" s="714"/>
      <c r="L63" s="714"/>
      <c r="M63" s="714"/>
      <c r="N63" s="785"/>
      <c r="BI63" s="493"/>
    </row>
    <row r="64" spans="1:61" s="492" customFormat="1">
      <c r="A64" s="786"/>
      <c r="I64" s="530"/>
      <c r="J64" s="681"/>
      <c r="K64" s="530"/>
      <c r="L64" s="530"/>
      <c r="M64" s="530"/>
      <c r="N64" s="785"/>
      <c r="BI64" s="493"/>
    </row>
    <row r="65" spans="1:304" s="492" customFormat="1" ht="49.5">
      <c r="A65" s="786"/>
      <c r="B65" s="1024" t="s">
        <v>224</v>
      </c>
      <c r="C65" s="664" t="s">
        <v>2602</v>
      </c>
      <c r="D65" s="664" t="s">
        <v>365</v>
      </c>
      <c r="E65" s="664" t="s">
        <v>6</v>
      </c>
      <c r="F65" s="664" t="s">
        <v>2603</v>
      </c>
      <c r="G65" s="664" t="s">
        <v>2561</v>
      </c>
      <c r="I65" s="663" t="s">
        <v>102</v>
      </c>
      <c r="J65" s="664" t="s">
        <v>103</v>
      </c>
      <c r="K65" s="664" t="s">
        <v>98</v>
      </c>
      <c r="L65" s="664" t="s">
        <v>104</v>
      </c>
      <c r="M65" s="721" t="s">
        <v>95</v>
      </c>
      <c r="N65" s="785"/>
      <c r="BI65" s="493"/>
    </row>
    <row r="66" spans="1:304" s="492" customFormat="1">
      <c r="A66" s="786"/>
      <c r="B66" s="1024"/>
      <c r="C66" s="699"/>
      <c r="D66" s="637"/>
      <c r="E66" s="775" t="str">
        <f>IF(D66="","",IF(D66=' קבועים'!$A$38,' קבועים'!$B$38,IF(D66=' קבועים'!$A$39,' קבועים'!$B$39,IF(D66=' קבועים'!$A$40,' קבועים'!$B$40,IF(D66=' קבועים'!$A$41,' קבועים'!$B$41,IF(D66=' קבועים'!$A$42,' קבועים'!$B$42))))))</f>
        <v/>
      </c>
      <c r="F66" s="699"/>
      <c r="G66" s="699"/>
      <c r="I66" s="714"/>
      <c r="J66" s="715"/>
      <c r="K66" s="714"/>
      <c r="L66" s="714"/>
      <c r="M66" s="714"/>
      <c r="N66" s="785"/>
      <c r="BI66" s="493"/>
    </row>
    <row r="67" spans="1:304" s="492" customFormat="1">
      <c r="A67" s="786"/>
      <c r="B67" s="1024"/>
      <c r="C67" s="699"/>
      <c r="D67" s="637"/>
      <c r="E67" s="775" t="str">
        <f>IF(D67="","",IF(D67=' קבועים'!$A$38,' קבועים'!$B$38,IF(D67=' קבועים'!$A$39,' קבועים'!$B$39,IF(D67=' קבועים'!$A$40,' קבועים'!$B$40,IF(D67=' קבועים'!$A$41,' קבועים'!$B$41,IF(D67=' קבועים'!$A$42,' קבועים'!$B$42))))))</f>
        <v/>
      </c>
      <c r="F67" s="699"/>
      <c r="G67" s="699"/>
      <c r="I67" s="714"/>
      <c r="J67" s="715"/>
      <c r="K67" s="714"/>
      <c r="L67" s="714"/>
      <c r="M67" s="714"/>
      <c r="N67" s="785"/>
      <c r="BI67" s="493"/>
    </row>
    <row r="68" spans="1:304" s="492" customFormat="1">
      <c r="A68" s="786"/>
      <c r="B68" s="1024"/>
      <c r="C68" s="699"/>
      <c r="D68" s="637"/>
      <c r="E68" s="775" t="str">
        <f>IF(D68="","",IF(D68=' קבועים'!$A$38,' קבועים'!$B$38,IF(D68=' קבועים'!$A$39,' קבועים'!$B$39,IF(D68=' קבועים'!$A$40,' קבועים'!$B$40,IF(D68=' קבועים'!$A$41,' קבועים'!$B$41,IF(D68=' קבועים'!$A$42,' קבועים'!$B$42))))))</f>
        <v/>
      </c>
      <c r="F68" s="699"/>
      <c r="G68" s="699"/>
      <c r="I68" s="714"/>
      <c r="J68" s="715"/>
      <c r="K68" s="714"/>
      <c r="L68" s="714"/>
      <c r="M68" s="714"/>
      <c r="N68" s="785"/>
      <c r="BJ68" s="493"/>
    </row>
    <row r="69" spans="1:304" s="492" customFormat="1">
      <c r="A69" s="786"/>
      <c r="I69" s="530"/>
      <c r="J69" s="681"/>
      <c r="K69" s="530"/>
      <c r="L69" s="530"/>
      <c r="M69" s="530"/>
      <c r="N69" s="785"/>
      <c r="BI69" s="493"/>
    </row>
    <row r="70" spans="1:304" s="492" customFormat="1" ht="66">
      <c r="A70" s="786"/>
      <c r="B70" s="776" t="s">
        <v>2604</v>
      </c>
      <c r="C70" s="776" t="s">
        <v>2605</v>
      </c>
      <c r="D70" s="776" t="s">
        <v>2606</v>
      </c>
      <c r="E70" s="776" t="s">
        <v>2561</v>
      </c>
      <c r="F70" s="766"/>
      <c r="G70" s="766"/>
      <c r="I70" s="663" t="s">
        <v>102</v>
      </c>
      <c r="J70" s="664" t="s">
        <v>103</v>
      </c>
      <c r="K70" s="664" t="s">
        <v>98</v>
      </c>
      <c r="L70" s="664" t="s">
        <v>104</v>
      </c>
      <c r="M70" s="721" t="s">
        <v>95</v>
      </c>
      <c r="N70" s="785"/>
      <c r="BI70" s="493"/>
    </row>
    <row r="71" spans="1:304" s="492" customFormat="1">
      <c r="A71" s="786"/>
      <c r="B71" s="507"/>
      <c r="C71" s="507"/>
      <c r="D71" s="507"/>
      <c r="E71" s="507"/>
      <c r="F71" s="767"/>
      <c r="G71" s="767"/>
      <c r="I71" s="714"/>
      <c r="J71" s="715"/>
      <c r="K71" s="714"/>
      <c r="L71" s="714"/>
      <c r="M71" s="714"/>
      <c r="N71" s="785"/>
      <c r="BI71" s="493"/>
    </row>
    <row r="72" spans="1:304" s="492" customFormat="1" hidden="1" outlineLevel="1">
      <c r="A72" s="786"/>
      <c r="N72" s="785"/>
      <c r="BJ72" s="493"/>
    </row>
    <row r="73" spans="1:304" s="492" customFormat="1" ht="31.5" hidden="1" customHeight="1" outlineLevel="1">
      <c r="A73" s="786"/>
      <c r="B73" s="713" t="s">
        <v>2637</v>
      </c>
      <c r="C73" s="760"/>
      <c r="N73" s="785"/>
      <c r="BJ73" s="493"/>
    </row>
    <row r="74" spans="1:304" s="492" customFormat="1" collapsed="1">
      <c r="A74" s="786"/>
      <c r="N74" s="785"/>
      <c r="P74" s="484"/>
      <c r="Q74" s="482"/>
      <c r="R74" s="482"/>
      <c r="S74" s="482"/>
      <c r="T74" s="482"/>
      <c r="U74" s="482"/>
      <c r="V74" s="482"/>
      <c r="W74" s="482"/>
      <c r="X74" s="482"/>
      <c r="Y74" s="482"/>
      <c r="Z74" s="482"/>
      <c r="AA74" s="482"/>
      <c r="AB74" s="484"/>
      <c r="AC74" s="482"/>
      <c r="AD74" s="482"/>
      <c r="AE74" s="482"/>
      <c r="AF74" s="482"/>
      <c r="AG74" s="482"/>
      <c r="AH74" s="482"/>
      <c r="AI74" s="482"/>
      <c r="AJ74" s="482"/>
      <c r="AK74" s="482"/>
      <c r="AL74" s="482"/>
      <c r="AM74" s="482"/>
      <c r="AN74" s="484"/>
      <c r="AO74" s="482"/>
      <c r="AP74" s="482"/>
      <c r="AQ74" s="482"/>
      <c r="AR74" s="482"/>
      <c r="AS74" s="482"/>
      <c r="AT74" s="482"/>
      <c r="AU74" s="482"/>
      <c r="AV74" s="482"/>
      <c r="AW74" s="482"/>
      <c r="AX74" s="482"/>
      <c r="AY74" s="482"/>
      <c r="AZ74" s="484"/>
      <c r="BA74" s="482"/>
      <c r="BB74" s="482"/>
      <c r="BC74" s="482"/>
      <c r="BD74" s="482"/>
      <c r="BE74" s="482"/>
      <c r="BF74" s="482"/>
      <c r="BG74" s="482"/>
      <c r="BH74" s="482"/>
      <c r="BI74" s="482"/>
      <c r="BJ74" s="482"/>
      <c r="BK74" s="482"/>
      <c r="BL74" s="484"/>
      <c r="BM74" s="482"/>
      <c r="BN74" s="482"/>
      <c r="BO74" s="482"/>
      <c r="BP74" s="482"/>
      <c r="BQ74" s="482"/>
      <c r="BR74" s="482"/>
      <c r="BS74" s="482"/>
      <c r="BT74" s="482"/>
      <c r="BU74" s="482"/>
      <c r="BV74" s="482"/>
      <c r="BW74" s="482"/>
      <c r="BX74" s="484"/>
      <c r="BY74" s="482"/>
      <c r="BZ74" s="482"/>
      <c r="CA74" s="482"/>
      <c r="CB74" s="482"/>
      <c r="CC74" s="482"/>
      <c r="CD74" s="482"/>
      <c r="CE74" s="482"/>
      <c r="CF74" s="482"/>
      <c r="CG74" s="482"/>
      <c r="CH74" s="482"/>
      <c r="CI74" s="482"/>
      <c r="CJ74" s="484"/>
      <c r="CK74" s="482"/>
      <c r="CL74" s="482"/>
      <c r="CM74" s="482"/>
      <c r="CN74" s="482"/>
      <c r="CO74" s="482"/>
      <c r="CP74" s="482"/>
      <c r="CQ74" s="482"/>
      <c r="CR74" s="482"/>
      <c r="CS74" s="482"/>
      <c r="CT74" s="482"/>
      <c r="CU74" s="482"/>
      <c r="CV74" s="484"/>
      <c r="CW74" s="482"/>
      <c r="CX74" s="482"/>
      <c r="CY74" s="482"/>
      <c r="CZ74" s="482"/>
      <c r="DA74" s="482"/>
      <c r="DB74" s="482"/>
      <c r="DC74" s="482"/>
      <c r="DD74" s="482"/>
      <c r="DE74" s="482"/>
      <c r="DF74" s="482"/>
      <c r="DG74" s="482"/>
      <c r="DH74" s="484"/>
      <c r="DI74" s="482"/>
      <c r="DJ74" s="482"/>
      <c r="DK74" s="482"/>
      <c r="DL74" s="482"/>
      <c r="DM74" s="482"/>
      <c r="DN74" s="482"/>
      <c r="DO74" s="482"/>
      <c r="DP74" s="482"/>
      <c r="DQ74" s="482"/>
      <c r="DR74" s="482"/>
      <c r="DS74" s="482"/>
      <c r="DT74" s="482"/>
      <c r="DU74" s="482"/>
      <c r="DV74" s="482"/>
      <c r="DW74" s="482"/>
      <c r="DX74" s="482"/>
      <c r="DY74" s="482"/>
      <c r="DZ74" s="482"/>
      <c r="EA74" s="482"/>
      <c r="EB74" s="482"/>
      <c r="EC74" s="482"/>
      <c r="ED74" s="482"/>
      <c r="EE74" s="482"/>
      <c r="EF74" s="482"/>
      <c r="EG74" s="482"/>
      <c r="EH74" s="482"/>
      <c r="EI74" s="482"/>
      <c r="EJ74" s="482"/>
      <c r="EK74" s="482"/>
      <c r="EL74" s="482"/>
      <c r="EM74" s="482"/>
      <c r="EN74" s="482"/>
      <c r="EO74" s="482"/>
      <c r="EP74" s="482"/>
      <c r="EQ74" s="482"/>
      <c r="ER74" s="482"/>
      <c r="ES74" s="482"/>
      <c r="ET74" s="482"/>
      <c r="EU74" s="482"/>
      <c r="EV74" s="482"/>
      <c r="EW74" s="482"/>
      <c r="EX74" s="482"/>
      <c r="EY74" s="482"/>
      <c r="EZ74" s="482"/>
      <c r="FA74" s="482"/>
      <c r="FB74" s="482"/>
      <c r="FC74" s="482"/>
      <c r="FD74" s="482"/>
      <c r="FE74" s="482"/>
      <c r="FF74" s="482"/>
      <c r="FG74" s="482"/>
      <c r="FH74" s="482"/>
      <c r="FI74" s="482"/>
      <c r="FJ74" s="482"/>
      <c r="FK74" s="482"/>
      <c r="FL74" s="482"/>
      <c r="FM74" s="482"/>
      <c r="FN74" s="482"/>
      <c r="FO74" s="482"/>
      <c r="FP74" s="482"/>
      <c r="FQ74" s="482"/>
      <c r="FR74" s="482"/>
      <c r="FS74" s="482"/>
      <c r="FT74" s="482"/>
      <c r="FU74" s="482"/>
      <c r="FV74" s="482"/>
      <c r="FW74" s="482"/>
      <c r="FX74" s="482"/>
      <c r="FY74" s="482"/>
      <c r="FZ74" s="482"/>
      <c r="GA74" s="482"/>
      <c r="GB74" s="482"/>
      <c r="GC74" s="482"/>
      <c r="GD74" s="482"/>
      <c r="GE74" s="482"/>
      <c r="GF74" s="482"/>
      <c r="GG74" s="482"/>
      <c r="GH74" s="482"/>
      <c r="GI74" s="482"/>
      <c r="GJ74" s="482"/>
      <c r="GK74" s="482"/>
      <c r="GL74" s="482"/>
      <c r="GM74" s="482"/>
      <c r="GN74" s="482"/>
      <c r="GO74" s="482"/>
      <c r="GP74" s="482"/>
      <c r="GQ74" s="482"/>
      <c r="GR74" s="482"/>
      <c r="GS74" s="482"/>
      <c r="GT74" s="482"/>
      <c r="GU74" s="482"/>
      <c r="GV74" s="482"/>
      <c r="GW74" s="482"/>
      <c r="GX74" s="482"/>
      <c r="GY74" s="482"/>
      <c r="GZ74" s="482"/>
      <c r="HA74" s="482"/>
      <c r="HB74" s="482"/>
      <c r="HC74" s="482"/>
      <c r="HD74" s="482"/>
      <c r="HE74" s="482"/>
      <c r="HF74" s="482"/>
      <c r="HG74" s="482"/>
      <c r="HH74" s="482"/>
      <c r="HI74" s="482"/>
      <c r="HJ74" s="482"/>
      <c r="HK74" s="482"/>
      <c r="HL74" s="482"/>
      <c r="HM74" s="482"/>
      <c r="HN74" s="482"/>
      <c r="HO74" s="482"/>
      <c r="HP74" s="482"/>
      <c r="HQ74" s="482"/>
      <c r="HR74" s="482"/>
      <c r="HS74" s="482"/>
      <c r="HT74" s="482"/>
      <c r="HU74" s="482"/>
      <c r="HV74" s="482"/>
      <c r="HW74" s="482"/>
      <c r="HX74" s="482"/>
      <c r="HY74" s="482"/>
      <c r="HZ74" s="482"/>
      <c r="IA74" s="482"/>
      <c r="IB74" s="482"/>
      <c r="IC74" s="482"/>
      <c r="ID74" s="482"/>
      <c r="IE74" s="482"/>
      <c r="IF74" s="482"/>
      <c r="IG74" s="482"/>
      <c r="IH74" s="482"/>
      <c r="II74" s="482"/>
      <c r="IJ74" s="482"/>
      <c r="IK74" s="482"/>
      <c r="IL74" s="482"/>
      <c r="IM74" s="482"/>
      <c r="IN74" s="482"/>
      <c r="IO74" s="482"/>
      <c r="IP74" s="482"/>
      <c r="IQ74" s="482"/>
      <c r="IR74" s="482"/>
      <c r="IS74" s="482"/>
      <c r="IT74" s="482"/>
      <c r="IU74" s="482"/>
      <c r="IV74" s="482"/>
      <c r="IW74" s="482"/>
      <c r="IX74" s="482"/>
      <c r="IY74" s="482"/>
      <c r="IZ74" s="482"/>
      <c r="JA74" s="482"/>
      <c r="JB74" s="482"/>
      <c r="JC74" s="482"/>
      <c r="JD74" s="482"/>
      <c r="JE74" s="482"/>
      <c r="JF74" s="482"/>
      <c r="JG74" s="482"/>
      <c r="JH74" s="482"/>
      <c r="JI74" s="482"/>
      <c r="JJ74" s="482"/>
      <c r="JK74" s="482"/>
      <c r="JL74" s="482"/>
      <c r="JM74" s="482"/>
      <c r="JN74" s="482"/>
      <c r="JO74" s="482"/>
      <c r="JP74" s="482"/>
      <c r="JQ74" s="482"/>
      <c r="JR74" s="482"/>
      <c r="JS74" s="482"/>
      <c r="JT74" s="482"/>
      <c r="JU74" s="482"/>
      <c r="JV74" s="482"/>
      <c r="JW74" s="482"/>
      <c r="JX74" s="482"/>
      <c r="JY74" s="482"/>
      <c r="JZ74" s="482"/>
      <c r="KA74" s="482"/>
      <c r="KB74" s="482"/>
      <c r="KC74" s="482"/>
      <c r="KD74" s="482"/>
      <c r="KE74" s="482"/>
      <c r="KF74" s="482"/>
      <c r="KG74" s="482"/>
      <c r="KH74" s="482"/>
      <c r="KI74" s="482"/>
      <c r="KJ74" s="482"/>
      <c r="KK74" s="482"/>
      <c r="KL74" s="482"/>
      <c r="KM74" s="482"/>
      <c r="KN74" s="482"/>
      <c r="KO74" s="482"/>
      <c r="KP74" s="482"/>
      <c r="KQ74" s="482"/>
      <c r="KR74" s="482"/>
    </row>
    <row r="75" spans="1:304" s="492" customFormat="1">
      <c r="A75" s="786">
        <v>3.2</v>
      </c>
      <c r="B75" s="494" t="s">
        <v>2639</v>
      </c>
      <c r="N75" s="785"/>
      <c r="BK75" s="493"/>
    </row>
    <row r="76" spans="1:304" s="492" customFormat="1">
      <c r="A76" s="786"/>
      <c r="B76" s="498"/>
      <c r="N76" s="785"/>
      <c r="BK76" s="493"/>
    </row>
    <row r="77" spans="1:304" s="492" customFormat="1" ht="49.5" customHeight="1">
      <c r="A77" s="786"/>
      <c r="B77" s="1024" t="s">
        <v>212</v>
      </c>
      <c r="C77" s="658" t="s">
        <v>2602</v>
      </c>
      <c r="D77" s="658" t="s">
        <v>2446</v>
      </c>
      <c r="E77" s="658" t="s">
        <v>6</v>
      </c>
      <c r="F77" s="658" t="s">
        <v>2603</v>
      </c>
      <c r="G77" s="639" t="s">
        <v>2573</v>
      </c>
      <c r="I77" s="663" t="s">
        <v>102</v>
      </c>
      <c r="J77" s="664" t="s">
        <v>103</v>
      </c>
      <c r="K77" s="664" t="s">
        <v>98</v>
      </c>
      <c r="L77" s="664" t="s">
        <v>104</v>
      </c>
      <c r="M77" s="721" t="s">
        <v>95</v>
      </c>
      <c r="N77" s="785"/>
      <c r="BI77" s="493"/>
    </row>
    <row r="78" spans="1:304" s="492" customFormat="1">
      <c r="A78" s="786"/>
      <c r="B78" s="1024"/>
      <c r="C78" s="659"/>
      <c r="D78" s="637"/>
      <c r="E78" s="779" t="str">
        <f>IF(D78="","",IF(D78=' קבועים'!$A$38,' קבועים'!$B$38,IF(D78=' קבועים'!$A$39,' קבועים'!$B$39,IF(D78=' קבועים'!$A$40,' קבועים'!$B$40,IF(D78=' קבועים'!$A$41,' קבועים'!$B$41,IF(D78=' קבועים'!$A$42,' קבועים'!$B$42))))))</f>
        <v/>
      </c>
      <c r="F78" s="659"/>
      <c r="G78" s="642"/>
      <c r="I78" s="714"/>
      <c r="J78" s="715"/>
      <c r="K78" s="714"/>
      <c r="L78" s="714"/>
      <c r="M78" s="714"/>
      <c r="N78" s="785"/>
      <c r="BI78" s="493"/>
    </row>
    <row r="79" spans="1:304" s="492" customFormat="1">
      <c r="A79" s="786"/>
      <c r="B79" s="1024"/>
      <c r="C79" s="659"/>
      <c r="D79" s="637"/>
      <c r="E79" s="779" t="str">
        <f>IF(D79="","",IF(D79=' קבועים'!$A$38,' קבועים'!$B$38,IF(D79=' קבועים'!$A$39,' קבועים'!$B$39,IF(D79=' קבועים'!$A$40,' קבועים'!$B$40,IF(D79=' קבועים'!$A$41,' קבועים'!$B$41,IF(D79=' קבועים'!$A$42,' קבועים'!$B$42))))))</f>
        <v/>
      </c>
      <c r="F79" s="659"/>
      <c r="G79" s="642"/>
      <c r="I79" s="714"/>
      <c r="J79" s="715"/>
      <c r="K79" s="714"/>
      <c r="L79" s="714"/>
      <c r="M79" s="714"/>
      <c r="N79" s="785"/>
      <c r="BI79" s="493"/>
    </row>
    <row r="80" spans="1:304" s="492" customFormat="1">
      <c r="A80" s="786"/>
      <c r="B80" s="1024"/>
      <c r="C80" s="659"/>
      <c r="D80" s="637"/>
      <c r="E80" s="779" t="str">
        <f>IF(D80="","",IF(D80=' קבועים'!$A$38,' קבועים'!$B$38,IF(D80=' קבועים'!$A$39,' קבועים'!$B$39,IF(D80=' קבועים'!$A$40,' קבועים'!$B$40,IF(D80=' קבועים'!$A$41,' קבועים'!$B$41,IF(D80=' קבועים'!$A$42,' קבועים'!$B$42))))))</f>
        <v/>
      </c>
      <c r="F80" s="659"/>
      <c r="G80" s="642"/>
      <c r="I80" s="714"/>
      <c r="J80" s="715"/>
      <c r="K80" s="714"/>
      <c r="L80" s="714"/>
      <c r="M80" s="714"/>
      <c r="N80" s="785"/>
      <c r="BI80" s="493"/>
    </row>
    <row r="81" spans="1:61" s="492" customFormat="1">
      <c r="A81" s="786"/>
      <c r="G81" s="768"/>
      <c r="N81" s="785"/>
      <c r="BI81" s="493"/>
    </row>
    <row r="82" spans="1:61" s="492" customFormat="1" ht="66">
      <c r="A82" s="786"/>
      <c r="B82" s="776" t="s">
        <v>2608</v>
      </c>
      <c r="C82" s="776" t="s">
        <v>2605</v>
      </c>
      <c r="D82" s="776" t="s">
        <v>2609</v>
      </c>
      <c r="E82" s="971"/>
      <c r="G82" s="768"/>
      <c r="I82" s="663" t="s">
        <v>102</v>
      </c>
      <c r="J82" s="664" t="s">
        <v>103</v>
      </c>
      <c r="K82" s="664" t="s">
        <v>98</v>
      </c>
      <c r="L82" s="664" t="s">
        <v>104</v>
      </c>
      <c r="M82" s="721" t="s">
        <v>95</v>
      </c>
      <c r="N82" s="785"/>
      <c r="BH82" s="493"/>
    </row>
    <row r="83" spans="1:61" s="492" customFormat="1" ht="32.450000000000003" customHeight="1">
      <c r="A83" s="786"/>
      <c r="B83" s="974">
        <f>B31</f>
        <v>0</v>
      </c>
      <c r="C83" s="974">
        <f>C31</f>
        <v>0</v>
      </c>
      <c r="D83" s="974">
        <f>D31</f>
        <v>0</v>
      </c>
      <c r="E83" s="973"/>
      <c r="G83" s="768"/>
      <c r="I83" s="714"/>
      <c r="J83" s="715"/>
      <c r="K83" s="714"/>
      <c r="L83" s="714"/>
      <c r="M83" s="714"/>
      <c r="N83" s="785"/>
      <c r="BH83" s="493"/>
    </row>
    <row r="84" spans="1:61" s="492" customFormat="1">
      <c r="A84" s="786"/>
      <c r="G84" s="768"/>
      <c r="N84" s="785"/>
      <c r="BI84" s="493"/>
    </row>
    <row r="85" spans="1:61" s="492" customFormat="1" ht="49.5">
      <c r="A85" s="786"/>
      <c r="B85" s="1032" t="s">
        <v>216</v>
      </c>
      <c r="C85" s="658" t="s">
        <v>2602</v>
      </c>
      <c r="D85" s="658" t="s">
        <v>2446</v>
      </c>
      <c r="E85" s="658" t="s">
        <v>6</v>
      </c>
      <c r="F85" s="658" t="s">
        <v>2603</v>
      </c>
      <c r="G85" s="658" t="s">
        <v>2573</v>
      </c>
      <c r="I85" s="663" t="s">
        <v>102</v>
      </c>
      <c r="J85" s="664" t="s">
        <v>103</v>
      </c>
      <c r="K85" s="664" t="s">
        <v>98</v>
      </c>
      <c r="L85" s="664" t="s">
        <v>104</v>
      </c>
      <c r="M85" s="721" t="s">
        <v>95</v>
      </c>
      <c r="N85" s="785"/>
      <c r="BI85" s="493"/>
    </row>
    <row r="86" spans="1:61" s="492" customFormat="1">
      <c r="A86" s="786"/>
      <c r="B86" s="1032"/>
      <c r="C86" s="659"/>
      <c r="D86" s="637"/>
      <c r="E86" s="779" t="str">
        <f>IF(D86="","",IF(D86=' קבועים'!$A$38,' קבועים'!$B$38,IF(D86=' קבועים'!$A$39,' קבועים'!$B$39,IF(D86=' קבועים'!$A$40,' קבועים'!$B$40,IF(D86=' קבועים'!$A$41,' קבועים'!$B$41,IF(D86=' קבועים'!$A$42,' קבועים'!$B$42))))))</f>
        <v/>
      </c>
      <c r="F86" s="659"/>
      <c r="G86" s="659"/>
      <c r="I86" s="714"/>
      <c r="J86" s="715"/>
      <c r="K86" s="714"/>
      <c r="L86" s="714"/>
      <c r="M86" s="714"/>
      <c r="N86" s="785"/>
      <c r="BI86" s="493"/>
    </row>
    <row r="87" spans="1:61" s="492" customFormat="1">
      <c r="A87" s="786"/>
      <c r="B87" s="1032"/>
      <c r="C87" s="659"/>
      <c r="D87" s="637"/>
      <c r="E87" s="779" t="str">
        <f>IF(D87="","",IF(D87=' קבועים'!$A$38,' קבועים'!$B$38,IF(D87=' קבועים'!$A$39,' קבועים'!$B$39,IF(D87=' קבועים'!$A$40,' קבועים'!$B$40,IF(D87=' קבועים'!$A$41,' קבועים'!$B$41,IF(D87=' קבועים'!$A$42,' קבועים'!$B$42))))))</f>
        <v/>
      </c>
      <c r="F87" s="659"/>
      <c r="G87" s="659"/>
      <c r="I87" s="714"/>
      <c r="J87" s="715"/>
      <c r="K87" s="714"/>
      <c r="L87" s="714"/>
      <c r="M87" s="714"/>
      <c r="N87" s="785"/>
      <c r="BI87" s="493"/>
    </row>
    <row r="88" spans="1:61" s="492" customFormat="1">
      <c r="A88" s="786"/>
      <c r="B88" s="1032"/>
      <c r="C88" s="659"/>
      <c r="D88" s="637"/>
      <c r="E88" s="779" t="str">
        <f>IF(D88="","",IF(D88=' קבועים'!$A$38,' קבועים'!$B$38,IF(D88=' קבועים'!$A$39,' קבועים'!$B$39,IF(D88=' קבועים'!$A$40,' קבועים'!$B$40,IF(D88=' קבועים'!$A$41,' קבועים'!$B$41,IF(D88=' קבועים'!$A$42,' קבועים'!$B$42))))))</f>
        <v/>
      </c>
      <c r="F88" s="659"/>
      <c r="G88" s="659"/>
      <c r="I88" s="714"/>
      <c r="J88" s="715"/>
      <c r="K88" s="714"/>
      <c r="L88" s="714"/>
      <c r="M88" s="714"/>
      <c r="N88" s="785"/>
      <c r="BI88" s="493"/>
    </row>
    <row r="89" spans="1:61" s="492" customFormat="1">
      <c r="A89" s="786"/>
      <c r="G89" s="768"/>
      <c r="I89" s="530"/>
      <c r="J89" s="681"/>
      <c r="K89" s="530"/>
      <c r="L89" s="530"/>
      <c r="M89" s="530"/>
      <c r="N89" s="785"/>
      <c r="BI89" s="493"/>
    </row>
    <row r="90" spans="1:61" s="492" customFormat="1" ht="66">
      <c r="A90" s="786"/>
      <c r="B90" s="776" t="s">
        <v>2608</v>
      </c>
      <c r="C90" s="776" t="s">
        <v>2605</v>
      </c>
      <c r="D90" s="776" t="s">
        <v>2609</v>
      </c>
      <c r="E90" s="971"/>
      <c r="G90" s="768"/>
      <c r="I90" s="663" t="s">
        <v>102</v>
      </c>
      <c r="J90" s="664" t="s">
        <v>103</v>
      </c>
      <c r="K90" s="664" t="s">
        <v>98</v>
      </c>
      <c r="L90" s="664" t="s">
        <v>104</v>
      </c>
      <c r="M90" s="721" t="s">
        <v>95</v>
      </c>
      <c r="N90" s="785"/>
      <c r="BI90" s="493"/>
    </row>
    <row r="91" spans="1:61" s="492" customFormat="1" ht="32.450000000000003" customHeight="1">
      <c r="A91" s="786"/>
      <c r="B91" s="974">
        <f>B39</f>
        <v>0</v>
      </c>
      <c r="C91" s="974">
        <f>C39</f>
        <v>0</v>
      </c>
      <c r="D91" s="974">
        <f>D39</f>
        <v>0</v>
      </c>
      <c r="E91" s="973"/>
      <c r="G91" s="768"/>
      <c r="I91" s="714"/>
      <c r="J91" s="715"/>
      <c r="K91" s="714"/>
      <c r="L91" s="714"/>
      <c r="M91" s="714"/>
      <c r="N91" s="785"/>
      <c r="BI91" s="493"/>
    </row>
    <row r="92" spans="1:61" s="492" customFormat="1">
      <c r="A92" s="786"/>
      <c r="G92" s="768"/>
      <c r="I92" s="530"/>
      <c r="J92" s="681"/>
      <c r="K92" s="530"/>
      <c r="L92" s="530"/>
      <c r="M92" s="530"/>
      <c r="N92" s="785"/>
      <c r="BI92" s="493"/>
    </row>
    <row r="93" spans="1:61" s="492" customFormat="1" ht="49.5">
      <c r="A93" s="786"/>
      <c r="B93" s="1024" t="s">
        <v>218</v>
      </c>
      <c r="C93" s="658" t="s">
        <v>2602</v>
      </c>
      <c r="D93" s="658" t="s">
        <v>2446</v>
      </c>
      <c r="E93" s="658" t="s">
        <v>6</v>
      </c>
      <c r="F93" s="658" t="s">
        <v>2607</v>
      </c>
      <c r="G93" s="658" t="s">
        <v>2561</v>
      </c>
      <c r="I93" s="663" t="s">
        <v>102</v>
      </c>
      <c r="J93" s="664" t="s">
        <v>103</v>
      </c>
      <c r="K93" s="664" t="s">
        <v>98</v>
      </c>
      <c r="L93" s="664" t="s">
        <v>104</v>
      </c>
      <c r="M93" s="721" t="s">
        <v>95</v>
      </c>
      <c r="N93" s="785"/>
      <c r="BI93" s="493"/>
    </row>
    <row r="94" spans="1:61" s="492" customFormat="1">
      <c r="A94" s="786"/>
      <c r="B94" s="1024"/>
      <c r="C94" s="659"/>
      <c r="D94" s="637"/>
      <c r="E94" s="779" t="str">
        <f>IF(D94="","",IF(D94=' קבועים'!$A$38,' קבועים'!$B$38,IF(D94=' קבועים'!$A$39,' קבועים'!$B$39,IF(D94=' קבועים'!$A$40,' קבועים'!$B$40,IF(D94=' קבועים'!$A$41,' קבועים'!$B$41,IF(D94=' קבועים'!$A$42,' קבועים'!$B$42))))))</f>
        <v/>
      </c>
      <c r="F94" s="659"/>
      <c r="G94" s="659"/>
      <c r="I94" s="714"/>
      <c r="J94" s="715"/>
      <c r="K94" s="714"/>
      <c r="L94" s="714"/>
      <c r="M94" s="714"/>
      <c r="N94" s="785"/>
      <c r="BI94" s="493"/>
    </row>
    <row r="95" spans="1:61" s="492" customFormat="1">
      <c r="A95" s="786"/>
      <c r="B95" s="1024"/>
      <c r="C95" s="659"/>
      <c r="D95" s="637"/>
      <c r="E95" s="779" t="str">
        <f>IF(D95="","",IF(D95=' קבועים'!$A$38,' קבועים'!$B$38,IF(D95=' קבועים'!$A$39,' קבועים'!$B$39,IF(D95=' קבועים'!$A$40,' קבועים'!$B$40,IF(D95=' קבועים'!$A$41,' קבועים'!$B$41,IF(D95=' קבועים'!$A$42,' קבועים'!$B$42))))))</f>
        <v/>
      </c>
      <c r="F95" s="659"/>
      <c r="G95" s="659"/>
      <c r="I95" s="714"/>
      <c r="J95" s="715"/>
      <c r="K95" s="714"/>
      <c r="L95" s="714"/>
      <c r="M95" s="714"/>
      <c r="N95" s="785"/>
      <c r="BI95" s="493"/>
    </row>
    <row r="96" spans="1:61" s="492" customFormat="1">
      <c r="A96" s="786"/>
      <c r="B96" s="1024"/>
      <c r="C96" s="659"/>
      <c r="D96" s="637"/>
      <c r="E96" s="779" t="str">
        <f>IF(D96="","",IF(D96=' קבועים'!$A$38,' קבועים'!$B$38,IF(D96=' קבועים'!$A$39,' קבועים'!$B$39,IF(D96=' קבועים'!$A$40,' קבועים'!$B$40,IF(D96=' קבועים'!$A$41,' קבועים'!$B$41,IF(D96=' קבועים'!$A$42,' קבועים'!$B$42))))))</f>
        <v/>
      </c>
      <c r="F96" s="659"/>
      <c r="G96" s="659"/>
      <c r="I96" s="714"/>
      <c r="J96" s="715"/>
      <c r="K96" s="714"/>
      <c r="L96" s="714"/>
      <c r="M96" s="714"/>
      <c r="N96" s="785"/>
      <c r="BI96" s="493"/>
    </row>
    <row r="97" spans="1:61" s="492" customFormat="1">
      <c r="A97" s="786"/>
      <c r="G97" s="768"/>
      <c r="N97" s="785"/>
      <c r="BI97" s="493"/>
    </row>
    <row r="98" spans="1:61" s="492" customFormat="1" ht="66">
      <c r="A98" s="786"/>
      <c r="B98" s="776" t="s">
        <v>2608</v>
      </c>
      <c r="C98" s="776" t="s">
        <v>2605</v>
      </c>
      <c r="D98" s="776" t="s">
        <v>2609</v>
      </c>
      <c r="E98" s="971"/>
      <c r="G98" s="768"/>
      <c r="I98" s="663" t="s">
        <v>102</v>
      </c>
      <c r="J98" s="664" t="s">
        <v>103</v>
      </c>
      <c r="K98" s="664" t="s">
        <v>98</v>
      </c>
      <c r="L98" s="664" t="s">
        <v>104</v>
      </c>
      <c r="M98" s="721" t="s">
        <v>95</v>
      </c>
      <c r="N98" s="785"/>
      <c r="BI98" s="493"/>
    </row>
    <row r="99" spans="1:61" s="492" customFormat="1" ht="35.1" customHeight="1">
      <c r="A99" s="786"/>
      <c r="B99" s="974">
        <f>B47</f>
        <v>0</v>
      </c>
      <c r="C99" s="974">
        <f>C47</f>
        <v>0</v>
      </c>
      <c r="D99" s="974">
        <f>D47</f>
        <v>0</v>
      </c>
      <c r="E99" s="975"/>
      <c r="G99" s="768"/>
      <c r="I99" s="714"/>
      <c r="J99" s="715"/>
      <c r="K99" s="714"/>
      <c r="L99" s="714"/>
      <c r="M99" s="714"/>
      <c r="N99" s="785"/>
      <c r="BI99" s="493"/>
    </row>
    <row r="100" spans="1:61" s="492" customFormat="1">
      <c r="A100" s="786"/>
      <c r="G100" s="768"/>
      <c r="I100" s="530"/>
      <c r="J100" s="681"/>
      <c r="K100" s="530"/>
      <c r="L100" s="530"/>
      <c r="M100" s="530"/>
      <c r="N100" s="785"/>
      <c r="BI100" s="493"/>
    </row>
    <row r="101" spans="1:61" s="492" customFormat="1" ht="49.5">
      <c r="A101" s="786"/>
      <c r="B101" s="1024" t="s">
        <v>220</v>
      </c>
      <c r="C101" s="658" t="s">
        <v>2602</v>
      </c>
      <c r="D101" s="658" t="s">
        <v>2446</v>
      </c>
      <c r="E101" s="658" t="s">
        <v>6</v>
      </c>
      <c r="F101" s="658" t="s">
        <v>2603</v>
      </c>
      <c r="G101" s="658" t="s">
        <v>2573</v>
      </c>
      <c r="I101" s="663" t="s">
        <v>102</v>
      </c>
      <c r="J101" s="664" t="s">
        <v>103</v>
      </c>
      <c r="K101" s="664" t="s">
        <v>98</v>
      </c>
      <c r="L101" s="664" t="s">
        <v>104</v>
      </c>
      <c r="M101" s="721" t="s">
        <v>95</v>
      </c>
      <c r="N101" s="785"/>
      <c r="BI101" s="493"/>
    </row>
    <row r="102" spans="1:61" s="492" customFormat="1">
      <c r="A102" s="786"/>
      <c r="B102" s="1024"/>
      <c r="C102" s="659"/>
      <c r="D102" s="637"/>
      <c r="E102" s="779" t="str">
        <f>IF(D102="","",IF(D102=' קבועים'!$A$38,' קבועים'!$B$38,IF(D102=' קבועים'!$A$39,' קבועים'!$B$39,IF(D102=' קבועים'!$A$40,' קבועים'!$B$40,IF(D102=' קבועים'!$A$41,' קבועים'!$B$41,IF(D102=' קבועים'!$A$42,' קבועים'!$B$42))))))</f>
        <v/>
      </c>
      <c r="F102" s="659"/>
      <c r="G102" s="659"/>
      <c r="I102" s="714"/>
      <c r="J102" s="715"/>
      <c r="K102" s="714"/>
      <c r="L102" s="714"/>
      <c r="M102" s="714"/>
      <c r="N102" s="785"/>
      <c r="BI102" s="493"/>
    </row>
    <row r="103" spans="1:61" s="492" customFormat="1">
      <c r="A103" s="786"/>
      <c r="B103" s="1024"/>
      <c r="C103" s="659"/>
      <c r="D103" s="637"/>
      <c r="E103" s="779" t="str">
        <f>IF(D103="","",IF(D103=' קבועים'!$A$38,' קבועים'!$B$38,IF(D103=' קבועים'!$A$39,' קבועים'!$B$39,IF(D103=' קבועים'!$A$40,' קבועים'!$B$40,IF(D103=' קבועים'!$A$41,' קבועים'!$B$41,IF(D103=' קבועים'!$A$42,' קבועים'!$B$42))))))</f>
        <v/>
      </c>
      <c r="F103" s="659"/>
      <c r="G103" s="659"/>
      <c r="I103" s="714"/>
      <c r="J103" s="715"/>
      <c r="K103" s="714"/>
      <c r="L103" s="714"/>
      <c r="M103" s="714"/>
      <c r="N103" s="785"/>
      <c r="BI103" s="493"/>
    </row>
    <row r="104" spans="1:61" s="492" customFormat="1">
      <c r="A104" s="786"/>
      <c r="B104" s="1024"/>
      <c r="C104" s="659"/>
      <c r="D104" s="637"/>
      <c r="E104" s="779" t="str">
        <f>IF(D104="","",IF(D104=' קבועים'!$A$38,' קבועים'!$B$38,IF(D104=' קבועים'!$A$39,' קבועים'!$B$39,IF(D104=' קבועים'!$A$40,' קבועים'!$B$40,IF(D104=' קבועים'!$A$41,' קבועים'!$B$41,IF(D104=' קבועים'!$A$42,' קבועים'!$B$42))))))</f>
        <v/>
      </c>
      <c r="F104" s="659"/>
      <c r="G104" s="659"/>
      <c r="I104" s="714"/>
      <c r="J104" s="715"/>
      <c r="K104" s="714"/>
      <c r="L104" s="714"/>
      <c r="M104" s="714"/>
      <c r="N104" s="785"/>
      <c r="BI104" s="493"/>
    </row>
    <row r="105" spans="1:61" s="492" customFormat="1">
      <c r="A105" s="786"/>
      <c r="G105" s="768"/>
      <c r="N105" s="785"/>
      <c r="BI105" s="493"/>
    </row>
    <row r="106" spans="1:61" s="492" customFormat="1" ht="66">
      <c r="A106" s="786"/>
      <c r="B106" s="776" t="s">
        <v>2608</v>
      </c>
      <c r="C106" s="776" t="s">
        <v>2605</v>
      </c>
      <c r="D106" s="776" t="s">
        <v>2609</v>
      </c>
      <c r="E106" s="971"/>
      <c r="G106" s="768"/>
      <c r="I106" s="663" t="s">
        <v>102</v>
      </c>
      <c r="J106" s="664" t="s">
        <v>103</v>
      </c>
      <c r="K106" s="664" t="s">
        <v>98</v>
      </c>
      <c r="L106" s="664" t="s">
        <v>104</v>
      </c>
      <c r="M106" s="721" t="s">
        <v>95</v>
      </c>
      <c r="N106" s="785"/>
      <c r="BI106" s="493"/>
    </row>
    <row r="107" spans="1:61" s="492" customFormat="1" ht="33.950000000000003" customHeight="1">
      <c r="A107" s="786"/>
      <c r="B107" s="974">
        <f>B55</f>
        <v>0</v>
      </c>
      <c r="C107" s="974">
        <f>C55</f>
        <v>0</v>
      </c>
      <c r="D107" s="974">
        <f>D55</f>
        <v>0</v>
      </c>
      <c r="E107" s="686"/>
      <c r="G107" s="768"/>
      <c r="I107" s="714"/>
      <c r="J107" s="715"/>
      <c r="K107" s="714"/>
      <c r="L107" s="714"/>
      <c r="M107" s="714"/>
      <c r="N107" s="785"/>
      <c r="BI107" s="493"/>
    </row>
    <row r="108" spans="1:61" s="492" customFormat="1">
      <c r="A108" s="786"/>
      <c r="G108" s="768"/>
      <c r="I108" s="530"/>
      <c r="J108" s="681"/>
      <c r="K108" s="530"/>
      <c r="L108" s="530"/>
      <c r="M108" s="530"/>
      <c r="N108" s="785"/>
      <c r="BI108" s="493"/>
    </row>
    <row r="109" spans="1:61" s="492" customFormat="1" ht="49.5">
      <c r="A109" s="786"/>
      <c r="B109" s="1024" t="s">
        <v>222</v>
      </c>
      <c r="C109" s="658" t="s">
        <v>2602</v>
      </c>
      <c r="D109" s="658" t="s">
        <v>2446</v>
      </c>
      <c r="E109" s="658" t="s">
        <v>6</v>
      </c>
      <c r="F109" s="658" t="s">
        <v>2603</v>
      </c>
      <c r="G109" s="658" t="s">
        <v>2573</v>
      </c>
      <c r="I109" s="663" t="s">
        <v>102</v>
      </c>
      <c r="J109" s="664" t="s">
        <v>103</v>
      </c>
      <c r="K109" s="664" t="s">
        <v>98</v>
      </c>
      <c r="L109" s="664" t="s">
        <v>104</v>
      </c>
      <c r="M109" s="721" t="s">
        <v>95</v>
      </c>
      <c r="N109" s="785"/>
      <c r="BI109" s="493"/>
    </row>
    <row r="110" spans="1:61" s="492" customFormat="1">
      <c r="A110" s="786"/>
      <c r="B110" s="1024"/>
      <c r="C110" s="659"/>
      <c r="D110" s="637"/>
      <c r="E110" s="779" t="str">
        <f>IF(D110="","",IF(D110=' קבועים'!$A$38,' קבועים'!$B$38,IF(D110=' קבועים'!$A$39,' קבועים'!$B$39,IF(D110=' קבועים'!$A$40,' קבועים'!$B$40,IF(D110=' קבועים'!$A$41,' קבועים'!$B$41,IF(D110=' קבועים'!$A$42,' קבועים'!$B$42))))))</f>
        <v/>
      </c>
      <c r="F110" s="659"/>
      <c r="G110" s="659"/>
      <c r="I110" s="714"/>
      <c r="J110" s="715"/>
      <c r="K110" s="714"/>
      <c r="L110" s="714"/>
      <c r="M110" s="714"/>
      <c r="N110" s="785"/>
      <c r="BI110" s="493"/>
    </row>
    <row r="111" spans="1:61" s="492" customFormat="1">
      <c r="A111" s="786"/>
      <c r="B111" s="1024"/>
      <c r="C111" s="659"/>
      <c r="D111" s="637"/>
      <c r="E111" s="779" t="str">
        <f>IF(D111="","",IF(D111=' קבועים'!$A$38,' קבועים'!$B$38,IF(D111=' קבועים'!$A$39,' קבועים'!$B$39,IF(D111=' קבועים'!$A$40,' קבועים'!$B$40,IF(D111=' קבועים'!$A$41,' קבועים'!$B$41,IF(D111=' קבועים'!$A$42,' קבועים'!$B$42))))))</f>
        <v/>
      </c>
      <c r="F111" s="659"/>
      <c r="G111" s="659"/>
      <c r="I111" s="714"/>
      <c r="J111" s="715"/>
      <c r="K111" s="714"/>
      <c r="L111" s="714"/>
      <c r="M111" s="714"/>
      <c r="N111" s="785"/>
      <c r="BI111" s="493"/>
    </row>
    <row r="112" spans="1:61" s="492" customFormat="1">
      <c r="A112" s="786"/>
      <c r="B112" s="1024"/>
      <c r="C112" s="659"/>
      <c r="D112" s="637"/>
      <c r="E112" s="779" t="str">
        <f>IF(D112="","",IF(D112=' קבועים'!$A$38,' קבועים'!$B$38,IF(D112=' קבועים'!$A$39,' קבועים'!$B$39,IF(D112=' קבועים'!$A$40,' קבועים'!$B$40,IF(D112=' קבועים'!$A$41,' קבועים'!$B$41,IF(D112=' קבועים'!$A$42,' קבועים'!$B$42))))))</f>
        <v/>
      </c>
      <c r="F112" s="659"/>
      <c r="G112" s="659"/>
      <c r="I112" s="714"/>
      <c r="J112" s="714"/>
      <c r="K112" s="714"/>
      <c r="L112" s="714"/>
      <c r="M112" s="714"/>
      <c r="N112" s="785"/>
      <c r="BI112" s="493"/>
    </row>
    <row r="113" spans="1:304" s="492" customFormat="1">
      <c r="A113" s="786"/>
      <c r="G113" s="768"/>
      <c r="I113" s="530"/>
      <c r="J113" s="681"/>
      <c r="K113" s="530"/>
      <c r="L113" s="530"/>
      <c r="M113" s="530"/>
      <c r="N113" s="785"/>
      <c r="BI113" s="493"/>
    </row>
    <row r="114" spans="1:304" s="492" customFormat="1" ht="66">
      <c r="A114" s="786"/>
      <c r="B114" s="776" t="s">
        <v>2608</v>
      </c>
      <c r="C114" s="776" t="s">
        <v>2605</v>
      </c>
      <c r="D114" s="776" t="s">
        <v>2609</v>
      </c>
      <c r="E114" s="971"/>
      <c r="G114" s="768"/>
      <c r="I114" s="663" t="s">
        <v>102</v>
      </c>
      <c r="J114" s="664" t="s">
        <v>103</v>
      </c>
      <c r="K114" s="664" t="s">
        <v>98</v>
      </c>
      <c r="L114" s="664" t="s">
        <v>104</v>
      </c>
      <c r="M114" s="721" t="s">
        <v>95</v>
      </c>
      <c r="N114" s="785"/>
      <c r="BI114" s="493"/>
    </row>
    <row r="115" spans="1:304" s="492" customFormat="1" ht="36.6" customHeight="1">
      <c r="A115" s="786"/>
      <c r="B115" s="974">
        <f>B63</f>
        <v>0</v>
      </c>
      <c r="C115" s="974">
        <f>C63</f>
        <v>0</v>
      </c>
      <c r="D115" s="974">
        <f>D63</f>
        <v>0</v>
      </c>
      <c r="E115" s="975"/>
      <c r="G115" s="768"/>
      <c r="I115" s="714"/>
      <c r="J115" s="715"/>
      <c r="K115" s="714"/>
      <c r="L115" s="714"/>
      <c r="M115" s="714"/>
      <c r="N115" s="785"/>
      <c r="BI115" s="493"/>
    </row>
    <row r="116" spans="1:304" s="492" customFormat="1">
      <c r="A116" s="786"/>
      <c r="G116" s="768"/>
      <c r="I116" s="530"/>
      <c r="J116" s="681"/>
      <c r="K116" s="530"/>
      <c r="L116" s="530"/>
      <c r="M116" s="530"/>
      <c r="N116" s="785"/>
      <c r="BI116" s="493"/>
    </row>
    <row r="117" spans="1:304" s="492" customFormat="1" ht="49.5">
      <c r="A117" s="786"/>
      <c r="B117" s="1024" t="s">
        <v>224</v>
      </c>
      <c r="C117" s="658" t="s">
        <v>2602</v>
      </c>
      <c r="D117" s="658" t="s">
        <v>2446</v>
      </c>
      <c r="E117" s="658" t="s">
        <v>6</v>
      </c>
      <c r="F117" s="658" t="s">
        <v>2603</v>
      </c>
      <c r="G117" s="658" t="s">
        <v>2573</v>
      </c>
      <c r="I117" s="663" t="s">
        <v>102</v>
      </c>
      <c r="J117" s="664" t="s">
        <v>103</v>
      </c>
      <c r="K117" s="664" t="s">
        <v>98</v>
      </c>
      <c r="L117" s="664" t="s">
        <v>104</v>
      </c>
      <c r="M117" s="721" t="s">
        <v>95</v>
      </c>
      <c r="N117" s="785"/>
      <c r="BI117" s="493"/>
    </row>
    <row r="118" spans="1:304" s="492" customFormat="1">
      <c r="A118" s="786"/>
      <c r="B118" s="1024"/>
      <c r="C118" s="659"/>
      <c r="D118" s="637"/>
      <c r="E118" s="779" t="str">
        <f>IF(D118="","",IF(D118=' קבועים'!$A$38,' קבועים'!$B$38,IF(D118=' קבועים'!$A$39,' קבועים'!$B$39,IF(D118=' קבועים'!$A$40,' קבועים'!$B$40,IF(D118=' קבועים'!$A$41,' קבועים'!$B$41,IF(D118=' קבועים'!$A$42,' קבועים'!$B$42))))))</f>
        <v/>
      </c>
      <c r="F118" s="659"/>
      <c r="G118" s="659"/>
      <c r="I118" s="714"/>
      <c r="J118" s="715"/>
      <c r="K118" s="714"/>
      <c r="L118" s="714"/>
      <c r="M118" s="714"/>
      <c r="N118" s="785"/>
      <c r="BI118" s="493"/>
    </row>
    <row r="119" spans="1:304" s="492" customFormat="1">
      <c r="A119" s="786"/>
      <c r="B119" s="1024"/>
      <c r="C119" s="659"/>
      <c r="D119" s="637"/>
      <c r="E119" s="779" t="str">
        <f>IF(D119="","",IF(D119=' קבועים'!$A$38,' קבועים'!$B$38,IF(D119=' קבועים'!$A$39,' קבועים'!$B$39,IF(D119=' קבועים'!$A$40,' קבועים'!$B$40,IF(D119=' קבועים'!$A$41,' קבועים'!$B$41,IF(D119=' קבועים'!$A$42,' קבועים'!$B$42))))))</f>
        <v/>
      </c>
      <c r="F119" s="659"/>
      <c r="G119" s="659"/>
      <c r="I119" s="714"/>
      <c r="J119" s="715"/>
      <c r="K119" s="714"/>
      <c r="L119" s="714"/>
      <c r="M119" s="714"/>
      <c r="N119" s="785"/>
      <c r="BI119" s="493"/>
    </row>
    <row r="120" spans="1:304" s="492" customFormat="1">
      <c r="A120" s="786"/>
      <c r="B120" s="1024"/>
      <c r="C120" s="659"/>
      <c r="D120" s="637"/>
      <c r="E120" s="779" t="str">
        <f>IF(D120="","",IF(D120=' קבועים'!$A$38,' קבועים'!$B$38,IF(D120=' קבועים'!$A$39,' קבועים'!$B$39,IF(D120=' קבועים'!$A$40,' קבועים'!$B$40,IF(D120=' קבועים'!$A$41,' קבועים'!$B$41,IF(D120=' קבועים'!$A$42,' קבועים'!$B$42))))))</f>
        <v/>
      </c>
      <c r="F120" s="659"/>
      <c r="G120" s="659"/>
      <c r="I120" s="714"/>
      <c r="J120" s="715"/>
      <c r="K120" s="714"/>
      <c r="L120" s="714"/>
      <c r="M120" s="714"/>
      <c r="N120" s="785"/>
      <c r="BJ120" s="493"/>
    </row>
    <row r="121" spans="1:304" s="492" customFormat="1">
      <c r="A121" s="786"/>
      <c r="I121" s="530"/>
      <c r="J121" s="681"/>
      <c r="K121" s="530"/>
      <c r="L121" s="530"/>
      <c r="M121" s="530"/>
      <c r="N121" s="785"/>
      <c r="BI121" s="493"/>
    </row>
    <row r="122" spans="1:304" s="492" customFormat="1" ht="66">
      <c r="A122" s="786"/>
      <c r="B122" s="776" t="s">
        <v>2608</v>
      </c>
      <c r="C122" s="776" t="s">
        <v>2605</v>
      </c>
      <c r="D122" s="776" t="s">
        <v>2609</v>
      </c>
      <c r="E122" s="971"/>
      <c r="I122" s="663" t="s">
        <v>102</v>
      </c>
      <c r="J122" s="664" t="s">
        <v>103</v>
      </c>
      <c r="K122" s="664" t="s">
        <v>98</v>
      </c>
      <c r="L122" s="664" t="s">
        <v>104</v>
      </c>
      <c r="M122" s="721" t="s">
        <v>95</v>
      </c>
      <c r="N122" s="785"/>
      <c r="BI122" s="493"/>
    </row>
    <row r="123" spans="1:304" s="492" customFormat="1" ht="36.950000000000003" customHeight="1">
      <c r="A123" s="786"/>
      <c r="B123" s="974">
        <f>B71</f>
        <v>0</v>
      </c>
      <c r="C123" s="974">
        <f>C71</f>
        <v>0</v>
      </c>
      <c r="D123" s="974">
        <f>D71</f>
        <v>0</v>
      </c>
      <c r="E123" s="975"/>
      <c r="I123" s="714"/>
      <c r="J123" s="715"/>
      <c r="K123" s="714"/>
      <c r="L123" s="714"/>
      <c r="M123" s="714"/>
      <c r="N123" s="785"/>
      <c r="BI123" s="493"/>
    </row>
    <row r="124" spans="1:304" s="492" customFormat="1">
      <c r="A124" s="786"/>
      <c r="N124" s="785"/>
      <c r="BI124" s="493"/>
    </row>
    <row r="125" spans="1:304" s="492" customFormat="1" ht="24" hidden="1" customHeight="1" outlineLevel="1">
      <c r="A125" s="786"/>
      <c r="B125" s="713" t="s">
        <v>2637</v>
      </c>
      <c r="C125" s="760"/>
      <c r="N125" s="785"/>
      <c r="BJ125" s="493"/>
    </row>
    <row r="126" spans="1:304" s="492" customFormat="1" collapsed="1">
      <c r="A126" s="786"/>
      <c r="N126" s="785"/>
      <c r="P126" s="484"/>
      <c r="Q126" s="482"/>
      <c r="R126" s="482"/>
      <c r="S126" s="482"/>
      <c r="T126" s="482"/>
      <c r="U126" s="482"/>
      <c r="V126" s="482"/>
      <c r="W126" s="482"/>
      <c r="X126" s="482"/>
      <c r="Y126" s="482"/>
      <c r="Z126" s="482"/>
      <c r="AA126" s="482"/>
      <c r="AB126" s="484"/>
      <c r="AC126" s="482"/>
      <c r="AD126" s="482"/>
      <c r="AE126" s="482"/>
      <c r="AF126" s="482"/>
      <c r="AG126" s="482"/>
      <c r="AH126" s="482"/>
      <c r="AI126" s="482"/>
      <c r="AJ126" s="482"/>
      <c r="AK126" s="482"/>
      <c r="AL126" s="482"/>
      <c r="AM126" s="482"/>
      <c r="AN126" s="484"/>
      <c r="AO126" s="482"/>
      <c r="AP126" s="482"/>
      <c r="AQ126" s="482"/>
      <c r="AR126" s="482"/>
      <c r="AS126" s="482"/>
      <c r="AT126" s="482"/>
      <c r="AU126" s="482"/>
      <c r="AV126" s="482"/>
      <c r="AW126" s="482"/>
      <c r="AX126" s="482"/>
      <c r="AY126" s="482"/>
      <c r="AZ126" s="484"/>
      <c r="BA126" s="482"/>
      <c r="BB126" s="482"/>
      <c r="BC126" s="482"/>
      <c r="BD126" s="482"/>
      <c r="BE126" s="482"/>
      <c r="BF126" s="482"/>
      <c r="BG126" s="482"/>
      <c r="BH126" s="482"/>
      <c r="BI126" s="482"/>
      <c r="BJ126" s="482"/>
      <c r="BK126" s="482"/>
      <c r="BL126" s="484"/>
      <c r="BM126" s="482"/>
      <c r="BN126" s="482"/>
      <c r="BO126" s="482"/>
      <c r="BP126" s="482"/>
      <c r="BQ126" s="482"/>
      <c r="BR126" s="482"/>
      <c r="BS126" s="482"/>
      <c r="BT126" s="482"/>
      <c r="BU126" s="482"/>
      <c r="BV126" s="482"/>
      <c r="BW126" s="482"/>
      <c r="BX126" s="484"/>
      <c r="BY126" s="482"/>
      <c r="BZ126" s="482"/>
      <c r="CA126" s="482"/>
      <c r="CB126" s="482"/>
      <c r="CC126" s="482"/>
      <c r="CD126" s="482"/>
      <c r="CE126" s="482"/>
      <c r="CF126" s="482"/>
      <c r="CG126" s="482"/>
      <c r="CH126" s="482"/>
      <c r="CI126" s="482"/>
      <c r="CJ126" s="484"/>
      <c r="CK126" s="482"/>
      <c r="CL126" s="482"/>
      <c r="CM126" s="482"/>
      <c r="CN126" s="482"/>
      <c r="CO126" s="482"/>
      <c r="CP126" s="482"/>
      <c r="CQ126" s="482"/>
      <c r="CR126" s="482"/>
      <c r="CS126" s="482"/>
      <c r="CT126" s="482"/>
      <c r="CU126" s="482"/>
      <c r="CV126" s="484"/>
      <c r="CW126" s="482"/>
      <c r="CX126" s="482"/>
      <c r="CY126" s="482"/>
      <c r="CZ126" s="482"/>
      <c r="DA126" s="482"/>
      <c r="DB126" s="482"/>
      <c r="DC126" s="482"/>
      <c r="DD126" s="482"/>
      <c r="DE126" s="482"/>
      <c r="DF126" s="482"/>
      <c r="DG126" s="482"/>
      <c r="DH126" s="484"/>
      <c r="DI126" s="482"/>
      <c r="DJ126" s="482"/>
      <c r="DK126" s="482"/>
      <c r="DL126" s="482"/>
      <c r="DM126" s="482"/>
      <c r="DN126" s="482"/>
      <c r="DO126" s="482"/>
      <c r="DP126" s="482"/>
      <c r="DQ126" s="482"/>
      <c r="DR126" s="482"/>
      <c r="DS126" s="482"/>
      <c r="DT126" s="482"/>
      <c r="DU126" s="482"/>
      <c r="DV126" s="482"/>
      <c r="DW126" s="482"/>
      <c r="DX126" s="482"/>
      <c r="DY126" s="482"/>
      <c r="DZ126" s="482"/>
      <c r="EA126" s="482"/>
      <c r="EB126" s="482"/>
      <c r="EC126" s="482"/>
      <c r="ED126" s="482"/>
      <c r="EE126" s="482"/>
      <c r="EF126" s="482"/>
      <c r="EG126" s="482"/>
      <c r="EH126" s="482"/>
      <c r="EI126" s="482"/>
      <c r="EJ126" s="482"/>
      <c r="EK126" s="482"/>
      <c r="EL126" s="482"/>
      <c r="EM126" s="482"/>
      <c r="EN126" s="482"/>
      <c r="EO126" s="482"/>
      <c r="EP126" s="482"/>
      <c r="EQ126" s="482"/>
      <c r="ER126" s="482"/>
      <c r="ES126" s="482"/>
      <c r="ET126" s="482"/>
      <c r="EU126" s="482"/>
      <c r="EV126" s="482"/>
      <c r="EW126" s="482"/>
      <c r="EX126" s="482"/>
      <c r="EY126" s="482"/>
      <c r="EZ126" s="482"/>
      <c r="FA126" s="482"/>
      <c r="FB126" s="482"/>
      <c r="FC126" s="482"/>
      <c r="FD126" s="482"/>
      <c r="FE126" s="482"/>
      <c r="FF126" s="482"/>
      <c r="FG126" s="482"/>
      <c r="FH126" s="482"/>
      <c r="FI126" s="482"/>
      <c r="FJ126" s="482"/>
      <c r="FK126" s="482"/>
      <c r="FL126" s="482"/>
      <c r="FM126" s="482"/>
      <c r="FN126" s="482"/>
      <c r="FO126" s="482"/>
      <c r="FP126" s="482"/>
      <c r="FQ126" s="482"/>
      <c r="FR126" s="482"/>
      <c r="FS126" s="482"/>
      <c r="FT126" s="482"/>
      <c r="FU126" s="482"/>
      <c r="FV126" s="482"/>
      <c r="FW126" s="482"/>
      <c r="FX126" s="482"/>
      <c r="FY126" s="482"/>
      <c r="FZ126" s="482"/>
      <c r="GA126" s="482"/>
      <c r="GB126" s="482"/>
      <c r="GC126" s="482"/>
      <c r="GD126" s="482"/>
      <c r="GE126" s="482"/>
      <c r="GF126" s="482"/>
      <c r="GG126" s="482"/>
      <c r="GH126" s="482"/>
      <c r="GI126" s="482"/>
      <c r="GJ126" s="482"/>
      <c r="GK126" s="482"/>
      <c r="GL126" s="482"/>
      <c r="GM126" s="482"/>
      <c r="GN126" s="482"/>
      <c r="GO126" s="482"/>
      <c r="GP126" s="482"/>
      <c r="GQ126" s="482"/>
      <c r="GR126" s="482"/>
      <c r="GS126" s="482"/>
      <c r="GT126" s="482"/>
      <c r="GU126" s="482"/>
      <c r="GV126" s="482"/>
      <c r="GW126" s="482"/>
      <c r="GX126" s="482"/>
      <c r="GY126" s="482"/>
      <c r="GZ126" s="482"/>
      <c r="HA126" s="482"/>
      <c r="HB126" s="482"/>
      <c r="HC126" s="482"/>
      <c r="HD126" s="482"/>
      <c r="HE126" s="482"/>
      <c r="HF126" s="482"/>
      <c r="HG126" s="482"/>
      <c r="HH126" s="482"/>
      <c r="HI126" s="482"/>
      <c r="HJ126" s="482"/>
      <c r="HK126" s="482"/>
      <c r="HL126" s="482"/>
      <c r="HM126" s="482"/>
      <c r="HN126" s="482"/>
      <c r="HO126" s="482"/>
      <c r="HP126" s="482"/>
      <c r="HQ126" s="482"/>
      <c r="HR126" s="482"/>
      <c r="HS126" s="482"/>
      <c r="HT126" s="482"/>
      <c r="HU126" s="482"/>
      <c r="HV126" s="482"/>
      <c r="HW126" s="482"/>
      <c r="HX126" s="482"/>
      <c r="HY126" s="482"/>
      <c r="HZ126" s="482"/>
      <c r="IA126" s="482"/>
      <c r="IB126" s="482"/>
      <c r="IC126" s="482"/>
      <c r="ID126" s="482"/>
      <c r="IE126" s="482"/>
      <c r="IF126" s="482"/>
      <c r="IG126" s="482"/>
      <c r="IH126" s="482"/>
      <c r="II126" s="482"/>
      <c r="IJ126" s="482"/>
      <c r="IK126" s="482"/>
      <c r="IL126" s="482"/>
      <c r="IM126" s="482"/>
      <c r="IN126" s="482"/>
      <c r="IO126" s="482"/>
      <c r="IP126" s="482"/>
      <c r="IQ126" s="482"/>
      <c r="IR126" s="482"/>
      <c r="IS126" s="482"/>
      <c r="IT126" s="482"/>
      <c r="IU126" s="482"/>
      <c r="IV126" s="482"/>
      <c r="IW126" s="482"/>
      <c r="IX126" s="482"/>
      <c r="IY126" s="482"/>
      <c r="IZ126" s="482"/>
      <c r="JA126" s="482"/>
      <c r="JB126" s="482"/>
      <c r="JC126" s="482"/>
      <c r="JD126" s="482"/>
      <c r="JE126" s="482"/>
      <c r="JF126" s="482"/>
      <c r="JG126" s="482"/>
      <c r="JH126" s="482"/>
      <c r="JI126" s="482"/>
      <c r="JJ126" s="482"/>
      <c r="JK126" s="482"/>
      <c r="JL126" s="482"/>
      <c r="JM126" s="482"/>
      <c r="JN126" s="482"/>
      <c r="JO126" s="482"/>
      <c r="JP126" s="482"/>
      <c r="JQ126" s="482"/>
      <c r="JR126" s="482"/>
      <c r="JS126" s="482"/>
      <c r="JT126" s="482"/>
      <c r="JU126" s="482"/>
      <c r="JV126" s="482"/>
      <c r="JW126" s="482"/>
      <c r="JX126" s="482"/>
      <c r="JY126" s="482"/>
      <c r="JZ126" s="482"/>
      <c r="KA126" s="482"/>
      <c r="KB126" s="482"/>
      <c r="KC126" s="482"/>
      <c r="KD126" s="482"/>
      <c r="KE126" s="482"/>
      <c r="KF126" s="482"/>
      <c r="KG126" s="482"/>
      <c r="KH126" s="482"/>
      <c r="KI126" s="482"/>
      <c r="KJ126" s="482"/>
      <c r="KK126" s="482"/>
      <c r="KL126" s="482"/>
      <c r="KM126" s="482"/>
      <c r="KN126" s="482"/>
      <c r="KO126" s="482"/>
      <c r="KP126" s="482"/>
      <c r="KQ126" s="482"/>
      <c r="KR126" s="482"/>
    </row>
    <row r="127" spans="1:304" s="492" customFormat="1" hidden="1">
      <c r="A127" s="786"/>
      <c r="I127" s="530"/>
      <c r="J127" s="681"/>
      <c r="K127" s="530"/>
      <c r="L127" s="530"/>
      <c r="M127" s="530"/>
      <c r="N127" s="785"/>
      <c r="BJ127" s="493"/>
    </row>
    <row r="128" spans="1:304" ht="20.25" hidden="1">
      <c r="A128" s="856"/>
      <c r="B128" s="488" t="s">
        <v>418</v>
      </c>
      <c r="C128" s="487"/>
      <c r="D128" s="487"/>
      <c r="E128" s="487"/>
      <c r="F128" s="487"/>
      <c r="G128" s="487"/>
      <c r="H128" s="487"/>
      <c r="I128" s="487"/>
      <c r="J128" s="487"/>
      <c r="K128" s="487"/>
      <c r="L128" s="487"/>
      <c r="M128" s="487"/>
      <c r="N128" s="857"/>
      <c r="O128" s="490"/>
      <c r="P128" s="490"/>
      <c r="Q128" s="490"/>
      <c r="R128" s="490"/>
      <c r="BK128" s="482"/>
      <c r="BN128" s="483"/>
    </row>
    <row r="129" spans="1:69" hidden="1">
      <c r="A129" s="786"/>
      <c r="B129" s="493" t="s">
        <v>2574</v>
      </c>
      <c r="C129" s="492"/>
      <c r="D129" s="492"/>
      <c r="E129" s="492"/>
      <c r="F129" s="492"/>
      <c r="G129" s="492"/>
      <c r="H129" s="492"/>
      <c r="I129" s="492"/>
      <c r="J129" s="492"/>
      <c r="K129" s="492"/>
      <c r="L129" s="492"/>
      <c r="M129" s="492"/>
      <c r="N129" s="785"/>
      <c r="BK129" s="482"/>
      <c r="BQ129" s="483"/>
    </row>
    <row r="130" spans="1:69" hidden="1">
      <c r="A130" s="786"/>
      <c r="B130" s="494" t="s">
        <v>29</v>
      </c>
      <c r="C130" s="492"/>
      <c r="D130" s="492"/>
      <c r="E130" s="492"/>
      <c r="F130" s="492"/>
      <c r="G130" s="492"/>
      <c r="H130" s="492"/>
      <c r="I130" s="492"/>
      <c r="J130" s="492"/>
      <c r="K130" s="492"/>
      <c r="L130" s="492"/>
      <c r="M130" s="492"/>
      <c r="N130" s="785"/>
      <c r="BJ130" s="483"/>
      <c r="BK130" s="482"/>
    </row>
    <row r="131" spans="1:69" hidden="1">
      <c r="A131" s="786"/>
      <c r="B131" s="492" t="s">
        <v>28</v>
      </c>
      <c r="C131" s="492"/>
      <c r="D131" s="492"/>
      <c r="E131" s="492"/>
      <c r="F131" s="492"/>
      <c r="G131" s="492"/>
      <c r="H131" s="492"/>
      <c r="I131" s="492"/>
      <c r="J131" s="492"/>
      <c r="K131" s="492"/>
      <c r="L131" s="492"/>
      <c r="M131" s="492"/>
      <c r="N131" s="785"/>
      <c r="BJ131" s="483"/>
      <c r="BK131" s="482"/>
    </row>
    <row r="132" spans="1:69" hidden="1">
      <c r="A132" s="786"/>
      <c r="B132" s="492" t="s">
        <v>193</v>
      </c>
      <c r="C132" s="492"/>
      <c r="D132" s="492"/>
      <c r="E132" s="492"/>
      <c r="F132" s="492"/>
      <c r="G132" s="492"/>
      <c r="H132" s="492"/>
      <c r="I132" s="492"/>
      <c r="J132" s="492"/>
      <c r="K132" s="492"/>
      <c r="L132" s="492"/>
      <c r="M132" s="492"/>
      <c r="N132" s="785"/>
      <c r="BJ132" s="483"/>
      <c r="BK132" s="482"/>
    </row>
    <row r="133" spans="1:69" hidden="1">
      <c r="A133" s="786"/>
      <c r="B133" s="492" t="s">
        <v>194</v>
      </c>
      <c r="C133" s="492"/>
      <c r="D133" s="492"/>
      <c r="E133" s="492"/>
      <c r="F133" s="492"/>
      <c r="G133" s="492"/>
      <c r="H133" s="492"/>
      <c r="I133" s="492"/>
      <c r="J133" s="492"/>
      <c r="K133" s="492"/>
      <c r="L133" s="492"/>
      <c r="M133" s="492"/>
      <c r="N133" s="785"/>
      <c r="BJ133" s="483"/>
      <c r="BK133" s="482"/>
    </row>
    <row r="134" spans="1:69" hidden="1">
      <c r="A134" s="786"/>
      <c r="B134" s="492" t="s">
        <v>195</v>
      </c>
      <c r="C134" s="492"/>
      <c r="D134" s="492"/>
      <c r="E134" s="492"/>
      <c r="F134" s="492"/>
      <c r="G134" s="492"/>
      <c r="H134" s="492"/>
      <c r="I134" s="492"/>
      <c r="J134" s="492"/>
      <c r="K134" s="492"/>
      <c r="L134" s="492"/>
      <c r="M134" s="492"/>
      <c r="N134" s="785"/>
      <c r="BJ134" s="483"/>
      <c r="BK134" s="482"/>
    </row>
    <row r="135" spans="1:69" hidden="1">
      <c r="A135" s="786"/>
      <c r="B135" s="492" t="s">
        <v>196</v>
      </c>
      <c r="C135" s="492"/>
      <c r="D135" s="492"/>
      <c r="E135" s="492"/>
      <c r="F135" s="492"/>
      <c r="G135" s="492"/>
      <c r="H135" s="492"/>
      <c r="I135" s="492"/>
      <c r="J135" s="492"/>
      <c r="K135" s="492"/>
      <c r="L135" s="492"/>
      <c r="M135" s="492"/>
      <c r="N135" s="785"/>
      <c r="BJ135" s="483"/>
      <c r="BK135" s="482"/>
    </row>
    <row r="136" spans="1:69" hidden="1">
      <c r="A136" s="786"/>
      <c r="B136" s="492"/>
      <c r="C136" s="492"/>
      <c r="D136" s="492"/>
      <c r="E136" s="492"/>
      <c r="F136" s="492"/>
      <c r="G136" s="492"/>
      <c r="H136" s="492"/>
      <c r="I136" s="492"/>
      <c r="J136" s="492"/>
      <c r="K136" s="492"/>
      <c r="L136" s="492"/>
      <c r="M136" s="492"/>
      <c r="N136" s="785"/>
      <c r="BK136" s="482"/>
    </row>
    <row r="137" spans="1:69" ht="198.75" hidden="1" customHeight="1">
      <c r="A137" s="786">
        <v>4.4000000000000004</v>
      </c>
      <c r="B137" s="526" t="s">
        <v>2610</v>
      </c>
      <c r="C137" s="1026"/>
      <c r="D137" s="1026"/>
      <c r="E137" s="1026"/>
      <c r="F137" s="1012" t="s">
        <v>2611</v>
      </c>
      <c r="G137" s="1012"/>
      <c r="H137" s="1012"/>
      <c r="I137" s="492"/>
      <c r="J137" s="492"/>
      <c r="K137" s="492"/>
      <c r="L137" s="492"/>
      <c r="M137" s="492"/>
      <c r="N137" s="785"/>
      <c r="BK137" s="482"/>
    </row>
    <row r="138" spans="1:69" hidden="1">
      <c r="A138" s="786"/>
      <c r="B138" s="492"/>
      <c r="C138" s="492"/>
      <c r="D138" s="492"/>
      <c r="E138" s="492"/>
      <c r="F138" s="492"/>
      <c r="G138" s="492"/>
      <c r="H138" s="492"/>
      <c r="I138" s="492"/>
      <c r="J138" s="492"/>
      <c r="K138" s="492"/>
      <c r="L138" s="492"/>
      <c r="M138" s="492"/>
      <c r="N138" s="785"/>
      <c r="BK138" s="482"/>
    </row>
    <row r="139" spans="1:69" ht="15" hidden="1" customHeight="1" outlineLevel="1">
      <c r="A139" s="786"/>
      <c r="B139" s="738" t="s">
        <v>94</v>
      </c>
      <c r="C139" s="738" t="s">
        <v>96</v>
      </c>
      <c r="D139" s="738" t="s">
        <v>97</v>
      </c>
      <c r="E139" s="739" t="s">
        <v>95</v>
      </c>
      <c r="F139" s="492"/>
      <c r="G139" s="492"/>
      <c r="H139" s="492"/>
      <c r="I139" s="492"/>
      <c r="J139" s="492"/>
      <c r="K139" s="492"/>
      <c r="L139" s="492"/>
      <c r="M139" s="492"/>
      <c r="N139" s="785"/>
      <c r="BK139" s="482"/>
      <c r="BN139" s="483"/>
    </row>
    <row r="140" spans="1:69" ht="15" hidden="1" customHeight="1" outlineLevel="1">
      <c r="A140" s="786"/>
      <c r="B140" s="1022"/>
      <c r="C140" s="1023"/>
      <c r="D140" s="1022"/>
      <c r="E140" s="1022"/>
      <c r="F140" s="492"/>
      <c r="G140" s="492"/>
      <c r="H140" s="492"/>
      <c r="I140" s="492"/>
      <c r="J140" s="492"/>
      <c r="K140" s="492"/>
      <c r="L140" s="492"/>
      <c r="M140" s="492"/>
      <c r="N140" s="785"/>
      <c r="BK140" s="482"/>
      <c r="BN140" s="483"/>
    </row>
    <row r="141" spans="1:69" ht="15" hidden="1" customHeight="1" outlineLevel="1">
      <c r="A141" s="786"/>
      <c r="B141" s="1022"/>
      <c r="C141" s="1023"/>
      <c r="D141" s="1022"/>
      <c r="E141" s="1022"/>
      <c r="F141" s="492"/>
      <c r="G141" s="492"/>
      <c r="H141" s="492"/>
      <c r="I141" s="492"/>
      <c r="J141" s="492"/>
      <c r="K141" s="492"/>
      <c r="L141" s="492"/>
      <c r="M141" s="492"/>
      <c r="N141" s="785"/>
      <c r="BK141" s="482"/>
      <c r="BN141" s="483"/>
    </row>
    <row r="142" spans="1:69" ht="15" hidden="1" customHeight="1" outlineLevel="1">
      <c r="A142" s="786"/>
      <c r="B142" s="1022"/>
      <c r="C142" s="1023"/>
      <c r="D142" s="1022"/>
      <c r="E142" s="1022"/>
      <c r="F142" s="492"/>
      <c r="G142" s="492"/>
      <c r="H142" s="492"/>
      <c r="I142" s="492"/>
      <c r="J142" s="492"/>
      <c r="K142" s="492"/>
      <c r="L142" s="492"/>
      <c r="M142" s="492"/>
      <c r="N142" s="785"/>
      <c r="BK142" s="482"/>
      <c r="BN142" s="483"/>
    </row>
    <row r="143" spans="1:69" ht="15" hidden="1" customHeight="1" outlineLevel="1">
      <c r="A143" s="786"/>
      <c r="B143" s="1022"/>
      <c r="C143" s="1023"/>
      <c r="D143" s="1022"/>
      <c r="E143" s="1022"/>
      <c r="F143" s="492"/>
      <c r="G143" s="492"/>
      <c r="H143" s="492"/>
      <c r="I143" s="492"/>
      <c r="J143" s="492"/>
      <c r="K143" s="492"/>
      <c r="L143" s="492"/>
      <c r="M143" s="492"/>
      <c r="N143" s="785"/>
      <c r="BK143" s="482"/>
      <c r="BN143" s="483"/>
    </row>
    <row r="144" spans="1:69" ht="15" hidden="1" customHeight="1" outlineLevel="1">
      <c r="A144" s="786"/>
      <c r="B144" s="530"/>
      <c r="C144" s="492"/>
      <c r="D144" s="530"/>
      <c r="E144" s="530"/>
      <c r="F144" s="492"/>
      <c r="G144" s="492"/>
      <c r="H144" s="492"/>
      <c r="I144" s="492"/>
      <c r="J144" s="492"/>
      <c r="K144" s="492"/>
      <c r="L144" s="492"/>
      <c r="M144" s="492"/>
      <c r="N144" s="785"/>
      <c r="BK144" s="482"/>
      <c r="BN144" s="483"/>
    </row>
    <row r="145" spans="1:222" hidden="1" collapsed="1">
      <c r="A145" s="786">
        <v>4.5</v>
      </c>
      <c r="B145" s="494" t="s">
        <v>7</v>
      </c>
      <c r="C145" s="492"/>
      <c r="D145" s="492"/>
      <c r="E145" s="492"/>
      <c r="F145" s="492"/>
      <c r="G145" s="492"/>
      <c r="H145" s="492"/>
      <c r="I145" s="492"/>
      <c r="J145" s="492"/>
      <c r="K145" s="492"/>
      <c r="L145" s="492"/>
      <c r="M145" s="492"/>
      <c r="N145" s="785"/>
      <c r="BK145" s="482"/>
    </row>
    <row r="146" spans="1:222" hidden="1">
      <c r="A146" s="786"/>
      <c r="B146" s="494" t="s">
        <v>26</v>
      </c>
      <c r="C146" s="494" t="s">
        <v>6</v>
      </c>
      <c r="D146" s="494" t="s">
        <v>8</v>
      </c>
      <c r="E146" s="494" t="s">
        <v>23</v>
      </c>
      <c r="F146" s="492"/>
      <c r="G146" s="492"/>
      <c r="H146" s="492"/>
      <c r="I146" s="492"/>
      <c r="J146" s="492"/>
      <c r="K146" s="492"/>
      <c r="L146" s="492"/>
      <c r="M146" s="492"/>
      <c r="N146" s="785"/>
      <c r="P146" s="526"/>
      <c r="Q146" s="492"/>
      <c r="R146" s="492"/>
      <c r="S146" s="492"/>
      <c r="T146" s="492"/>
      <c r="U146" s="492"/>
      <c r="V146" s="492"/>
      <c r="W146" s="492"/>
      <c r="X146" s="492"/>
      <c r="Y146" s="526"/>
      <c r="Z146" s="769"/>
      <c r="AA146" s="526"/>
      <c r="AB146" s="526"/>
      <c r="AC146" s="492"/>
      <c r="AD146" s="492"/>
      <c r="AE146" s="492"/>
      <c r="AF146" s="492"/>
      <c r="AG146" s="492"/>
      <c r="AH146" s="492"/>
      <c r="AI146" s="492"/>
      <c r="AJ146" s="492"/>
      <c r="AK146" s="526"/>
      <c r="AL146" s="769"/>
      <c r="AM146" s="526"/>
      <c r="AN146" s="526"/>
      <c r="AO146" s="492"/>
      <c r="AP146" s="492"/>
      <c r="AQ146" s="492"/>
      <c r="AR146" s="492"/>
      <c r="AS146" s="492"/>
      <c r="AT146" s="492"/>
      <c r="AU146" s="492"/>
      <c r="AV146" s="492"/>
      <c r="AW146" s="526"/>
      <c r="AX146" s="769"/>
      <c r="AY146" s="526"/>
      <c r="AZ146" s="526"/>
      <c r="BA146" s="492"/>
      <c r="BB146" s="492"/>
      <c r="BC146" s="492"/>
      <c r="BD146" s="492"/>
      <c r="BE146" s="492"/>
      <c r="BF146" s="492"/>
      <c r="BG146" s="492"/>
      <c r="BH146" s="492"/>
      <c r="BI146" s="526"/>
      <c r="BJ146" s="769"/>
      <c r="BK146" s="526"/>
      <c r="BL146" s="526"/>
      <c r="BM146" s="492"/>
      <c r="BN146" s="492"/>
      <c r="BO146" s="492"/>
      <c r="BP146" s="492"/>
      <c r="BQ146" s="492"/>
      <c r="BR146" s="492"/>
      <c r="BS146" s="492"/>
      <c r="BT146" s="492"/>
      <c r="BU146" s="526"/>
      <c r="BV146" s="769"/>
      <c r="BW146" s="526"/>
      <c r="BX146" s="526"/>
      <c r="BY146" s="492"/>
      <c r="BZ146" s="492"/>
      <c r="CA146" s="492"/>
      <c r="CB146" s="492"/>
      <c r="CC146" s="492"/>
      <c r="CD146" s="492"/>
      <c r="CE146" s="492"/>
      <c r="CF146" s="492"/>
      <c r="CG146" s="526"/>
      <c r="CH146" s="769"/>
      <c r="CI146" s="526"/>
      <c r="CJ146" s="526"/>
      <c r="CK146" s="492"/>
      <c r="CL146" s="492"/>
      <c r="CM146" s="492"/>
      <c r="CN146" s="492"/>
      <c r="CO146" s="492"/>
      <c r="CP146" s="492"/>
      <c r="CQ146" s="492"/>
      <c r="CR146" s="492"/>
      <c r="CS146" s="526"/>
      <c r="CT146" s="769"/>
      <c r="CU146" s="526"/>
      <c r="CV146" s="526"/>
      <c r="CW146" s="492"/>
      <c r="CX146" s="492"/>
      <c r="CY146" s="492"/>
      <c r="CZ146" s="492"/>
      <c r="DA146" s="492"/>
      <c r="DB146" s="492"/>
      <c r="DC146" s="492"/>
      <c r="DD146" s="492"/>
      <c r="DE146" s="526"/>
      <c r="DF146" s="769"/>
      <c r="DG146" s="526"/>
      <c r="DH146" s="526"/>
      <c r="DI146" s="492"/>
      <c r="DJ146" s="492"/>
      <c r="DK146" s="492"/>
      <c r="DL146" s="492"/>
      <c r="DM146" s="492"/>
      <c r="DN146" s="492"/>
      <c r="DO146" s="492"/>
      <c r="DP146" s="492"/>
      <c r="DQ146" s="492"/>
      <c r="DR146" s="492"/>
      <c r="DS146" s="492"/>
      <c r="DT146" s="492"/>
      <c r="DU146" s="492"/>
      <c r="DV146" s="492"/>
      <c r="DW146" s="492"/>
      <c r="DX146" s="492"/>
      <c r="DY146" s="492"/>
      <c r="DZ146" s="492"/>
      <c r="EA146" s="492"/>
      <c r="EB146" s="492"/>
      <c r="EC146" s="492"/>
      <c r="ED146" s="492"/>
      <c r="EE146" s="492"/>
      <c r="EF146" s="492"/>
      <c r="EG146" s="492"/>
      <c r="EH146" s="492"/>
      <c r="EI146" s="492"/>
      <c r="EJ146" s="492"/>
      <c r="EK146" s="492"/>
      <c r="EL146" s="492"/>
      <c r="EM146" s="492"/>
      <c r="EN146" s="492"/>
      <c r="EO146" s="492"/>
      <c r="EP146" s="492"/>
      <c r="EQ146" s="492"/>
      <c r="ER146" s="492"/>
      <c r="ES146" s="492"/>
      <c r="ET146" s="492"/>
      <c r="EU146" s="492"/>
      <c r="EV146" s="492"/>
      <c r="EW146" s="492"/>
      <c r="EX146" s="492"/>
      <c r="EY146" s="492"/>
      <c r="EZ146" s="492"/>
      <c r="FA146" s="492"/>
      <c r="FB146" s="492"/>
      <c r="FC146" s="492"/>
      <c r="FD146" s="492"/>
      <c r="FE146" s="492"/>
      <c r="FF146" s="492"/>
      <c r="FG146" s="492"/>
      <c r="FH146" s="492"/>
      <c r="FI146" s="492"/>
      <c r="FJ146" s="492"/>
      <c r="FK146" s="492"/>
      <c r="FL146" s="492"/>
      <c r="FM146" s="492"/>
      <c r="FN146" s="492"/>
      <c r="FO146" s="492"/>
      <c r="FP146" s="492"/>
      <c r="FQ146" s="492"/>
      <c r="FR146" s="492"/>
      <c r="FS146" s="492"/>
      <c r="FT146" s="492"/>
      <c r="FU146" s="492"/>
      <c r="FV146" s="492"/>
      <c r="FW146" s="492"/>
      <c r="FX146" s="492"/>
      <c r="FY146" s="492"/>
      <c r="FZ146" s="492"/>
      <c r="GA146" s="492"/>
      <c r="GB146" s="492"/>
      <c r="GC146" s="492"/>
      <c r="GD146" s="492"/>
      <c r="GE146" s="492"/>
      <c r="GF146" s="492"/>
      <c r="GG146" s="492"/>
      <c r="GH146" s="492"/>
      <c r="GI146" s="492"/>
      <c r="GJ146" s="492"/>
      <c r="GK146" s="492"/>
      <c r="GL146" s="492"/>
      <c r="GM146" s="492"/>
      <c r="GN146" s="492"/>
      <c r="GO146" s="492"/>
      <c r="GP146" s="492"/>
      <c r="GQ146" s="492"/>
      <c r="GR146" s="492"/>
      <c r="GS146" s="492"/>
      <c r="GT146" s="492"/>
      <c r="GU146" s="492"/>
      <c r="GV146" s="492"/>
      <c r="GW146" s="492"/>
      <c r="GX146" s="492"/>
      <c r="GY146" s="492"/>
      <c r="GZ146" s="492"/>
      <c r="HA146" s="492"/>
      <c r="HB146" s="492"/>
      <c r="HC146" s="492"/>
      <c r="HD146" s="492"/>
      <c r="HE146" s="492"/>
      <c r="HF146" s="492"/>
      <c r="HG146" s="492"/>
      <c r="HH146" s="492"/>
      <c r="HI146" s="492"/>
      <c r="HJ146" s="492"/>
      <c r="HK146" s="492"/>
      <c r="HL146" s="492"/>
      <c r="HM146" s="492"/>
      <c r="HN146" s="492"/>
    </row>
    <row r="147" spans="1:222" ht="33" hidden="1">
      <c r="A147" s="786"/>
      <c r="B147" s="498" t="s">
        <v>2426</v>
      </c>
      <c r="C147" s="867" t="s">
        <v>2429</v>
      </c>
      <c r="D147" s="868" t="s">
        <v>2430</v>
      </c>
      <c r="E147" s="498" t="s">
        <v>2425</v>
      </c>
      <c r="F147" s="492"/>
      <c r="G147" s="492"/>
      <c r="H147" s="492"/>
      <c r="I147" s="492"/>
      <c r="J147" s="492"/>
      <c r="K147" s="492"/>
      <c r="L147" s="492"/>
      <c r="M147" s="492"/>
      <c r="N147" s="785"/>
      <c r="P147" s="526"/>
      <c r="Q147" s="492"/>
      <c r="R147" s="492"/>
      <c r="S147" s="492"/>
      <c r="T147" s="492"/>
      <c r="U147" s="492"/>
      <c r="V147" s="492"/>
      <c r="W147" s="492"/>
      <c r="X147" s="492"/>
      <c r="Y147" s="526"/>
      <c r="Z147" s="769"/>
      <c r="AA147" s="526"/>
      <c r="AB147" s="526"/>
      <c r="AC147" s="492"/>
      <c r="AD147" s="492"/>
      <c r="AE147" s="492"/>
      <c r="AF147" s="492"/>
      <c r="AG147" s="492"/>
      <c r="AH147" s="492"/>
      <c r="AI147" s="492"/>
      <c r="AJ147" s="492"/>
      <c r="AK147" s="526"/>
      <c r="AL147" s="769"/>
      <c r="AM147" s="526"/>
      <c r="AN147" s="526"/>
      <c r="AO147" s="492"/>
      <c r="AP147" s="492"/>
      <c r="AQ147" s="492"/>
      <c r="AR147" s="492"/>
      <c r="AS147" s="492"/>
      <c r="AT147" s="492"/>
      <c r="AU147" s="492"/>
      <c r="AV147" s="492"/>
      <c r="AW147" s="526"/>
      <c r="AX147" s="769"/>
      <c r="AY147" s="526"/>
      <c r="AZ147" s="526"/>
      <c r="BA147" s="492"/>
      <c r="BB147" s="492"/>
      <c r="BC147" s="492"/>
      <c r="BD147" s="492"/>
      <c r="BE147" s="492"/>
      <c r="BF147" s="492"/>
      <c r="BG147" s="492"/>
      <c r="BH147" s="492"/>
      <c r="BI147" s="526"/>
      <c r="BJ147" s="769"/>
      <c r="BK147" s="526"/>
      <c r="BL147" s="526"/>
      <c r="BM147" s="492"/>
      <c r="BN147" s="492"/>
      <c r="BO147" s="492"/>
      <c r="BP147" s="492"/>
      <c r="BQ147" s="492"/>
      <c r="BR147" s="492"/>
      <c r="BS147" s="492"/>
      <c r="BT147" s="492"/>
      <c r="BU147" s="526"/>
      <c r="BV147" s="769"/>
      <c r="BW147" s="526"/>
      <c r="BX147" s="526"/>
      <c r="BY147" s="492"/>
      <c r="BZ147" s="492"/>
      <c r="CA147" s="492"/>
      <c r="CB147" s="492"/>
      <c r="CC147" s="492"/>
      <c r="CD147" s="492"/>
      <c r="CE147" s="492"/>
      <c r="CF147" s="492"/>
      <c r="CG147" s="526"/>
      <c r="CH147" s="769"/>
      <c r="CI147" s="526"/>
      <c r="CJ147" s="526"/>
      <c r="CK147" s="492"/>
      <c r="CL147" s="492"/>
      <c r="CM147" s="492"/>
      <c r="CN147" s="492"/>
      <c r="CO147" s="492"/>
      <c r="CP147" s="492"/>
      <c r="CQ147" s="492"/>
      <c r="CR147" s="492"/>
      <c r="CS147" s="526"/>
      <c r="CT147" s="769"/>
      <c r="CU147" s="526"/>
      <c r="CV147" s="526"/>
      <c r="CW147" s="492"/>
      <c r="CX147" s="492"/>
      <c r="CY147" s="492"/>
      <c r="CZ147" s="492"/>
      <c r="DA147" s="492"/>
      <c r="DB147" s="492"/>
      <c r="DC147" s="492"/>
      <c r="DD147" s="492"/>
      <c r="DE147" s="526"/>
      <c r="DF147" s="769"/>
      <c r="DG147" s="526"/>
      <c r="DH147" s="526"/>
      <c r="DI147" s="492"/>
      <c r="DJ147" s="492"/>
      <c r="DK147" s="492"/>
      <c r="DL147" s="492"/>
      <c r="DM147" s="492"/>
      <c r="DN147" s="492"/>
      <c r="DO147" s="492"/>
      <c r="DP147" s="492"/>
      <c r="DQ147" s="492"/>
      <c r="DR147" s="492"/>
      <c r="DS147" s="492"/>
      <c r="DT147" s="492"/>
      <c r="DU147" s="492"/>
      <c r="DV147" s="492"/>
      <c r="DW147" s="492"/>
      <c r="DX147" s="492"/>
      <c r="DY147" s="492"/>
      <c r="DZ147" s="492"/>
      <c r="EA147" s="492"/>
      <c r="EB147" s="492"/>
      <c r="EC147" s="492"/>
      <c r="ED147" s="492"/>
      <c r="EE147" s="492"/>
      <c r="EF147" s="492"/>
      <c r="EG147" s="492"/>
      <c r="EH147" s="492"/>
      <c r="EI147" s="492"/>
      <c r="EJ147" s="492"/>
      <c r="EK147" s="492"/>
      <c r="EL147" s="492"/>
      <c r="EM147" s="492"/>
      <c r="EN147" s="492"/>
      <c r="EO147" s="492"/>
      <c r="EP147" s="492"/>
      <c r="EQ147" s="492"/>
      <c r="ER147" s="492"/>
      <c r="ES147" s="492"/>
      <c r="ET147" s="492"/>
      <c r="EU147" s="492"/>
      <c r="EV147" s="492"/>
      <c r="EW147" s="492"/>
      <c r="EX147" s="492"/>
      <c r="EY147" s="492"/>
      <c r="EZ147" s="492"/>
      <c r="FA147" s="492"/>
      <c r="FB147" s="492"/>
      <c r="FC147" s="492"/>
      <c r="FD147" s="492"/>
      <c r="FE147" s="492"/>
      <c r="FF147" s="492"/>
      <c r="FG147" s="492"/>
      <c r="FH147" s="492"/>
      <c r="FI147" s="492"/>
      <c r="FJ147" s="492"/>
      <c r="FK147" s="492"/>
      <c r="FL147" s="492"/>
      <c r="FM147" s="492"/>
      <c r="FN147" s="492"/>
      <c r="FO147" s="492"/>
      <c r="FP147" s="492"/>
      <c r="FQ147" s="492"/>
      <c r="FR147" s="492"/>
      <c r="FS147" s="492"/>
      <c r="FT147" s="492"/>
      <c r="FU147" s="492"/>
      <c r="FV147" s="492"/>
      <c r="FW147" s="492"/>
      <c r="FX147" s="492"/>
      <c r="FY147" s="492"/>
      <c r="FZ147" s="492"/>
      <c r="GA147" s="492"/>
      <c r="GB147" s="492"/>
      <c r="GC147" s="492"/>
      <c r="GD147" s="492"/>
      <c r="GE147" s="492"/>
      <c r="GF147" s="492"/>
      <c r="GG147" s="492"/>
      <c r="GH147" s="492"/>
      <c r="GI147" s="492"/>
      <c r="GJ147" s="492"/>
      <c r="GK147" s="492"/>
      <c r="GL147" s="492"/>
      <c r="GM147" s="492"/>
      <c r="GN147" s="492"/>
      <c r="GO147" s="492"/>
      <c r="GP147" s="492"/>
      <c r="GQ147" s="492"/>
      <c r="GR147" s="492"/>
      <c r="GS147" s="492"/>
      <c r="GT147" s="492"/>
      <c r="GU147" s="492"/>
      <c r="GV147" s="492"/>
      <c r="GW147" s="492"/>
      <c r="GX147" s="492"/>
      <c r="GY147" s="492"/>
      <c r="GZ147" s="492"/>
      <c r="HA147" s="492"/>
      <c r="HB147" s="492"/>
      <c r="HC147" s="492"/>
      <c r="HD147" s="492"/>
      <c r="HE147" s="492"/>
      <c r="HF147" s="492"/>
      <c r="HG147" s="492"/>
      <c r="HH147" s="492"/>
      <c r="HI147" s="492"/>
      <c r="HJ147" s="492"/>
      <c r="HK147" s="492"/>
      <c r="HL147" s="492"/>
      <c r="HM147" s="492"/>
      <c r="HN147" s="492"/>
    </row>
    <row r="148" spans="1:222" hidden="1">
      <c r="A148" s="786"/>
      <c r="B148" s="498" t="s">
        <v>2427</v>
      </c>
      <c r="C148" s="498" t="s">
        <v>192</v>
      </c>
      <c r="D148" s="498" t="s">
        <v>2431</v>
      </c>
      <c r="E148" s="498" t="s">
        <v>2425</v>
      </c>
      <c r="F148" s="492"/>
      <c r="G148" s="492"/>
      <c r="H148" s="492"/>
      <c r="I148" s="492"/>
      <c r="J148" s="492"/>
      <c r="K148" s="492"/>
      <c r="L148" s="492"/>
      <c r="M148" s="492"/>
      <c r="N148" s="785"/>
      <c r="P148" s="526"/>
      <c r="Q148" s="492"/>
      <c r="R148" s="492"/>
      <c r="S148" s="492"/>
      <c r="T148" s="492"/>
      <c r="U148" s="492"/>
      <c r="V148" s="492"/>
      <c r="W148" s="492"/>
      <c r="X148" s="492"/>
      <c r="Y148" s="526"/>
      <c r="Z148" s="769"/>
      <c r="AA148" s="526"/>
      <c r="AB148" s="526"/>
      <c r="AC148" s="492"/>
      <c r="AD148" s="492"/>
      <c r="AE148" s="492"/>
      <c r="AF148" s="492"/>
      <c r="AG148" s="492"/>
      <c r="AH148" s="492"/>
      <c r="AI148" s="492"/>
      <c r="AJ148" s="492"/>
      <c r="AK148" s="526"/>
      <c r="AL148" s="769"/>
      <c r="AM148" s="526"/>
      <c r="AN148" s="526"/>
      <c r="AO148" s="492"/>
      <c r="AP148" s="492"/>
      <c r="AQ148" s="492"/>
      <c r="AR148" s="492"/>
      <c r="AS148" s="492"/>
      <c r="AT148" s="492"/>
      <c r="AU148" s="492"/>
      <c r="AV148" s="492"/>
      <c r="AW148" s="526"/>
      <c r="AX148" s="769"/>
      <c r="AY148" s="526"/>
      <c r="AZ148" s="526"/>
      <c r="BA148" s="492"/>
      <c r="BB148" s="492"/>
      <c r="BC148" s="492"/>
      <c r="BD148" s="492"/>
      <c r="BE148" s="492"/>
      <c r="BF148" s="492"/>
      <c r="BG148" s="492"/>
      <c r="BH148" s="492"/>
      <c r="BI148" s="526"/>
      <c r="BJ148" s="769"/>
      <c r="BK148" s="526"/>
      <c r="BL148" s="526"/>
      <c r="BM148" s="492"/>
      <c r="BN148" s="492"/>
      <c r="BO148" s="492"/>
      <c r="BP148" s="492"/>
      <c r="BQ148" s="492"/>
      <c r="BR148" s="492"/>
      <c r="BS148" s="492"/>
      <c r="BT148" s="492"/>
      <c r="BU148" s="526"/>
      <c r="BV148" s="769"/>
      <c r="BW148" s="526"/>
      <c r="BX148" s="526"/>
      <c r="BY148" s="492"/>
      <c r="BZ148" s="492"/>
      <c r="CA148" s="492"/>
      <c r="CB148" s="492"/>
      <c r="CC148" s="492"/>
      <c r="CD148" s="492"/>
      <c r="CE148" s="492"/>
      <c r="CF148" s="492"/>
      <c r="CG148" s="526"/>
      <c r="CH148" s="769"/>
      <c r="CI148" s="526"/>
      <c r="CJ148" s="526"/>
      <c r="CK148" s="492"/>
      <c r="CL148" s="492"/>
      <c r="CM148" s="492"/>
      <c r="CN148" s="492"/>
      <c r="CO148" s="492"/>
      <c r="CP148" s="492"/>
      <c r="CQ148" s="492"/>
      <c r="CR148" s="492"/>
      <c r="CS148" s="526"/>
      <c r="CT148" s="769"/>
      <c r="CU148" s="526"/>
      <c r="CV148" s="526"/>
      <c r="CW148" s="492"/>
      <c r="CX148" s="492"/>
      <c r="CY148" s="492"/>
      <c r="CZ148" s="492"/>
      <c r="DA148" s="492"/>
      <c r="DB148" s="492"/>
      <c r="DC148" s="492"/>
      <c r="DD148" s="492"/>
      <c r="DE148" s="526"/>
      <c r="DF148" s="769"/>
      <c r="DG148" s="526"/>
      <c r="DH148" s="526"/>
      <c r="DI148" s="492"/>
      <c r="DJ148" s="492"/>
      <c r="DK148" s="492"/>
      <c r="DL148" s="492"/>
      <c r="DM148" s="492"/>
      <c r="DN148" s="492"/>
      <c r="DO148" s="492"/>
      <c r="DP148" s="492"/>
      <c r="DQ148" s="492"/>
      <c r="DR148" s="492"/>
      <c r="DS148" s="492"/>
      <c r="DT148" s="492"/>
      <c r="DU148" s="492"/>
      <c r="DV148" s="492"/>
      <c r="DW148" s="492"/>
      <c r="DX148" s="492"/>
      <c r="DY148" s="492"/>
      <c r="DZ148" s="492"/>
      <c r="EA148" s="492"/>
      <c r="EB148" s="492"/>
      <c r="EC148" s="492"/>
      <c r="ED148" s="492"/>
      <c r="EE148" s="492"/>
      <c r="EF148" s="492"/>
      <c r="EG148" s="492"/>
      <c r="EH148" s="492"/>
      <c r="EI148" s="492"/>
      <c r="EJ148" s="492"/>
      <c r="EK148" s="492"/>
      <c r="EL148" s="492"/>
      <c r="EM148" s="492"/>
      <c r="EN148" s="492"/>
      <c r="EO148" s="492"/>
      <c r="EP148" s="492"/>
      <c r="EQ148" s="492"/>
      <c r="ER148" s="492"/>
      <c r="ES148" s="492"/>
      <c r="ET148" s="492"/>
      <c r="EU148" s="492"/>
      <c r="EV148" s="492"/>
      <c r="EW148" s="492"/>
      <c r="EX148" s="492"/>
      <c r="EY148" s="492"/>
      <c r="EZ148" s="492"/>
      <c r="FA148" s="492"/>
      <c r="FB148" s="492"/>
      <c r="FC148" s="492"/>
      <c r="FD148" s="492"/>
      <c r="FE148" s="492"/>
      <c r="FF148" s="492"/>
      <c r="FG148" s="492"/>
      <c r="FH148" s="492"/>
      <c r="FI148" s="492"/>
      <c r="FJ148" s="492"/>
      <c r="FK148" s="492"/>
      <c r="FL148" s="492"/>
      <c r="FM148" s="492"/>
      <c r="FN148" s="492"/>
      <c r="FO148" s="492"/>
      <c r="FP148" s="492"/>
      <c r="FQ148" s="492"/>
      <c r="FR148" s="492"/>
      <c r="FS148" s="492"/>
      <c r="FT148" s="492"/>
      <c r="FU148" s="492"/>
      <c r="FV148" s="492"/>
      <c r="FW148" s="492"/>
      <c r="FX148" s="492"/>
      <c r="FY148" s="492"/>
      <c r="FZ148" s="492"/>
      <c r="GA148" s="492"/>
      <c r="GB148" s="492"/>
      <c r="GC148" s="492"/>
      <c r="GD148" s="492"/>
      <c r="GE148" s="492"/>
      <c r="GF148" s="492"/>
      <c r="GG148" s="492"/>
      <c r="GH148" s="492"/>
      <c r="GI148" s="492"/>
      <c r="GJ148" s="492"/>
      <c r="GK148" s="492"/>
      <c r="GL148" s="492"/>
      <c r="GM148" s="492"/>
      <c r="GN148" s="492"/>
      <c r="GO148" s="492"/>
      <c r="GP148" s="492"/>
      <c r="GQ148" s="492"/>
      <c r="GR148" s="492"/>
      <c r="GS148" s="492"/>
      <c r="GT148" s="492"/>
      <c r="GU148" s="492"/>
      <c r="GV148" s="492"/>
      <c r="GW148" s="492"/>
      <c r="GX148" s="492"/>
      <c r="GY148" s="492"/>
      <c r="GZ148" s="492"/>
      <c r="HA148" s="492"/>
      <c r="HB148" s="492"/>
      <c r="HC148" s="492"/>
      <c r="HD148" s="492"/>
      <c r="HE148" s="492"/>
      <c r="HF148" s="492"/>
      <c r="HG148" s="492"/>
      <c r="HH148" s="492"/>
      <c r="HI148" s="492"/>
      <c r="HJ148" s="492"/>
      <c r="HK148" s="492"/>
      <c r="HL148" s="492"/>
      <c r="HM148" s="492"/>
      <c r="HN148" s="492"/>
    </row>
    <row r="149" spans="1:222" hidden="1">
      <c r="A149" s="786"/>
      <c r="B149" s="498" t="s">
        <v>2428</v>
      </c>
      <c r="C149" s="498" t="s">
        <v>192</v>
      </c>
      <c r="D149" s="498" t="s">
        <v>2431</v>
      </c>
      <c r="E149" s="498" t="s">
        <v>2425</v>
      </c>
      <c r="F149" s="492"/>
      <c r="G149" s="492"/>
      <c r="H149" s="492"/>
      <c r="I149" s="492"/>
      <c r="J149" s="492"/>
      <c r="K149" s="492"/>
      <c r="L149" s="492"/>
      <c r="M149" s="492"/>
      <c r="N149" s="785"/>
      <c r="P149" s="526"/>
      <c r="Q149" s="492"/>
      <c r="R149" s="492"/>
      <c r="S149" s="492"/>
      <c r="T149" s="492"/>
      <c r="U149" s="492"/>
      <c r="V149" s="492"/>
      <c r="W149" s="492"/>
      <c r="X149" s="492"/>
      <c r="Y149" s="526"/>
      <c r="Z149" s="769"/>
      <c r="AA149" s="526"/>
      <c r="AB149" s="526"/>
      <c r="AC149" s="492"/>
      <c r="AD149" s="492"/>
      <c r="AE149" s="492"/>
      <c r="AF149" s="492"/>
      <c r="AG149" s="492"/>
      <c r="AH149" s="492"/>
      <c r="AI149" s="492"/>
      <c r="AJ149" s="492"/>
      <c r="AK149" s="526"/>
      <c r="AL149" s="769"/>
      <c r="AM149" s="526"/>
      <c r="AN149" s="526"/>
      <c r="AO149" s="492"/>
      <c r="AP149" s="492"/>
      <c r="AQ149" s="492"/>
      <c r="AR149" s="492"/>
      <c r="AS149" s="492"/>
      <c r="AT149" s="492"/>
      <c r="AU149" s="492"/>
      <c r="AV149" s="492"/>
      <c r="AW149" s="526"/>
      <c r="AX149" s="769"/>
      <c r="AY149" s="526"/>
      <c r="AZ149" s="526"/>
      <c r="BA149" s="492"/>
      <c r="BB149" s="492"/>
      <c r="BC149" s="492"/>
      <c r="BD149" s="492"/>
      <c r="BE149" s="492"/>
      <c r="BF149" s="492"/>
      <c r="BG149" s="492"/>
      <c r="BH149" s="492"/>
      <c r="BI149" s="526"/>
      <c r="BJ149" s="769"/>
      <c r="BK149" s="526"/>
      <c r="BL149" s="526"/>
      <c r="BM149" s="492"/>
      <c r="BN149" s="492"/>
      <c r="BO149" s="492"/>
      <c r="BP149" s="492"/>
      <c r="BQ149" s="492"/>
      <c r="BR149" s="492"/>
      <c r="BS149" s="492"/>
      <c r="BT149" s="492"/>
      <c r="BU149" s="526"/>
      <c r="BV149" s="769"/>
      <c r="BW149" s="526"/>
      <c r="BX149" s="526"/>
      <c r="BY149" s="492"/>
      <c r="BZ149" s="492"/>
      <c r="CA149" s="492"/>
      <c r="CB149" s="492"/>
      <c r="CC149" s="492"/>
      <c r="CD149" s="492"/>
      <c r="CE149" s="492"/>
      <c r="CF149" s="492"/>
      <c r="CG149" s="526"/>
      <c r="CH149" s="769"/>
      <c r="CI149" s="526"/>
      <c r="CJ149" s="526"/>
      <c r="CK149" s="492"/>
      <c r="CL149" s="492"/>
      <c r="CM149" s="492"/>
      <c r="CN149" s="492"/>
      <c r="CO149" s="492"/>
      <c r="CP149" s="492"/>
      <c r="CQ149" s="492"/>
      <c r="CR149" s="492"/>
      <c r="CS149" s="526"/>
      <c r="CT149" s="769"/>
      <c r="CU149" s="526"/>
      <c r="CV149" s="526"/>
      <c r="CW149" s="492"/>
      <c r="CX149" s="492"/>
      <c r="CY149" s="492"/>
      <c r="CZ149" s="492"/>
      <c r="DA149" s="492"/>
      <c r="DB149" s="492"/>
      <c r="DC149" s="492"/>
      <c r="DD149" s="492"/>
      <c r="DE149" s="526"/>
      <c r="DF149" s="769"/>
      <c r="DG149" s="526"/>
      <c r="DH149" s="526"/>
      <c r="DI149" s="492"/>
      <c r="DJ149" s="492"/>
      <c r="DK149" s="492"/>
      <c r="DL149" s="492"/>
      <c r="DM149" s="492"/>
      <c r="DN149" s="492"/>
      <c r="DO149" s="492"/>
      <c r="DP149" s="492"/>
      <c r="DQ149" s="492"/>
      <c r="DR149" s="492"/>
      <c r="DS149" s="492"/>
      <c r="DT149" s="492"/>
      <c r="DU149" s="492"/>
      <c r="DV149" s="492"/>
      <c r="DW149" s="492"/>
      <c r="DX149" s="492"/>
      <c r="DY149" s="492"/>
      <c r="DZ149" s="492"/>
      <c r="EA149" s="492"/>
      <c r="EB149" s="492"/>
      <c r="EC149" s="492"/>
      <c r="ED149" s="492"/>
      <c r="EE149" s="492"/>
      <c r="EF149" s="492"/>
      <c r="EG149" s="492"/>
      <c r="EH149" s="492"/>
      <c r="EI149" s="492"/>
      <c r="EJ149" s="492"/>
      <c r="EK149" s="492"/>
      <c r="EL149" s="492"/>
      <c r="EM149" s="492"/>
      <c r="EN149" s="492"/>
      <c r="EO149" s="492"/>
      <c r="EP149" s="492"/>
      <c r="EQ149" s="492"/>
      <c r="ER149" s="492"/>
      <c r="ES149" s="492"/>
      <c r="ET149" s="492"/>
      <c r="EU149" s="492"/>
      <c r="EV149" s="492"/>
      <c r="EW149" s="492"/>
      <c r="EX149" s="492"/>
      <c r="EY149" s="492"/>
      <c r="EZ149" s="492"/>
      <c r="FA149" s="492"/>
      <c r="FB149" s="492"/>
      <c r="FC149" s="492"/>
      <c r="FD149" s="492"/>
      <c r="FE149" s="492"/>
      <c r="FF149" s="492"/>
      <c r="FG149" s="492"/>
      <c r="FH149" s="492"/>
      <c r="FI149" s="492"/>
      <c r="FJ149" s="492"/>
      <c r="FK149" s="492"/>
      <c r="FL149" s="492"/>
      <c r="FM149" s="492"/>
      <c r="FN149" s="492"/>
      <c r="FO149" s="492"/>
      <c r="FP149" s="492"/>
      <c r="FQ149" s="492"/>
      <c r="FR149" s="492"/>
      <c r="FS149" s="492"/>
      <c r="FT149" s="492"/>
      <c r="FU149" s="492"/>
      <c r="FV149" s="492"/>
      <c r="FW149" s="492"/>
      <c r="FX149" s="492"/>
      <c r="FY149" s="492"/>
      <c r="FZ149" s="492"/>
      <c r="GA149" s="492"/>
      <c r="GB149" s="492"/>
      <c r="GC149" s="492"/>
      <c r="GD149" s="492"/>
      <c r="GE149" s="492"/>
      <c r="GF149" s="492"/>
      <c r="GG149" s="492"/>
      <c r="GH149" s="492"/>
      <c r="GI149" s="492"/>
      <c r="GJ149" s="492"/>
      <c r="GK149" s="492"/>
      <c r="GL149" s="492"/>
      <c r="GM149" s="492"/>
      <c r="GN149" s="492"/>
      <c r="GO149" s="492"/>
      <c r="GP149" s="492"/>
      <c r="GQ149" s="492"/>
      <c r="GR149" s="492"/>
      <c r="GS149" s="492"/>
      <c r="GT149" s="492"/>
      <c r="GU149" s="492"/>
      <c r="GV149" s="492"/>
      <c r="GW149" s="492"/>
      <c r="GX149" s="492"/>
      <c r="GY149" s="492"/>
      <c r="GZ149" s="492"/>
      <c r="HA149" s="492"/>
      <c r="HB149" s="492"/>
      <c r="HC149" s="492"/>
      <c r="HD149" s="492"/>
      <c r="HE149" s="492"/>
      <c r="HF149" s="492"/>
      <c r="HG149" s="492"/>
      <c r="HH149" s="492"/>
      <c r="HI149" s="492"/>
      <c r="HJ149" s="492"/>
      <c r="HK149" s="492"/>
      <c r="HL149" s="492"/>
      <c r="HM149" s="492"/>
      <c r="HN149" s="492"/>
    </row>
    <row r="150" spans="1:222" hidden="1">
      <c r="A150" s="786"/>
      <c r="B150" s="492" t="s">
        <v>197</v>
      </c>
      <c r="C150" s="869"/>
      <c r="D150" s="869"/>
      <c r="E150" s="869"/>
      <c r="F150" s="492"/>
      <c r="G150" s="492"/>
      <c r="H150" s="492"/>
      <c r="I150" s="492"/>
      <c r="J150" s="492"/>
      <c r="K150" s="492"/>
      <c r="L150" s="492"/>
      <c r="M150" s="492"/>
      <c r="N150" s="785"/>
      <c r="BK150" s="482"/>
    </row>
    <row r="151" spans="1:222" hidden="1">
      <c r="A151" s="786"/>
      <c r="B151" s="492" t="s">
        <v>198</v>
      </c>
      <c r="C151" s="869"/>
      <c r="D151" s="869"/>
      <c r="E151" s="869"/>
      <c r="F151" s="492"/>
      <c r="G151" s="492"/>
      <c r="H151" s="492"/>
      <c r="I151" s="492"/>
      <c r="J151" s="492"/>
      <c r="K151" s="492"/>
      <c r="L151" s="492"/>
      <c r="M151" s="492"/>
      <c r="N151" s="785"/>
      <c r="BK151" s="482"/>
    </row>
    <row r="152" spans="1:222" hidden="1">
      <c r="A152" s="786"/>
      <c r="B152" s="492" t="s">
        <v>199</v>
      </c>
      <c r="C152" s="869"/>
      <c r="D152" s="869"/>
      <c r="E152" s="869"/>
      <c r="F152" s="492"/>
      <c r="G152" s="492"/>
      <c r="H152" s="492"/>
      <c r="I152" s="492"/>
      <c r="J152" s="492"/>
      <c r="K152" s="492"/>
      <c r="L152" s="492"/>
      <c r="M152" s="492"/>
      <c r="N152" s="785"/>
      <c r="BK152" s="482"/>
    </row>
    <row r="153" spans="1:222" ht="33" hidden="1">
      <c r="A153" s="786"/>
      <c r="B153" s="526" t="s">
        <v>200</v>
      </c>
      <c r="C153" s="869"/>
      <c r="D153" s="869"/>
      <c r="E153" s="869"/>
      <c r="F153" s="492"/>
      <c r="G153" s="492"/>
      <c r="H153" s="492"/>
      <c r="I153" s="492"/>
      <c r="J153" s="492"/>
      <c r="K153" s="492"/>
      <c r="L153" s="492"/>
      <c r="M153" s="492"/>
      <c r="N153" s="785"/>
      <c r="BK153" s="482"/>
    </row>
    <row r="154" spans="1:222" ht="33" hidden="1">
      <c r="A154" s="786"/>
      <c r="B154" s="526" t="s">
        <v>2612</v>
      </c>
      <c r="C154" s="869"/>
      <c r="D154" s="869"/>
      <c r="E154" s="869"/>
      <c r="F154" s="492"/>
      <c r="G154" s="492"/>
      <c r="H154" s="492"/>
      <c r="I154" s="492"/>
      <c r="J154" s="492"/>
      <c r="K154" s="492"/>
      <c r="L154" s="492"/>
      <c r="M154" s="492"/>
      <c r="N154" s="785"/>
      <c r="BK154" s="482"/>
    </row>
    <row r="155" spans="1:222" ht="33" hidden="1">
      <c r="A155" s="786"/>
      <c r="B155" s="526" t="s">
        <v>2613</v>
      </c>
      <c r="C155" s="869"/>
      <c r="D155" s="869"/>
      <c r="E155" s="869"/>
      <c r="F155" s="492"/>
      <c r="G155" s="492"/>
      <c r="H155" s="492"/>
      <c r="I155" s="492"/>
      <c r="J155" s="492"/>
      <c r="K155" s="492"/>
      <c r="L155" s="492"/>
      <c r="M155" s="492"/>
      <c r="N155" s="785"/>
      <c r="BK155" s="482"/>
    </row>
    <row r="156" spans="1:222" hidden="1">
      <c r="A156" s="786"/>
      <c r="B156" s="498" t="s">
        <v>22</v>
      </c>
      <c r="C156" s="492"/>
      <c r="D156" s="492"/>
      <c r="E156" s="492"/>
      <c r="F156" s="492"/>
      <c r="G156" s="492"/>
      <c r="H156" s="492"/>
      <c r="I156" s="492"/>
      <c r="J156" s="492"/>
      <c r="K156" s="492"/>
      <c r="L156" s="492"/>
      <c r="M156" s="492"/>
      <c r="N156" s="785"/>
      <c r="BK156" s="482"/>
    </row>
    <row r="157" spans="1:222" ht="14.25" hidden="1" customHeight="1" outlineLevel="1">
      <c r="A157" s="786"/>
      <c r="B157" s="492"/>
      <c r="C157" s="492"/>
      <c r="D157" s="492"/>
      <c r="E157" s="492"/>
      <c r="F157" s="492"/>
      <c r="G157" s="492"/>
      <c r="H157" s="492"/>
      <c r="I157" s="492"/>
      <c r="J157" s="492"/>
      <c r="K157" s="492"/>
      <c r="L157" s="492"/>
      <c r="M157" s="492"/>
      <c r="N157" s="785"/>
      <c r="BK157" s="482"/>
    </row>
    <row r="158" spans="1:222" hidden="1" outlineLevel="1">
      <c r="A158" s="786"/>
      <c r="B158" s="738" t="s">
        <v>94</v>
      </c>
      <c r="C158" s="738" t="s">
        <v>96</v>
      </c>
      <c r="D158" s="738" t="s">
        <v>97</v>
      </c>
      <c r="E158" s="739" t="s">
        <v>95</v>
      </c>
      <c r="F158" s="492"/>
      <c r="G158" s="492"/>
      <c r="H158" s="492"/>
      <c r="I158" s="492"/>
      <c r="J158" s="492"/>
      <c r="K158" s="492"/>
      <c r="L158" s="492"/>
      <c r="M158" s="492"/>
      <c r="N158" s="785"/>
      <c r="BK158" s="482"/>
      <c r="BN158" s="483"/>
    </row>
    <row r="159" spans="1:222" hidden="1" outlineLevel="1">
      <c r="A159" s="786"/>
      <c r="B159" s="1022"/>
      <c r="C159" s="1023"/>
      <c r="D159" s="1022"/>
      <c r="E159" s="1022"/>
      <c r="F159" s="492"/>
      <c r="G159" s="492"/>
      <c r="H159" s="492"/>
      <c r="I159" s="492"/>
      <c r="J159" s="492"/>
      <c r="K159" s="492"/>
      <c r="L159" s="492"/>
      <c r="M159" s="492"/>
      <c r="N159" s="785"/>
      <c r="BK159" s="482"/>
      <c r="BN159" s="483"/>
    </row>
    <row r="160" spans="1:222" hidden="1" outlineLevel="1">
      <c r="A160" s="786"/>
      <c r="B160" s="1022"/>
      <c r="C160" s="1023"/>
      <c r="D160" s="1022"/>
      <c r="E160" s="1022"/>
      <c r="F160" s="492"/>
      <c r="G160" s="492"/>
      <c r="H160" s="492"/>
      <c r="I160" s="492"/>
      <c r="J160" s="492"/>
      <c r="K160" s="492"/>
      <c r="L160" s="492"/>
      <c r="M160" s="492"/>
      <c r="N160" s="785"/>
      <c r="BK160" s="482"/>
      <c r="BN160" s="483"/>
    </row>
    <row r="161" spans="1:66" hidden="1" outlineLevel="1">
      <c r="A161" s="786"/>
      <c r="B161" s="1022"/>
      <c r="C161" s="1023"/>
      <c r="D161" s="1022"/>
      <c r="E161" s="1022"/>
      <c r="F161" s="492"/>
      <c r="G161" s="492"/>
      <c r="H161" s="492"/>
      <c r="I161" s="492"/>
      <c r="J161" s="492"/>
      <c r="K161" s="492"/>
      <c r="L161" s="492"/>
      <c r="M161" s="492"/>
      <c r="N161" s="785"/>
      <c r="BK161" s="482"/>
      <c r="BN161" s="483"/>
    </row>
    <row r="162" spans="1:66" hidden="1" outlineLevel="1">
      <c r="A162" s="786"/>
      <c r="B162" s="1022"/>
      <c r="C162" s="1023"/>
      <c r="D162" s="1022"/>
      <c r="E162" s="1022"/>
      <c r="F162" s="492"/>
      <c r="G162" s="492"/>
      <c r="H162" s="492"/>
      <c r="I162" s="492"/>
      <c r="J162" s="492"/>
      <c r="K162" s="492"/>
      <c r="L162" s="492"/>
      <c r="M162" s="492"/>
      <c r="N162" s="785"/>
      <c r="BK162" s="482"/>
      <c r="BN162" s="483"/>
    </row>
    <row r="163" spans="1:66" hidden="1" outlineLevel="1">
      <c r="A163" s="786"/>
      <c r="B163" s="530"/>
      <c r="C163" s="492"/>
      <c r="D163" s="530"/>
      <c r="E163" s="530"/>
      <c r="F163" s="492"/>
      <c r="G163" s="492"/>
      <c r="H163" s="492"/>
      <c r="I163" s="492"/>
      <c r="J163" s="492"/>
      <c r="K163" s="492"/>
      <c r="L163" s="492"/>
      <c r="M163" s="492"/>
      <c r="N163" s="785"/>
      <c r="BK163" s="482"/>
      <c r="BN163" s="483"/>
    </row>
    <row r="164" spans="1:66" ht="24.75" hidden="1" customHeight="1" outlineLevel="1">
      <c r="A164" s="786"/>
      <c r="B164" s="494" t="s">
        <v>100</v>
      </c>
      <c r="C164" s="521"/>
      <c r="D164" s="522"/>
      <c r="E164" s="522"/>
      <c r="F164" s="492"/>
      <c r="G164" s="492"/>
      <c r="H164" s="492"/>
      <c r="I164" s="492"/>
      <c r="J164" s="492"/>
      <c r="K164" s="492"/>
      <c r="L164" s="492"/>
      <c r="M164" s="492"/>
      <c r="N164" s="785"/>
      <c r="BK164" s="482"/>
    </row>
    <row r="165" spans="1:66" ht="24.75" hidden="1" customHeight="1" collapsed="1">
      <c r="A165" s="786"/>
      <c r="B165" s="494"/>
      <c r="C165" s="522"/>
      <c r="D165" s="522"/>
      <c r="E165" s="522"/>
      <c r="F165" s="492"/>
      <c r="G165" s="492"/>
      <c r="H165" s="492"/>
      <c r="I165" s="492"/>
      <c r="J165" s="492"/>
      <c r="K165" s="492"/>
      <c r="L165" s="492"/>
      <c r="M165" s="492"/>
      <c r="N165" s="785"/>
      <c r="BK165" s="482"/>
    </row>
    <row r="166" spans="1:66" s="492" customFormat="1" ht="25.5">
      <c r="A166" s="786"/>
      <c r="B166" s="859" t="s">
        <v>2687</v>
      </c>
      <c r="N166" s="785"/>
      <c r="BK166" s="493"/>
    </row>
    <row r="167" spans="1:66" s="492" customFormat="1">
      <c r="A167" s="786"/>
      <c r="N167" s="785"/>
      <c r="BK167" s="493"/>
    </row>
    <row r="168" spans="1:66" s="492" customFormat="1" ht="69.75" customHeight="1">
      <c r="A168" s="786"/>
      <c r="B168" s="713" t="s">
        <v>178</v>
      </c>
      <c r="C168" s="639" t="s">
        <v>2618</v>
      </c>
      <c r="D168" s="639" t="s">
        <v>2619</v>
      </c>
      <c r="E168" s="639" t="s">
        <v>2620</v>
      </c>
      <c r="F168" s="639" t="s">
        <v>2621</v>
      </c>
      <c r="G168" s="639" t="s">
        <v>413</v>
      </c>
      <c r="I168" s="530"/>
      <c r="J168" s="681"/>
      <c r="K168" s="530"/>
      <c r="L168" s="530"/>
      <c r="M168" s="530"/>
      <c r="N168" s="785"/>
      <c r="BJ168" s="493"/>
    </row>
    <row r="169" spans="1:66" s="492" customFormat="1">
      <c r="A169" s="786"/>
      <c r="B169" s="635">
        <v>1</v>
      </c>
      <c r="C169" s="695" t="str">
        <f>IF(' קבועים'!$C$162&gt;0,' קבועים'!B167,"0")</f>
        <v>0</v>
      </c>
      <c r="D169" s="695" t="str">
        <f>IF(' קבועים'!$C$171&gt;0,' קבועים'!C181,"0")</f>
        <v>0</v>
      </c>
      <c r="E169" s="695" t="str">
        <f>IF(' קבועים'!$C$162&gt;0,' קבועים'!F181,"0")</f>
        <v>0</v>
      </c>
      <c r="F169" s="695" t="str">
        <f>IF(' קבועים'!$C$162&gt;0,' קבועים'!F182,"0")</f>
        <v>0</v>
      </c>
      <c r="G169" s="915">
        <f>IF(' קבועים'!$C$162=0,0,' קבועים'!B166)</f>
        <v>0</v>
      </c>
      <c r="I169" s="530"/>
      <c r="J169" s="681"/>
      <c r="K169" s="530"/>
      <c r="L169" s="530"/>
      <c r="M169" s="530"/>
      <c r="N169" s="785"/>
      <c r="BJ169" s="493"/>
    </row>
    <row r="170" spans="1:66" s="492" customFormat="1">
      <c r="A170" s="786"/>
      <c r="B170" s="635">
        <v>2</v>
      </c>
      <c r="C170" s="695" t="str">
        <f>IF(' קבועים'!$C$260&gt;0,' קבועים'!B265,"0")</f>
        <v>0</v>
      </c>
      <c r="D170" s="695" t="str">
        <f>IF(' קבועים'!$C$269&gt;0,' קבועים'!C279,"0")</f>
        <v>0</v>
      </c>
      <c r="E170" s="695" t="str">
        <f>IF(' קבועים'!$C$260&gt;0,' קבועים'!F279,"0")</f>
        <v>0</v>
      </c>
      <c r="F170" s="695" t="str">
        <f>IF(' קבועים'!$C$260&gt;0,' קבועים'!F280,"0")</f>
        <v>0</v>
      </c>
      <c r="G170" s="915">
        <f>IF(' קבועים'!$C$260=0,0,' קבועים'!B264)</f>
        <v>0</v>
      </c>
      <c r="I170" s="530"/>
      <c r="J170" s="681"/>
      <c r="K170" s="530"/>
      <c r="L170" s="530"/>
      <c r="M170" s="530"/>
      <c r="N170" s="785"/>
      <c r="BJ170" s="493"/>
    </row>
    <row r="171" spans="1:66" s="492" customFormat="1">
      <c r="A171" s="786"/>
      <c r="B171" s="635">
        <v>3</v>
      </c>
      <c r="C171" s="695" t="str">
        <f>IF(' קבועים'!$C$358&gt;0,' קבועים'!B363,"0")</f>
        <v>0</v>
      </c>
      <c r="D171" s="695" t="str">
        <f>IF(' קבועים'!$C$367&gt;0,' קבועים'!C377,"0")</f>
        <v>0</v>
      </c>
      <c r="E171" s="695" t="str">
        <f>IF(' קבועים'!$C$358&gt;0,' קבועים'!F377,"0")</f>
        <v>0</v>
      </c>
      <c r="F171" s="695" t="str">
        <f>IF(' קבועים'!$C$358&gt;0,' קבועים'!F378,"0")</f>
        <v>0</v>
      </c>
      <c r="G171" s="915">
        <f>IF(' קבועים'!$C$358=0,0,' קבועים'!B362)</f>
        <v>0</v>
      </c>
      <c r="I171" s="530"/>
      <c r="J171" s="681"/>
      <c r="K171" s="530"/>
      <c r="L171" s="530"/>
      <c r="M171" s="530"/>
      <c r="N171" s="785"/>
      <c r="BJ171" s="493"/>
    </row>
    <row r="172" spans="1:66" s="492" customFormat="1">
      <c r="A172" s="786"/>
      <c r="B172" s="635">
        <v>4</v>
      </c>
      <c r="C172" s="695" t="str">
        <f>IF(' קבועים'!$C$456&gt;0,' קבועים'!B461,"0")</f>
        <v>0</v>
      </c>
      <c r="D172" s="695" t="str">
        <f>IF(' קבועים'!$C$465&gt;0,' קבועים'!C475,"0")</f>
        <v>0</v>
      </c>
      <c r="E172" s="695" t="str">
        <f>IF(' קבועים'!$C$456&gt;0,' קבועים'!F475,"0")</f>
        <v>0</v>
      </c>
      <c r="F172" s="695" t="str">
        <f>IF(' קבועים'!$C$456&gt;0,' קבועים'!F476,"0")</f>
        <v>0</v>
      </c>
      <c r="G172" s="915">
        <f>IF(' קבועים'!$C$456=0,0,' קבועים'!B460)</f>
        <v>0</v>
      </c>
      <c r="I172" s="530"/>
      <c r="J172" s="681"/>
      <c r="K172" s="530"/>
      <c r="L172" s="530"/>
      <c r="M172" s="530"/>
      <c r="N172" s="785"/>
      <c r="BJ172" s="493"/>
    </row>
    <row r="173" spans="1:66" s="492" customFormat="1">
      <c r="A173" s="786"/>
      <c r="B173" s="635">
        <v>5</v>
      </c>
      <c r="C173" s="695" t="str">
        <f>IF(' קבועים'!$C$554&gt;0,' קבועים'!B559,"0")</f>
        <v>0</v>
      </c>
      <c r="D173" s="695" t="str">
        <f>IF(' קבועים'!$C$563&gt;0,' קבועים'!C573,"0")</f>
        <v>0</v>
      </c>
      <c r="E173" s="695" t="str">
        <f>IF(' קבועים'!$C$554&gt;0,' קבועים'!F573,"0")</f>
        <v>0</v>
      </c>
      <c r="F173" s="695" t="str">
        <f>IF(' קבועים'!$C$554&gt;0,' קבועים'!F574,"0")</f>
        <v>0</v>
      </c>
      <c r="G173" s="915">
        <f>IF(' קבועים'!$C$554=0,0,' קבועים'!B558)</f>
        <v>0</v>
      </c>
      <c r="I173" s="530"/>
      <c r="J173" s="681"/>
      <c r="K173" s="530"/>
      <c r="L173" s="530"/>
      <c r="M173" s="530"/>
      <c r="N173" s="785"/>
      <c r="BJ173" s="493"/>
    </row>
    <row r="174" spans="1:66" s="492" customFormat="1">
      <c r="A174" s="786"/>
      <c r="B174" s="635">
        <v>6</v>
      </c>
      <c r="C174" s="695" t="str">
        <f>IF(' קבועים'!$C$652&gt;0,' קבועים'!B657,"0")</f>
        <v>0</v>
      </c>
      <c r="D174" s="695" t="str">
        <f>IF(' קבועים'!$C$661&gt;0,' קבועים'!C671,"0")</f>
        <v>0</v>
      </c>
      <c r="E174" s="695" t="str">
        <f>IF(' קבועים'!$C$652&gt;0,' קבועים'!F671,"0")</f>
        <v>0</v>
      </c>
      <c r="F174" s="695" t="str">
        <f>IF(' קבועים'!$C$652&gt;0,' קבועים'!F672,"0")</f>
        <v>0</v>
      </c>
      <c r="G174" s="915">
        <f>IF(' קבועים'!$C$652=0,0,' קבועים'!B656)</f>
        <v>0</v>
      </c>
      <c r="I174" s="530"/>
      <c r="J174" s="681"/>
      <c r="K174" s="530"/>
      <c r="L174" s="530"/>
      <c r="M174" s="530"/>
      <c r="N174" s="785"/>
      <c r="BJ174" s="493"/>
    </row>
    <row r="175" spans="1:66" s="492" customFormat="1">
      <c r="A175" s="786"/>
      <c r="I175" s="530"/>
      <c r="J175" s="681"/>
      <c r="K175" s="530"/>
      <c r="L175" s="530"/>
      <c r="M175" s="530"/>
      <c r="N175" s="785"/>
      <c r="BJ175" s="493"/>
    </row>
    <row r="176" spans="1:66" s="492" customFormat="1" ht="67.5" customHeight="1">
      <c r="A176" s="786"/>
      <c r="B176" s="713" t="s">
        <v>178</v>
      </c>
      <c r="C176" s="639" t="s">
        <v>2614</v>
      </c>
      <c r="D176" s="639" t="s">
        <v>2615</v>
      </c>
      <c r="E176" s="639" t="s">
        <v>2616</v>
      </c>
      <c r="F176" s="639" t="s">
        <v>2617</v>
      </c>
      <c r="G176" s="639" t="s">
        <v>360</v>
      </c>
      <c r="I176" s="530"/>
      <c r="J176" s="681"/>
      <c r="K176" s="530"/>
      <c r="L176" s="530"/>
      <c r="M176" s="530"/>
      <c r="N176" s="785"/>
      <c r="BJ176" s="493"/>
    </row>
    <row r="177" spans="1:63" s="492" customFormat="1">
      <c r="A177" s="786"/>
      <c r="B177" s="635">
        <v>1</v>
      </c>
      <c r="C177" s="695" t="str">
        <f>IF(' קבועים'!$C$162&gt;0,' קבועים'!B164,"0")</f>
        <v>0</v>
      </c>
      <c r="D177" s="695" t="str">
        <f>IF(' קבועים'!$C$171&gt;0,' קבועים'!C179,"0")</f>
        <v>0</v>
      </c>
      <c r="E177" s="695" t="str">
        <f>IF(' קבועים'!$C$162&gt;0,' קבועים'!F178,"0")</f>
        <v>0</v>
      </c>
      <c r="F177" s="695" t="str">
        <f>IF(' קבועים'!$C$162&gt;0,' קבועים'!F179,"0")</f>
        <v>0</v>
      </c>
      <c r="G177" s="915">
        <f>IF(' קבועים'!$C$162=0,0,' קבועים'!B163)</f>
        <v>0</v>
      </c>
      <c r="I177" s="530"/>
      <c r="J177" s="681"/>
      <c r="K177" s="530"/>
      <c r="L177" s="530"/>
      <c r="M177" s="530"/>
      <c r="N177" s="785"/>
      <c r="BJ177" s="493"/>
    </row>
    <row r="178" spans="1:63" s="492" customFormat="1">
      <c r="A178" s="786"/>
      <c r="B178" s="635">
        <v>2</v>
      </c>
      <c r="C178" s="695" t="str">
        <f>IF(' קבועים'!$C$260&gt;0,' קבועים'!B262,"0")</f>
        <v>0</v>
      </c>
      <c r="D178" s="695" t="str">
        <f>IF(' קבועים'!$C$269&gt;0,' קבועים'!C277,"0")</f>
        <v>0</v>
      </c>
      <c r="E178" s="695" t="str">
        <f>IF(' קבועים'!$C$260&gt;0,' קבועים'!F276,"0")</f>
        <v>0</v>
      </c>
      <c r="F178" s="695" t="str">
        <f>IF(' קבועים'!$C$260&gt;0,' קבועים'!F277,"0")</f>
        <v>0</v>
      </c>
      <c r="G178" s="915">
        <f>IF(' קבועים'!$C$260=0,0,' קבועים'!B261)</f>
        <v>0</v>
      </c>
      <c r="I178" s="530"/>
      <c r="J178" s="681"/>
      <c r="K178" s="530"/>
      <c r="L178" s="530"/>
      <c r="M178" s="530"/>
      <c r="N178" s="785"/>
      <c r="BJ178" s="493"/>
    </row>
    <row r="179" spans="1:63" s="492" customFormat="1">
      <c r="A179" s="786"/>
      <c r="B179" s="635">
        <v>3</v>
      </c>
      <c r="C179" s="695" t="str">
        <f>IF(' קבועים'!$C$358&gt;0,' קבועים'!B360,"0")</f>
        <v>0</v>
      </c>
      <c r="D179" s="695" t="str">
        <f>IF(' קבועים'!$C$367&gt;0,' קבועים'!C375,"0")</f>
        <v>0</v>
      </c>
      <c r="E179" s="695" t="str">
        <f>IF(' קבועים'!$C$358&gt;0,' קבועים'!F374,"0")</f>
        <v>0</v>
      </c>
      <c r="F179" s="695" t="str">
        <f>IF(' קבועים'!$C$358&gt;0,' קבועים'!F375,"0")</f>
        <v>0</v>
      </c>
      <c r="G179" s="915">
        <f>IF(' קבועים'!$C$358=0,0,' קבועים'!B359)</f>
        <v>0</v>
      </c>
      <c r="I179" s="530"/>
      <c r="J179" s="681"/>
      <c r="K179" s="530"/>
      <c r="L179" s="530"/>
      <c r="M179" s="530"/>
      <c r="N179" s="785"/>
      <c r="BJ179" s="493"/>
    </row>
    <row r="180" spans="1:63" s="492" customFormat="1">
      <c r="A180" s="786"/>
      <c r="B180" s="635">
        <v>4</v>
      </c>
      <c r="C180" s="695" t="str">
        <f>IF(' קבועים'!$C$456&gt;0,' קבועים'!B458,"0")</f>
        <v>0</v>
      </c>
      <c r="D180" s="695" t="str">
        <f>IF(' קבועים'!$C$465&gt;0,' קבועים'!C473,"0")</f>
        <v>0</v>
      </c>
      <c r="E180" s="695" t="str">
        <f>IF(' קבועים'!$C$456&gt;0,' קבועים'!F472,"0")</f>
        <v>0</v>
      </c>
      <c r="F180" s="695" t="str">
        <f>IF(' קבועים'!$C$456&gt;0,' קבועים'!F473,"0")</f>
        <v>0</v>
      </c>
      <c r="G180" s="915">
        <f>IF(' קבועים'!$C$456=0,0,' קבועים'!B457)</f>
        <v>0</v>
      </c>
      <c r="I180" s="530"/>
      <c r="J180" s="681"/>
      <c r="K180" s="530"/>
      <c r="L180" s="530"/>
      <c r="M180" s="530"/>
      <c r="N180" s="785"/>
      <c r="BJ180" s="493"/>
    </row>
    <row r="181" spans="1:63" s="492" customFormat="1">
      <c r="A181" s="786"/>
      <c r="B181" s="635">
        <v>5</v>
      </c>
      <c r="C181" s="695" t="str">
        <f>IF(' קבועים'!$C$554&gt;0,' קבועים'!B556,"0")</f>
        <v>0</v>
      </c>
      <c r="D181" s="695" t="str">
        <f>IF(' קבועים'!$C$563&gt;0,' קבועים'!C571,"0")</f>
        <v>0</v>
      </c>
      <c r="E181" s="695" t="str">
        <f>IF(' קבועים'!$C$554&gt;0,' קבועים'!F570,"0")</f>
        <v>0</v>
      </c>
      <c r="F181" s="695" t="str">
        <f>IF(' קבועים'!$C$554&gt;0,' קבועים'!F571,"0")</f>
        <v>0</v>
      </c>
      <c r="G181" s="915">
        <f>IF(' קבועים'!$C$554=0,0,' קבועים'!B555)</f>
        <v>0</v>
      </c>
      <c r="I181" s="530"/>
      <c r="J181" s="681"/>
      <c r="K181" s="530"/>
      <c r="L181" s="530"/>
      <c r="M181" s="530"/>
      <c r="N181" s="785"/>
      <c r="BJ181" s="493"/>
    </row>
    <row r="182" spans="1:63" s="492" customFormat="1">
      <c r="A182" s="786"/>
      <c r="B182" s="635">
        <v>6</v>
      </c>
      <c r="C182" s="695" t="str">
        <f>IF(' קבועים'!$C$652&gt;0,' קבועים'!B654,"0")</f>
        <v>0</v>
      </c>
      <c r="D182" s="695" t="str">
        <f>IF(' קבועים'!$C$661&gt;0,' קבועים'!C669,"0")</f>
        <v>0</v>
      </c>
      <c r="E182" s="695" t="str">
        <f>IF(' קבועים'!$C$652&gt;0,' קבועים'!F668,"0")</f>
        <v>0</v>
      </c>
      <c r="F182" s="695" t="str">
        <f>IF(' קבועים'!$C$652&gt;0,' קבועים'!F669,"0")</f>
        <v>0</v>
      </c>
      <c r="G182" s="915">
        <f>IF(' קבועים'!$C$652=0,0,' קבועים'!B653)</f>
        <v>0</v>
      </c>
      <c r="I182" s="530"/>
      <c r="J182" s="681"/>
      <c r="K182" s="530"/>
      <c r="L182" s="530"/>
      <c r="M182" s="530"/>
      <c r="N182" s="785"/>
      <c r="BJ182" s="493"/>
    </row>
    <row r="183" spans="1:63" s="492" customFormat="1">
      <c r="A183" s="786"/>
      <c r="N183" s="785"/>
      <c r="BK183" s="493"/>
    </row>
    <row r="184" spans="1:63" s="492" customFormat="1" ht="54" customHeight="1">
      <c r="A184" s="851"/>
      <c r="B184" s="916" t="s">
        <v>275</v>
      </c>
      <c r="C184" s="946" t="str">
        <f>IF(C185&gt;0,C185,"תא זה יעודכן אוטומטית עם מילוי סעיפים: 4.2 ו- 4.3")</f>
        <v>תא זה יעודכן אוטומטית עם מילוי סעיפים: 3.1 ו-3.2</v>
      </c>
      <c r="D184" s="916" t="s">
        <v>259</v>
      </c>
      <c r="E184" s="946" t="str">
        <f>IF(E185&gt;0,E185,"תא זה יעודכן אוטומטית עם מילוי סעיפים: 3.1 ו- 3.2")</f>
        <v>תא זה יעודכן אוטומטית עם מילוי סעיפים: 3.1 ו-3.2</v>
      </c>
      <c r="I184" s="530"/>
      <c r="J184" s="681"/>
      <c r="K184" s="530"/>
      <c r="L184" s="530"/>
      <c r="M184" s="530"/>
      <c r="N184" s="785"/>
      <c r="BJ184" s="493"/>
    </row>
    <row r="185" spans="1:63" s="492" customFormat="1" ht="54" customHeight="1">
      <c r="A185" s="786"/>
      <c r="B185" s="639" t="s">
        <v>228</v>
      </c>
      <c r="C185" s="946" t="str">
        <f>IF(SUM(E169:E174)&gt;0,SUM(E169:E174),"תא זה יעודכן אוטומטית עם מילוי סעיפים: 3.1 ו-3.2")</f>
        <v>תא זה יעודכן אוטומטית עם מילוי סעיפים: 3.1 ו-3.2</v>
      </c>
      <c r="D185" s="639" t="s">
        <v>2513</v>
      </c>
      <c r="E185" s="946" t="str">
        <f>IF(SUM(E177:E182)&gt;0,SUM(E177:E182),"תא זה יעודכן אוטומטית עם מילוי סעיפים: 3.1 ו-3.2")</f>
        <v>תא זה יעודכן אוטומטית עם מילוי סעיפים: 3.1 ו-3.2</v>
      </c>
      <c r="I185" s="530"/>
      <c r="J185" s="681"/>
      <c r="K185" s="530"/>
      <c r="L185" s="530"/>
      <c r="M185" s="530"/>
      <c r="N185" s="785"/>
      <c r="BJ185" s="493"/>
    </row>
    <row r="186" spans="1:63" s="492" customFormat="1" ht="54" customHeight="1">
      <c r="A186" s="851"/>
      <c r="B186" s="916" t="s">
        <v>261</v>
      </c>
      <c r="C186" s="946" t="str">
        <f>IF(C187&gt;0,C187,"תא זה יעודכן אוטומטית עם מילוי סעיפים: 2.7, 3.1 ו- 3.2")</f>
        <v>תא זה יעודכן אוטומטית עם מילוי סעיפים: 3.1 ו-3.2</v>
      </c>
      <c r="D186" s="916" t="s">
        <v>260</v>
      </c>
      <c r="E186" s="946" t="str">
        <f>IF(E187&gt;0,E187,"תא זה יעודכן אוטומטית עם מילוי סעיפים: 2.7, 3.1 ו- 3.2")</f>
        <v>תא זה יעודכן אוטומטית עם מילוי סעיפים: 3.1 ו-3.2</v>
      </c>
      <c r="I186" s="530"/>
      <c r="J186" s="681"/>
      <c r="K186" s="530"/>
      <c r="L186" s="530"/>
      <c r="M186" s="530"/>
      <c r="N186" s="785"/>
      <c r="BJ186" s="493"/>
    </row>
    <row r="187" spans="1:63" s="492" customFormat="1" ht="54" customHeight="1">
      <c r="A187" s="786"/>
      <c r="B187" s="639" t="s">
        <v>2242</v>
      </c>
      <c r="C187" s="946" t="str">
        <f>IFERROR(C185*'פרטים כלליים, עלויות ותוצאות'!D36,"תא זה יעודכן אוטומטית עם מילוי סעיפים: 3.1 ו-3.2")</f>
        <v>תא זה יעודכן אוטומטית עם מילוי סעיפים: 3.1 ו-3.2</v>
      </c>
      <c r="D187" s="639" t="s">
        <v>2516</v>
      </c>
      <c r="E187" s="946" t="str">
        <f>IFERROR(E185*'פרטים כלליים, עלויות ותוצאות'!D36,"תא זה יעודכן אוטומטית עם מילוי סעיפים: 3.1 ו-3.2")</f>
        <v>תא זה יעודכן אוטומטית עם מילוי סעיפים: 3.1 ו-3.2</v>
      </c>
      <c r="I187" s="530"/>
      <c r="J187" s="681"/>
      <c r="K187" s="530"/>
      <c r="L187" s="530"/>
      <c r="M187" s="530"/>
      <c r="N187" s="785"/>
      <c r="BJ187" s="493"/>
    </row>
    <row r="188" spans="1:63">
      <c r="A188" s="786"/>
      <c r="B188" s="534"/>
      <c r="C188" s="534"/>
      <c r="D188" s="534"/>
      <c r="E188" s="534"/>
      <c r="F188" s="492"/>
      <c r="G188" s="492"/>
      <c r="H188" s="492"/>
      <c r="I188" s="492"/>
      <c r="J188" s="492"/>
      <c r="K188" s="492"/>
      <c r="L188" s="492"/>
      <c r="M188" s="492"/>
      <c r="N188" s="785"/>
      <c r="O188" s="492"/>
    </row>
    <row r="189" spans="1:63" s="701" customFormat="1" ht="48" hidden="1" customHeight="1" outlineLevel="1">
      <c r="A189" s="923"/>
      <c r="B189" s="834" t="s">
        <v>95</v>
      </c>
      <c r="C189" s="918"/>
      <c r="D189" s="834" t="s">
        <v>95</v>
      </c>
      <c r="E189" s="918"/>
      <c r="F189" s="641"/>
      <c r="G189" s="641"/>
      <c r="H189" s="641"/>
      <c r="I189" s="641"/>
      <c r="J189" s="641"/>
      <c r="K189" s="641"/>
      <c r="L189" s="641"/>
      <c r="M189" s="641"/>
      <c r="N189" s="924"/>
    </row>
    <row r="190" spans="1:63" s="701" customFormat="1" ht="48" hidden="1" customHeight="1" outlineLevel="1">
      <c r="A190" s="923"/>
      <c r="B190" s="834" t="s">
        <v>99</v>
      </c>
      <c r="C190" s="918"/>
      <c r="D190" s="919" t="s">
        <v>227</v>
      </c>
      <c r="E190" s="918"/>
      <c r="F190" s="641"/>
      <c r="G190" s="641"/>
      <c r="H190" s="641"/>
      <c r="I190" s="641"/>
      <c r="J190" s="641"/>
      <c r="K190" s="641"/>
      <c r="L190" s="641"/>
      <c r="M190" s="641"/>
      <c r="N190" s="924"/>
    </row>
    <row r="191" spans="1:63" hidden="1" outlineLevel="1">
      <c r="A191" s="786"/>
      <c r="B191" s="514"/>
      <c r="C191" s="770"/>
      <c r="D191" s="514"/>
      <c r="E191" s="770"/>
      <c r="F191" s="492"/>
      <c r="G191" s="492"/>
      <c r="H191" s="492"/>
      <c r="I191" s="492"/>
      <c r="J191" s="492"/>
      <c r="K191" s="492"/>
      <c r="L191" s="492"/>
      <c r="M191" s="492"/>
      <c r="N191" s="785"/>
    </row>
    <row r="192" spans="1:63" ht="33" hidden="1" outlineLevel="1">
      <c r="A192" s="786"/>
      <c r="B192" s="694" t="s">
        <v>2592</v>
      </c>
      <c r="C192" s="917"/>
      <c r="D192" s="694" t="s">
        <v>2651</v>
      </c>
      <c r="E192" s="917"/>
      <c r="F192" s="492"/>
      <c r="G192" s="492"/>
      <c r="H192" s="492"/>
      <c r="I192" s="492"/>
      <c r="J192" s="492"/>
      <c r="K192" s="492"/>
      <c r="L192" s="492"/>
      <c r="M192" s="492"/>
      <c r="N192" s="785"/>
    </row>
    <row r="193" spans="1:78" hidden="1" outlineLevel="1">
      <c r="A193" s="786"/>
      <c r="B193" s="494"/>
      <c r="C193" s="494"/>
      <c r="D193" s="494"/>
      <c r="E193" s="494"/>
      <c r="F193" s="492"/>
      <c r="G193" s="492"/>
      <c r="H193" s="492"/>
      <c r="I193" s="492"/>
      <c r="J193" s="492"/>
      <c r="K193" s="492"/>
      <c r="L193" s="492"/>
      <c r="M193" s="492"/>
      <c r="N193" s="785"/>
    </row>
    <row r="194" spans="1:78" collapsed="1">
      <c r="A194" s="786"/>
      <c r="B194" s="977"/>
      <c r="C194" s="494"/>
      <c r="D194" s="494"/>
      <c r="E194" s="494"/>
      <c r="F194" s="494"/>
      <c r="G194" s="494"/>
      <c r="H194" s="494"/>
      <c r="I194" s="492"/>
      <c r="J194" s="492"/>
      <c r="K194" s="492"/>
      <c r="L194" s="492"/>
      <c r="M194" s="492"/>
      <c r="N194" s="785"/>
      <c r="BF194" s="483"/>
      <c r="BK194" s="482"/>
    </row>
    <row r="195" spans="1:78" collapsed="1">
      <c r="A195" s="786"/>
      <c r="B195" s="625"/>
      <c r="C195" s="721" t="s">
        <v>212</v>
      </c>
      <c r="D195" s="721" t="s">
        <v>216</v>
      </c>
      <c r="E195" s="721" t="s">
        <v>218</v>
      </c>
      <c r="F195" s="721" t="s">
        <v>220</v>
      </c>
      <c r="G195" s="721" t="s">
        <v>222</v>
      </c>
      <c r="H195" s="721" t="s">
        <v>224</v>
      </c>
      <c r="I195" s="492"/>
      <c r="J195" s="492"/>
      <c r="K195" s="492"/>
      <c r="L195" s="492"/>
      <c r="M195" s="492"/>
      <c r="N195" s="785"/>
      <c r="BF195" s="483"/>
      <c r="BK195" s="482"/>
    </row>
    <row r="196" spans="1:78" ht="33">
      <c r="A196" s="786"/>
      <c r="B196" s="922" t="s">
        <v>231</v>
      </c>
      <c r="C196" s="920">
        <f>IF(' קבועים'!K157=0,0,' קבועים'!L157)</f>
        <v>0</v>
      </c>
      <c r="D196" s="920">
        <f>IF(' קבועים'!K256=0,0,' קבועים'!L256)</f>
        <v>0</v>
      </c>
      <c r="E196" s="920">
        <f>IF(' קבועים'!K353=0,0,' קבועים'!L353)</f>
        <v>0</v>
      </c>
      <c r="F196" s="920">
        <f>IF(' קבועים'!K451=0,0,' קבועים'!L451)</f>
        <v>0</v>
      </c>
      <c r="G196" s="920">
        <f>IF(' קבועים'!K549=0,0,' קבועים'!L549)</f>
        <v>0</v>
      </c>
      <c r="H196" s="920">
        <f>IF(' קבועים'!K647=0,0,' קבועים'!L647)</f>
        <v>0</v>
      </c>
      <c r="I196" s="492"/>
      <c r="J196" s="492"/>
      <c r="K196" s="492"/>
      <c r="L196" s="492"/>
      <c r="M196" s="492"/>
      <c r="N196" s="785"/>
      <c r="BF196" s="483"/>
      <c r="BK196" s="482"/>
    </row>
    <row r="197" spans="1:78">
      <c r="A197" s="786"/>
      <c r="B197" s="921" t="s">
        <v>295</v>
      </c>
      <c r="C197" s="920">
        <f>' קבועים'!F195</f>
        <v>0</v>
      </c>
      <c r="D197" s="920">
        <f>' קבועים'!F293</f>
        <v>0</v>
      </c>
      <c r="E197" s="920">
        <f>' קבועים'!F391</f>
        <v>0</v>
      </c>
      <c r="F197" s="920">
        <f>' קבועים'!F489</f>
        <v>0</v>
      </c>
      <c r="G197" s="920">
        <f>' קבועים'!F587</f>
        <v>0</v>
      </c>
      <c r="H197" s="920">
        <f>' קבועים'!F685</f>
        <v>0</v>
      </c>
      <c r="I197" s="492"/>
      <c r="J197" s="492"/>
      <c r="K197" s="492"/>
      <c r="L197" s="492"/>
      <c r="M197" s="492"/>
      <c r="N197" s="785"/>
      <c r="BF197" s="483"/>
      <c r="BK197" s="482"/>
    </row>
    <row r="198" spans="1:78">
      <c r="A198" s="786"/>
      <c r="B198" s="921" t="s">
        <v>296</v>
      </c>
      <c r="C198" s="702">
        <f>' קבועים'!G195</f>
        <v>0</v>
      </c>
      <c r="D198" s="702">
        <f>' קבועים'!G293</f>
        <v>0</v>
      </c>
      <c r="E198" s="702">
        <f>' קבועים'!G391</f>
        <v>0</v>
      </c>
      <c r="F198" s="702">
        <f>' קבועים'!G489</f>
        <v>0</v>
      </c>
      <c r="G198" s="702">
        <f>' קבועים'!G587</f>
        <v>0</v>
      </c>
      <c r="H198" s="702">
        <f>' קבועים'!G685</f>
        <v>0</v>
      </c>
      <c r="I198" s="492"/>
      <c r="J198" s="492"/>
      <c r="K198" s="492"/>
      <c r="L198" s="492"/>
      <c r="M198" s="492"/>
      <c r="N198" s="785"/>
      <c r="BF198" s="483"/>
      <c r="BK198" s="482"/>
    </row>
    <row r="199" spans="1:78" s="492" customFormat="1" ht="17.25" thickBot="1">
      <c r="A199" s="791"/>
      <c r="B199" s="792"/>
      <c r="C199" s="792"/>
      <c r="D199" s="792"/>
      <c r="E199" s="792"/>
      <c r="F199" s="792"/>
      <c r="G199" s="792"/>
      <c r="H199" s="792"/>
      <c r="I199" s="792"/>
      <c r="J199" s="792"/>
      <c r="K199" s="792"/>
      <c r="L199" s="792"/>
      <c r="M199" s="792"/>
      <c r="N199" s="793"/>
      <c r="BK199" s="493"/>
    </row>
    <row r="200" spans="1:78" s="492" customFormat="1">
      <c r="A200" s="495"/>
      <c r="BK200" s="493"/>
    </row>
    <row r="201" spans="1:78" ht="83.25" hidden="1" customHeight="1">
      <c r="A201" s="872"/>
      <c r="B201" s="1018" t="s">
        <v>2622</v>
      </c>
      <c r="C201" s="1018"/>
      <c r="D201" s="1018"/>
      <c r="E201" s="535"/>
      <c r="F201" s="535"/>
      <c r="G201" s="535"/>
      <c r="H201" s="535"/>
      <c r="I201" s="535"/>
      <c r="J201" s="535"/>
      <c r="K201" s="535"/>
      <c r="L201" s="535"/>
      <c r="M201" s="535"/>
      <c r="N201" s="535"/>
      <c r="BK201" s="482"/>
      <c r="BM201" s="483"/>
    </row>
    <row r="202" spans="1:78" hidden="1">
      <c r="A202" s="495"/>
      <c r="B202" s="492"/>
      <c r="C202" s="492"/>
      <c r="D202" s="492"/>
      <c r="E202" s="492"/>
      <c r="F202" s="492"/>
      <c r="G202" s="492"/>
      <c r="H202" s="492"/>
      <c r="I202" s="492"/>
      <c r="J202" s="492"/>
      <c r="K202" s="492"/>
      <c r="L202" s="492"/>
      <c r="M202" s="492"/>
      <c r="N202" s="492"/>
    </row>
    <row r="203" spans="1:78" ht="64.5" hidden="1" customHeight="1">
      <c r="A203" s="495"/>
      <c r="B203" s="1019" t="s">
        <v>2512</v>
      </c>
      <c r="C203" s="1020"/>
      <c r="D203" s="1020"/>
      <c r="E203" s="1020"/>
      <c r="F203" s="1020"/>
      <c r="G203" s="492"/>
      <c r="H203" s="492"/>
      <c r="I203" s="492"/>
      <c r="J203" s="492"/>
      <c r="K203" s="492"/>
      <c r="L203" s="492"/>
      <c r="M203" s="492"/>
      <c r="N203" s="492"/>
    </row>
    <row r="204" spans="1:78" ht="33" hidden="1">
      <c r="A204" s="495">
        <v>4.5999999999999996</v>
      </c>
      <c r="B204" s="526" t="s">
        <v>209</v>
      </c>
      <c r="C204" s="873"/>
      <c r="D204" s="492"/>
      <c r="E204" s="492"/>
      <c r="F204" s="492"/>
      <c r="G204" s="492"/>
      <c r="H204" s="492"/>
      <c r="I204" s="492"/>
      <c r="J204" s="492"/>
      <c r="K204" s="492"/>
      <c r="L204" s="492"/>
      <c r="M204" s="492"/>
      <c r="N204" s="492"/>
    </row>
    <row r="205" spans="1:78" hidden="1">
      <c r="A205" s="495"/>
      <c r="B205" s="492"/>
      <c r="C205" s="492"/>
      <c r="D205" s="492"/>
      <c r="E205" s="492"/>
      <c r="F205" s="492"/>
      <c r="G205" s="492"/>
      <c r="H205" s="492"/>
      <c r="I205" s="492"/>
      <c r="J205" s="492"/>
      <c r="K205" s="492"/>
      <c r="L205" s="492"/>
      <c r="M205" s="492"/>
      <c r="N205" s="492"/>
    </row>
    <row r="206" spans="1:78" ht="20.25" hidden="1">
      <c r="A206" s="628"/>
      <c r="B206" s="539" t="s">
        <v>419</v>
      </c>
      <c r="C206" s="538"/>
      <c r="D206" s="538"/>
      <c r="E206" s="538"/>
      <c r="F206" s="538"/>
      <c r="G206" s="538"/>
      <c r="H206" s="538"/>
      <c r="I206" s="538"/>
      <c r="J206" s="538"/>
      <c r="K206" s="538"/>
      <c r="L206" s="538"/>
      <c r="M206" s="538"/>
      <c r="N206" s="538"/>
      <c r="O206" s="823"/>
      <c r="P206" s="823"/>
      <c r="Q206" s="823"/>
      <c r="R206" s="823"/>
      <c r="S206" s="823"/>
      <c r="T206" s="823"/>
      <c r="U206" s="823"/>
      <c r="V206" s="823"/>
      <c r="W206" s="823"/>
      <c r="X206" s="823"/>
      <c r="Y206" s="823"/>
      <c r="Z206" s="823"/>
      <c r="AA206" s="823"/>
      <c r="AB206" s="823"/>
      <c r="AC206" s="823"/>
      <c r="AD206" s="823"/>
      <c r="AE206" s="823"/>
      <c r="AF206" s="823"/>
      <c r="AG206" s="823"/>
      <c r="AH206" s="823"/>
      <c r="AI206" s="823"/>
      <c r="AJ206" s="823"/>
      <c r="AK206" s="823"/>
      <c r="AL206" s="823"/>
      <c r="AM206" s="823"/>
      <c r="AN206" s="823"/>
      <c r="AO206" s="823"/>
      <c r="AP206" s="823"/>
      <c r="AQ206" s="823"/>
      <c r="AR206" s="823"/>
      <c r="AS206" s="823"/>
      <c r="AT206" s="823"/>
      <c r="AU206" s="823"/>
      <c r="AV206" s="823"/>
      <c r="AW206" s="823"/>
      <c r="AX206" s="823"/>
      <c r="AY206" s="823"/>
      <c r="AZ206" s="823"/>
      <c r="BA206" s="823"/>
      <c r="BB206" s="823"/>
      <c r="BC206" s="823"/>
      <c r="BD206" s="823"/>
      <c r="BE206" s="823"/>
      <c r="BF206" s="823"/>
      <c r="BG206" s="823"/>
      <c r="BH206" s="823"/>
      <c r="BI206" s="823"/>
      <c r="BJ206" s="823"/>
      <c r="BK206" s="823"/>
      <c r="BL206" s="823"/>
      <c r="BM206" s="823"/>
      <c r="BN206" s="823"/>
      <c r="BO206" s="823"/>
      <c r="BP206" s="823"/>
      <c r="BQ206" s="823"/>
      <c r="BR206" s="823"/>
      <c r="BS206" s="823"/>
      <c r="BT206" s="823"/>
      <c r="BU206" s="823"/>
      <c r="BV206" s="823"/>
      <c r="BW206" s="823"/>
      <c r="BX206" s="823"/>
      <c r="BY206" s="823"/>
      <c r="BZ206" s="823"/>
    </row>
    <row r="207" spans="1:78" hidden="1">
      <c r="A207" s="495"/>
      <c r="B207" s="492"/>
      <c r="C207" s="492"/>
      <c r="D207" s="492"/>
      <c r="E207" s="492"/>
      <c r="F207" s="492"/>
      <c r="G207" s="492"/>
      <c r="H207" s="492"/>
      <c r="I207" s="492"/>
      <c r="J207" s="492"/>
      <c r="K207" s="492"/>
      <c r="L207" s="492"/>
      <c r="M207" s="492"/>
      <c r="N207" s="492"/>
    </row>
    <row r="208" spans="1:78" hidden="1">
      <c r="A208" s="629" t="s">
        <v>283</v>
      </c>
      <c r="B208" s="564" t="s">
        <v>136</v>
      </c>
      <c r="C208" s="542"/>
      <c r="D208" s="542"/>
      <c r="E208" s="542"/>
      <c r="F208" s="542"/>
      <c r="G208" s="542"/>
      <c r="H208" s="542"/>
      <c r="I208" s="542"/>
      <c r="J208" s="542"/>
      <c r="K208" s="542"/>
      <c r="L208" s="542"/>
      <c r="M208" s="543"/>
      <c r="N208" s="542"/>
      <c r="O208" s="542"/>
      <c r="P208" s="542"/>
      <c r="Q208" s="542"/>
      <c r="R208" s="542"/>
      <c r="S208" s="542"/>
      <c r="T208" s="543"/>
      <c r="U208" s="542"/>
      <c r="V208" s="542"/>
      <c r="W208" s="542"/>
      <c r="X208" s="542"/>
      <c r="Y208" s="542"/>
      <c r="Z208" s="542"/>
      <c r="AA208" s="543"/>
      <c r="AB208" s="542"/>
      <c r="AC208" s="542"/>
      <c r="AD208" s="542"/>
      <c r="AE208" s="542"/>
      <c r="AF208" s="542"/>
      <c r="AG208" s="542"/>
      <c r="AH208" s="543"/>
      <c r="AI208" s="542"/>
      <c r="AJ208" s="542"/>
      <c r="AK208" s="542"/>
      <c r="AL208" s="542"/>
      <c r="AM208" s="542"/>
      <c r="AN208" s="542"/>
      <c r="AO208" s="543"/>
      <c r="AP208" s="542"/>
      <c r="AQ208" s="542"/>
      <c r="AR208" s="542"/>
      <c r="AS208" s="542"/>
      <c r="AT208" s="542"/>
      <c r="AU208" s="542"/>
      <c r="AV208" s="543"/>
      <c r="AW208" s="542"/>
      <c r="AX208" s="542"/>
      <c r="AY208" s="542"/>
      <c r="AZ208" s="542"/>
      <c r="BA208" s="542"/>
      <c r="BB208" s="542"/>
      <c r="BC208" s="543"/>
      <c r="BD208" s="542"/>
      <c r="BE208" s="542"/>
      <c r="BF208" s="542"/>
      <c r="BG208" s="542"/>
      <c r="BH208" s="542"/>
      <c r="BI208" s="542"/>
      <c r="BJ208" s="543"/>
      <c r="BK208" s="542"/>
      <c r="BL208" s="542"/>
      <c r="BM208" s="542"/>
      <c r="BN208" s="542"/>
      <c r="BO208" s="542"/>
      <c r="BP208" s="542"/>
      <c r="BQ208" s="542"/>
      <c r="BR208" s="542"/>
      <c r="BS208" s="542"/>
      <c r="BT208" s="542"/>
      <c r="BU208" s="542"/>
      <c r="BV208" s="542"/>
      <c r="BW208" s="542"/>
      <c r="BX208" s="542"/>
      <c r="BY208" s="542"/>
      <c r="BZ208" s="542"/>
    </row>
    <row r="209" spans="1:153" hidden="1">
      <c r="A209" s="629"/>
      <c r="B209" s="542"/>
      <c r="C209" s="542"/>
      <c r="D209" s="542"/>
      <c r="E209" s="542"/>
      <c r="F209" s="542"/>
      <c r="G209" s="542"/>
      <c r="H209" s="542"/>
      <c r="I209" s="542"/>
      <c r="J209" s="542"/>
      <c r="K209" s="542"/>
      <c r="L209" s="542"/>
      <c r="M209" s="543"/>
      <c r="N209" s="542"/>
      <c r="O209" s="542"/>
      <c r="P209" s="542"/>
      <c r="Q209" s="542"/>
      <c r="R209" s="542"/>
      <c r="S209" s="542"/>
      <c r="T209" s="543"/>
      <c r="U209" s="542"/>
      <c r="V209" s="542"/>
      <c r="W209" s="542"/>
      <c r="X209" s="542"/>
      <c r="Y209" s="542"/>
      <c r="Z209" s="542"/>
      <c r="AA209" s="543"/>
      <c r="AB209" s="542"/>
      <c r="AC209" s="542"/>
      <c r="AD209" s="542"/>
      <c r="AE209" s="542"/>
      <c r="AF209" s="542"/>
      <c r="AG209" s="542"/>
      <c r="AH209" s="543"/>
      <c r="AI209" s="542"/>
      <c r="AJ209" s="542"/>
      <c r="AK209" s="542"/>
      <c r="AL209" s="542"/>
      <c r="AM209" s="542"/>
      <c r="AN209" s="542"/>
      <c r="AO209" s="543"/>
      <c r="AP209" s="542"/>
      <c r="AQ209" s="542"/>
      <c r="AR209" s="542"/>
      <c r="AS209" s="542"/>
      <c r="AT209" s="542"/>
      <c r="AU209" s="542"/>
      <c r="AV209" s="543"/>
      <c r="AW209" s="542"/>
      <c r="AX209" s="542"/>
      <c r="AY209" s="542"/>
      <c r="AZ209" s="542"/>
      <c r="BA209" s="542"/>
      <c r="BB209" s="542"/>
      <c r="BC209" s="543"/>
      <c r="BD209" s="542"/>
      <c r="BE209" s="542"/>
      <c r="BF209" s="542"/>
      <c r="BG209" s="542"/>
      <c r="BH209" s="542"/>
      <c r="BI209" s="542"/>
      <c r="BJ209" s="543"/>
      <c r="BK209" s="542"/>
      <c r="BL209" s="542"/>
      <c r="BM209" s="542"/>
      <c r="BN209" s="542"/>
      <c r="BO209" s="542"/>
      <c r="BP209" s="542"/>
      <c r="BQ209" s="542"/>
      <c r="BR209" s="542"/>
      <c r="BS209" s="542"/>
      <c r="BT209" s="542"/>
      <c r="BU209" s="542"/>
      <c r="BV209" s="542"/>
      <c r="BW209" s="542"/>
      <c r="BX209" s="542"/>
      <c r="BY209" s="542"/>
      <c r="BZ209" s="542"/>
    </row>
    <row r="210" spans="1:153" ht="49.5" hidden="1">
      <c r="A210" s="629"/>
      <c r="B210" s="546" t="s">
        <v>137</v>
      </c>
      <c r="C210" s="873"/>
      <c r="D210" s="546" t="s">
        <v>138</v>
      </c>
      <c r="E210" s="873"/>
      <c r="F210" s="542"/>
      <c r="G210" s="542"/>
      <c r="H210" s="542"/>
      <c r="I210" s="547"/>
      <c r="J210" s="546"/>
      <c r="K210" s="542"/>
      <c r="L210" s="546"/>
      <c r="M210" s="542"/>
      <c r="N210" s="546"/>
      <c r="O210" s="542"/>
      <c r="P210" s="547"/>
      <c r="Q210" s="546"/>
      <c r="R210" s="542"/>
      <c r="S210" s="546"/>
      <c r="T210" s="542"/>
      <c r="U210" s="546"/>
      <c r="V210" s="542"/>
      <c r="W210" s="547"/>
      <c r="X210" s="546"/>
      <c r="Y210" s="542"/>
      <c r="Z210" s="546"/>
      <c r="AA210" s="542"/>
      <c r="AB210" s="546"/>
      <c r="AC210" s="542"/>
      <c r="AD210" s="547"/>
      <c r="AE210" s="546"/>
      <c r="AF210" s="542"/>
      <c r="AG210" s="546"/>
      <c r="AH210" s="542"/>
      <c r="AI210" s="546"/>
      <c r="AJ210" s="542"/>
      <c r="AK210" s="547"/>
      <c r="AL210" s="546"/>
      <c r="AM210" s="546"/>
      <c r="AN210" s="546"/>
      <c r="AO210" s="542"/>
      <c r="AP210" s="546"/>
      <c r="AQ210" s="542"/>
      <c r="AR210" s="547"/>
      <c r="AS210" s="546"/>
      <c r="AT210" s="546"/>
      <c r="AU210" s="546"/>
      <c r="AV210" s="542"/>
      <c r="AW210" s="546"/>
      <c r="AX210" s="542"/>
      <c r="AY210" s="547"/>
      <c r="AZ210" s="546"/>
      <c r="BA210" s="546"/>
      <c r="BB210" s="546"/>
      <c r="BC210" s="542"/>
      <c r="BD210" s="546"/>
      <c r="BE210" s="542"/>
      <c r="BF210" s="547"/>
      <c r="BG210" s="546"/>
      <c r="BH210" s="546"/>
      <c r="BI210" s="546"/>
      <c r="BJ210" s="542"/>
      <c r="BK210" s="546"/>
      <c r="BL210" s="542"/>
      <c r="BM210" s="547"/>
      <c r="BN210" s="546"/>
      <c r="BO210" s="546"/>
      <c r="BP210" s="546"/>
      <c r="BQ210" s="542"/>
      <c r="BR210" s="542"/>
      <c r="BS210" s="542"/>
      <c r="BT210" s="542"/>
      <c r="BU210" s="542"/>
      <c r="BV210" s="542"/>
      <c r="BW210" s="542"/>
      <c r="BX210" s="542"/>
      <c r="BY210" s="542"/>
      <c r="BZ210" s="542"/>
    </row>
    <row r="211" spans="1:153" hidden="1">
      <c r="A211" s="629"/>
      <c r="B211" s="543"/>
      <c r="C211" s="542"/>
      <c r="D211" s="542"/>
      <c r="E211" s="542"/>
      <c r="F211" s="542"/>
      <c r="G211" s="542"/>
      <c r="H211" s="542"/>
      <c r="I211" s="542"/>
      <c r="J211" s="542"/>
      <c r="K211" s="542"/>
      <c r="L211" s="542"/>
      <c r="M211" s="542"/>
      <c r="N211" s="542"/>
      <c r="O211" s="542"/>
      <c r="P211" s="542"/>
      <c r="Q211" s="542"/>
      <c r="R211" s="542"/>
      <c r="S211" s="542"/>
      <c r="T211" s="542"/>
      <c r="U211" s="542"/>
      <c r="V211" s="542"/>
      <c r="W211" s="542"/>
      <c r="X211" s="542"/>
      <c r="Y211" s="542"/>
      <c r="Z211" s="542"/>
      <c r="AA211" s="542"/>
      <c r="AB211" s="542"/>
      <c r="AC211" s="542"/>
      <c r="AD211" s="542"/>
      <c r="AE211" s="542"/>
      <c r="AF211" s="547"/>
      <c r="AG211" s="542"/>
      <c r="AH211" s="542"/>
      <c r="AI211" s="542"/>
      <c r="AJ211" s="542"/>
      <c r="AK211" s="542"/>
      <c r="AL211" s="542"/>
      <c r="AM211" s="542"/>
      <c r="AN211" s="542"/>
      <c r="AO211" s="542"/>
      <c r="AP211" s="542"/>
      <c r="AQ211" s="542"/>
      <c r="AR211" s="542"/>
      <c r="AS211" s="542"/>
      <c r="AT211" s="542"/>
      <c r="AU211" s="542"/>
      <c r="AV211" s="542"/>
      <c r="AW211" s="542"/>
      <c r="AX211" s="542"/>
      <c r="AY211" s="542"/>
      <c r="AZ211" s="542"/>
      <c r="BA211" s="542"/>
      <c r="BB211" s="542"/>
      <c r="BC211" s="542"/>
      <c r="BD211" s="542"/>
      <c r="BE211" s="542"/>
      <c r="BF211" s="542"/>
      <c r="BG211" s="542"/>
      <c r="BH211" s="542"/>
      <c r="BI211" s="542"/>
      <c r="BJ211" s="542"/>
      <c r="BK211" s="542"/>
      <c r="BL211" s="542"/>
      <c r="BM211" s="542"/>
      <c r="BN211" s="542"/>
      <c r="BO211" s="542"/>
      <c r="BP211" s="542"/>
      <c r="BQ211" s="542"/>
      <c r="BR211" s="542"/>
      <c r="BS211" s="542"/>
      <c r="BT211" s="542"/>
      <c r="BU211" s="542"/>
      <c r="BV211" s="542"/>
      <c r="BW211" s="542"/>
      <c r="BX211" s="542"/>
      <c r="BY211" s="542"/>
      <c r="BZ211" s="542"/>
    </row>
    <row r="212" spans="1:153" hidden="1">
      <c r="A212" s="629"/>
      <c r="B212" s="874" t="s">
        <v>139</v>
      </c>
      <c r="C212" s="875"/>
      <c r="D212" s="542"/>
      <c r="E212" s="542"/>
      <c r="F212" s="542"/>
      <c r="G212" s="542"/>
      <c r="H212" s="542"/>
      <c r="I212" s="542"/>
      <c r="J212" s="542"/>
      <c r="K212" s="542"/>
      <c r="L212" s="542"/>
      <c r="M212" s="542"/>
      <c r="N212" s="542"/>
      <c r="O212" s="542"/>
      <c r="P212" s="542"/>
      <c r="Q212" s="542"/>
      <c r="R212" s="542"/>
      <c r="S212" s="542"/>
      <c r="T212" s="542"/>
      <c r="U212" s="542"/>
      <c r="V212" s="542"/>
      <c r="W212" s="542"/>
      <c r="X212" s="542"/>
      <c r="Y212" s="542"/>
      <c r="Z212" s="542"/>
      <c r="AA212" s="542"/>
      <c r="AB212" s="542"/>
      <c r="AC212" s="542"/>
      <c r="AD212" s="542"/>
      <c r="AE212" s="542"/>
      <c r="AF212" s="547"/>
      <c r="AG212" s="542"/>
      <c r="AH212" s="542"/>
      <c r="AI212" s="542"/>
      <c r="AJ212" s="542"/>
      <c r="AK212" s="542"/>
      <c r="AL212" s="542"/>
      <c r="AM212" s="542"/>
      <c r="AN212" s="542"/>
      <c r="AO212" s="542"/>
      <c r="AP212" s="542"/>
      <c r="AQ212" s="542"/>
      <c r="AR212" s="542"/>
      <c r="AS212" s="542"/>
      <c r="AT212" s="542"/>
      <c r="AU212" s="542"/>
      <c r="AV212" s="542"/>
      <c r="AW212" s="542"/>
      <c r="AX212" s="542"/>
      <c r="AY212" s="542"/>
      <c r="AZ212" s="542"/>
      <c r="BA212" s="542"/>
      <c r="BB212" s="542"/>
      <c r="BC212" s="542"/>
      <c r="BD212" s="542"/>
      <c r="BE212" s="542"/>
      <c r="BF212" s="542"/>
      <c r="BG212" s="542"/>
      <c r="BH212" s="542"/>
      <c r="BI212" s="542"/>
      <c r="BJ212" s="542"/>
      <c r="BK212" s="542"/>
      <c r="BL212" s="542"/>
      <c r="BM212" s="542"/>
      <c r="BN212" s="542"/>
      <c r="BO212" s="542"/>
      <c r="BP212" s="542"/>
      <c r="BQ212" s="542"/>
      <c r="BR212" s="542"/>
      <c r="BS212" s="542"/>
      <c r="BT212" s="542"/>
      <c r="BU212" s="542"/>
      <c r="BV212" s="542"/>
      <c r="BW212" s="542"/>
      <c r="BX212" s="542"/>
      <c r="BY212" s="542"/>
      <c r="BZ212" s="542"/>
    </row>
    <row r="213" spans="1:153" hidden="1">
      <c r="A213" s="629"/>
      <c r="B213" s="543"/>
      <c r="C213" s="542"/>
      <c r="D213" s="542"/>
      <c r="E213" s="542"/>
      <c r="F213" s="542"/>
      <c r="G213" s="542"/>
      <c r="H213" s="542"/>
      <c r="I213" s="542"/>
      <c r="J213" s="542"/>
      <c r="K213" s="542"/>
      <c r="L213" s="542"/>
      <c r="M213" s="542"/>
      <c r="N213" s="542"/>
      <c r="O213" s="542"/>
      <c r="P213" s="542"/>
      <c r="Q213" s="542"/>
      <c r="R213" s="542"/>
      <c r="S213" s="542"/>
      <c r="T213" s="542"/>
      <c r="U213" s="542"/>
      <c r="V213" s="542"/>
      <c r="W213" s="542"/>
      <c r="X213" s="542"/>
      <c r="Y213" s="542"/>
      <c r="Z213" s="542"/>
      <c r="AA213" s="542"/>
      <c r="AB213" s="542"/>
      <c r="AC213" s="542"/>
      <c r="AD213" s="542"/>
      <c r="AE213" s="542"/>
      <c r="AF213" s="547"/>
      <c r="AG213" s="542"/>
      <c r="AH213" s="542"/>
      <c r="AI213" s="542"/>
      <c r="AJ213" s="542"/>
      <c r="AK213" s="542"/>
      <c r="AL213" s="542"/>
      <c r="AM213" s="542"/>
      <c r="AN213" s="542"/>
      <c r="AO213" s="542"/>
      <c r="AP213" s="542"/>
      <c r="AQ213" s="542"/>
      <c r="AR213" s="542"/>
      <c r="AS213" s="542"/>
      <c r="AT213" s="542"/>
      <c r="AU213" s="542"/>
      <c r="AV213" s="542"/>
      <c r="AW213" s="542"/>
      <c r="AX213" s="542"/>
      <c r="AY213" s="542"/>
      <c r="AZ213" s="542"/>
      <c r="BA213" s="542"/>
      <c r="BB213" s="542"/>
      <c r="BC213" s="542"/>
      <c r="BD213" s="542"/>
      <c r="BE213" s="542"/>
      <c r="BF213" s="542"/>
      <c r="BG213" s="542"/>
      <c r="BH213" s="542"/>
      <c r="BI213" s="542"/>
      <c r="BJ213" s="542"/>
      <c r="BK213" s="542"/>
      <c r="BL213" s="542"/>
      <c r="BM213" s="542"/>
      <c r="BN213" s="542"/>
      <c r="BO213" s="542"/>
      <c r="BP213" s="542"/>
      <c r="BQ213" s="542"/>
      <c r="BR213" s="542"/>
      <c r="BS213" s="542"/>
      <c r="BT213" s="542"/>
      <c r="BU213" s="542"/>
      <c r="BV213" s="542"/>
      <c r="BW213" s="542"/>
      <c r="BX213" s="542"/>
      <c r="BY213" s="542"/>
      <c r="BZ213" s="542"/>
    </row>
    <row r="214" spans="1:153" hidden="1">
      <c r="A214" s="629" t="s">
        <v>284</v>
      </c>
      <c r="B214" s="564" t="s">
        <v>150</v>
      </c>
      <c r="C214" s="542"/>
      <c r="D214" s="542"/>
      <c r="E214" s="542"/>
      <c r="F214" s="542"/>
      <c r="G214" s="542"/>
      <c r="H214" s="551"/>
      <c r="I214" s="551"/>
      <c r="J214" s="551"/>
      <c r="K214" s="551"/>
      <c r="L214" s="551"/>
      <c r="M214" s="551"/>
      <c r="N214" s="551"/>
      <c r="O214" s="551"/>
      <c r="P214" s="551"/>
      <c r="Q214" s="551"/>
      <c r="R214" s="551"/>
      <c r="S214" s="551"/>
      <c r="T214" s="551"/>
      <c r="U214" s="551"/>
      <c r="V214" s="551"/>
      <c r="W214" s="551"/>
      <c r="X214" s="551"/>
      <c r="Y214" s="551"/>
      <c r="Z214" s="551"/>
      <c r="AA214" s="551"/>
      <c r="AB214" s="551"/>
      <c r="AC214" s="551"/>
      <c r="AD214" s="551"/>
      <c r="AE214" s="551"/>
      <c r="AF214" s="551"/>
      <c r="AG214" s="551"/>
      <c r="AH214" s="551"/>
      <c r="AI214" s="551"/>
      <c r="AJ214" s="551"/>
      <c r="AK214" s="551"/>
      <c r="AL214" s="551"/>
      <c r="AM214" s="551"/>
      <c r="AN214" s="551"/>
      <c r="AO214" s="551"/>
      <c r="AP214" s="551"/>
      <c r="AQ214" s="551"/>
      <c r="AR214" s="551"/>
      <c r="AS214" s="551"/>
      <c r="AT214" s="551"/>
      <c r="AU214" s="551"/>
      <c r="AV214" s="551"/>
      <c r="AW214" s="551"/>
      <c r="AX214" s="551"/>
      <c r="AY214" s="551"/>
      <c r="AZ214" s="551"/>
      <c r="BA214" s="551"/>
      <c r="BB214" s="551"/>
      <c r="BC214" s="551"/>
      <c r="BD214" s="551"/>
      <c r="BE214" s="551"/>
      <c r="BF214" s="551"/>
      <c r="BG214" s="551"/>
      <c r="BH214" s="551"/>
      <c r="BI214" s="540"/>
      <c r="BJ214" s="540"/>
      <c r="BK214" s="540"/>
      <c r="BL214" s="540"/>
      <c r="BM214" s="540"/>
      <c r="BN214" s="540"/>
      <c r="BO214" s="540"/>
      <c r="BP214" s="540"/>
      <c r="BQ214" s="540"/>
      <c r="BR214" s="540"/>
      <c r="BS214" s="540"/>
      <c r="BT214" s="540"/>
      <c r="BU214" s="540"/>
      <c r="BV214" s="540"/>
      <c r="BW214" s="540"/>
      <c r="BX214" s="540"/>
      <c r="BY214" s="540"/>
      <c r="BZ214" s="540"/>
      <c r="CA214" s="540"/>
      <c r="CB214" s="540"/>
      <c r="CC214" s="540"/>
      <c r="CD214" s="540"/>
      <c r="CE214" s="540"/>
      <c r="CF214" s="540"/>
      <c r="CG214" s="540"/>
      <c r="CH214" s="540"/>
      <c r="CI214" s="540"/>
    </row>
    <row r="215" spans="1:153" hidden="1">
      <c r="A215" s="629"/>
      <c r="B215" s="542"/>
      <c r="C215" s="542"/>
      <c r="D215" s="542"/>
      <c r="E215" s="542"/>
      <c r="F215" s="542"/>
      <c r="G215" s="542"/>
      <c r="H215" s="551"/>
      <c r="I215" s="551"/>
      <c r="J215" s="551"/>
      <c r="K215" s="551"/>
      <c r="L215" s="551"/>
      <c r="M215" s="551"/>
      <c r="N215" s="551"/>
      <c r="O215" s="551"/>
      <c r="P215" s="551"/>
      <c r="Q215" s="551"/>
      <c r="R215" s="551"/>
      <c r="S215" s="551"/>
      <c r="T215" s="551"/>
      <c r="U215" s="551"/>
      <c r="V215" s="551"/>
      <c r="W215" s="551"/>
      <c r="X215" s="551"/>
      <c r="Y215" s="551"/>
      <c r="Z215" s="551"/>
      <c r="AA215" s="551"/>
      <c r="AB215" s="551"/>
      <c r="AC215" s="551"/>
      <c r="AD215" s="551"/>
      <c r="AE215" s="551"/>
      <c r="AF215" s="551"/>
      <c r="AG215" s="551"/>
      <c r="AH215" s="551"/>
      <c r="AI215" s="551"/>
      <c r="AJ215" s="551"/>
      <c r="AK215" s="551"/>
      <c r="AL215" s="551"/>
      <c r="AM215" s="551"/>
      <c r="AN215" s="551"/>
      <c r="AO215" s="551"/>
      <c r="AP215" s="551"/>
      <c r="AQ215" s="551"/>
      <c r="AR215" s="551"/>
      <c r="AS215" s="551"/>
      <c r="AT215" s="551"/>
      <c r="AU215" s="551"/>
      <c r="AV215" s="551"/>
      <c r="AW215" s="551"/>
      <c r="AX215" s="551"/>
      <c r="AY215" s="551"/>
      <c r="AZ215" s="551"/>
      <c r="BA215" s="551"/>
      <c r="BB215" s="551"/>
      <c r="BC215" s="551"/>
      <c r="BD215" s="551"/>
      <c r="BE215" s="551"/>
      <c r="BF215" s="551"/>
      <c r="BG215" s="551"/>
      <c r="BH215" s="551"/>
      <c r="BI215" s="540"/>
      <c r="BJ215" s="540"/>
      <c r="BK215" s="540"/>
      <c r="BL215" s="540"/>
      <c r="BM215" s="540"/>
      <c r="BN215" s="540"/>
      <c r="BO215" s="540"/>
      <c r="BP215" s="540"/>
      <c r="BQ215" s="540"/>
      <c r="BR215" s="540"/>
      <c r="BS215" s="540"/>
      <c r="BT215" s="540"/>
      <c r="BU215" s="540"/>
      <c r="BV215" s="540"/>
      <c r="BW215" s="540"/>
      <c r="BX215" s="540"/>
      <c r="BY215" s="540"/>
      <c r="BZ215" s="540"/>
      <c r="CA215" s="540"/>
      <c r="CB215" s="540"/>
      <c r="CC215" s="540"/>
      <c r="CD215" s="540"/>
      <c r="CE215" s="540"/>
      <c r="CF215" s="540"/>
      <c r="CG215" s="540"/>
      <c r="CH215" s="540"/>
      <c r="CI215" s="540"/>
    </row>
    <row r="216" spans="1:153" ht="49.5" hidden="1">
      <c r="A216" s="629"/>
      <c r="B216" s="546" t="s">
        <v>151</v>
      </c>
      <c r="C216" s="873"/>
      <c r="D216" s="546" t="s">
        <v>138</v>
      </c>
      <c r="E216" s="873"/>
      <c r="F216" s="542"/>
      <c r="G216" s="542"/>
      <c r="H216" s="551"/>
      <c r="I216" s="551"/>
      <c r="J216" s="551"/>
      <c r="K216" s="551"/>
      <c r="L216" s="551"/>
      <c r="M216" s="551"/>
      <c r="N216" s="551"/>
      <c r="O216" s="551"/>
      <c r="P216" s="551"/>
      <c r="Q216" s="551"/>
      <c r="R216" s="551"/>
      <c r="S216" s="551"/>
      <c r="T216" s="551"/>
      <c r="U216" s="551"/>
      <c r="V216" s="551"/>
      <c r="W216" s="551"/>
      <c r="X216" s="551"/>
      <c r="Y216" s="551"/>
      <c r="Z216" s="551"/>
      <c r="AA216" s="551"/>
      <c r="AB216" s="551"/>
      <c r="AC216" s="551"/>
      <c r="AD216" s="551"/>
      <c r="AE216" s="551"/>
      <c r="AF216" s="551"/>
      <c r="AG216" s="551"/>
      <c r="AH216" s="551"/>
      <c r="AI216" s="551"/>
      <c r="AJ216" s="551"/>
      <c r="AK216" s="551"/>
      <c r="AL216" s="551"/>
      <c r="AM216" s="551"/>
      <c r="AN216" s="551"/>
      <c r="AO216" s="551"/>
      <c r="AP216" s="551"/>
      <c r="AQ216" s="551"/>
      <c r="AR216" s="551"/>
      <c r="AS216" s="551"/>
      <c r="AT216" s="551"/>
      <c r="AU216" s="551"/>
      <c r="AV216" s="551"/>
      <c r="AW216" s="551"/>
      <c r="AX216" s="551"/>
      <c r="AY216" s="551"/>
      <c r="AZ216" s="551"/>
      <c r="BA216" s="551"/>
      <c r="BB216" s="551"/>
      <c r="BC216" s="551"/>
      <c r="BD216" s="551"/>
      <c r="BE216" s="551"/>
      <c r="BF216" s="551"/>
      <c r="BG216" s="551"/>
      <c r="BH216" s="551"/>
      <c r="BI216" s="540"/>
      <c r="BJ216" s="540"/>
      <c r="BK216" s="540"/>
      <c r="BL216" s="540"/>
      <c r="BM216" s="540"/>
      <c r="BN216" s="540"/>
      <c r="BO216" s="540"/>
      <c r="BP216" s="540"/>
      <c r="BQ216" s="540"/>
      <c r="BR216" s="540"/>
      <c r="BS216" s="540"/>
      <c r="BT216" s="540"/>
      <c r="BU216" s="540"/>
      <c r="BV216" s="540"/>
      <c r="BW216" s="540"/>
      <c r="BX216" s="540"/>
      <c r="BY216" s="540"/>
      <c r="BZ216" s="540"/>
      <c r="CA216" s="540"/>
      <c r="CB216" s="540"/>
      <c r="CC216" s="540"/>
      <c r="CD216" s="540"/>
      <c r="CE216" s="540"/>
      <c r="CF216" s="540"/>
      <c r="CG216" s="540"/>
      <c r="CH216" s="540"/>
      <c r="CI216" s="540"/>
    </row>
    <row r="217" spans="1:153" hidden="1">
      <c r="A217" s="629"/>
      <c r="B217" s="543"/>
      <c r="C217" s="542"/>
      <c r="D217" s="542"/>
      <c r="E217" s="542"/>
      <c r="F217" s="542"/>
      <c r="G217" s="542"/>
      <c r="H217" s="551"/>
      <c r="I217" s="551"/>
      <c r="J217" s="551"/>
      <c r="K217" s="551"/>
      <c r="L217" s="551"/>
      <c r="M217" s="551"/>
      <c r="N217" s="551"/>
      <c r="O217" s="551"/>
      <c r="P217" s="551"/>
      <c r="Q217" s="551"/>
      <c r="R217" s="551"/>
      <c r="S217" s="551"/>
      <c r="T217" s="551"/>
      <c r="U217" s="551"/>
      <c r="V217" s="551"/>
      <c r="W217" s="551"/>
      <c r="X217" s="551"/>
      <c r="Y217" s="551"/>
      <c r="Z217" s="551"/>
      <c r="AA217" s="551"/>
      <c r="AB217" s="551"/>
      <c r="AC217" s="551"/>
      <c r="AD217" s="551"/>
      <c r="AE217" s="551"/>
      <c r="AF217" s="551"/>
      <c r="AG217" s="551"/>
      <c r="AH217" s="551"/>
      <c r="AI217" s="551"/>
      <c r="AJ217" s="551"/>
      <c r="AK217" s="551"/>
      <c r="AL217" s="551"/>
      <c r="AM217" s="551"/>
      <c r="AN217" s="551"/>
      <c r="AO217" s="551"/>
      <c r="AP217" s="551"/>
      <c r="AQ217" s="551"/>
      <c r="AR217" s="551"/>
      <c r="AS217" s="551"/>
      <c r="AT217" s="551"/>
      <c r="AU217" s="551"/>
      <c r="AV217" s="551"/>
      <c r="AW217" s="551"/>
      <c r="AX217" s="551"/>
      <c r="AY217" s="551"/>
      <c r="AZ217" s="551"/>
      <c r="BA217" s="551"/>
      <c r="BB217" s="551"/>
      <c r="BC217" s="551"/>
      <c r="BD217" s="551"/>
      <c r="BE217" s="551"/>
      <c r="BF217" s="551"/>
      <c r="BG217" s="551"/>
      <c r="BH217" s="551"/>
      <c r="BI217" s="540"/>
      <c r="BJ217" s="540"/>
      <c r="BK217" s="540"/>
      <c r="BL217" s="540"/>
      <c r="BM217" s="540"/>
      <c r="BN217" s="540"/>
      <c r="BO217" s="540"/>
      <c r="BP217" s="540"/>
      <c r="BQ217" s="540"/>
      <c r="BR217" s="540"/>
      <c r="BS217" s="540"/>
      <c r="BT217" s="540"/>
      <c r="BU217" s="540"/>
      <c r="BV217" s="540"/>
      <c r="BW217" s="540"/>
      <c r="BX217" s="540"/>
      <c r="BY217" s="540"/>
      <c r="BZ217" s="540"/>
      <c r="CA217" s="540"/>
      <c r="CB217" s="540"/>
      <c r="CC217" s="540"/>
      <c r="CD217" s="540"/>
      <c r="CE217" s="540"/>
      <c r="CF217" s="540"/>
      <c r="CG217" s="540"/>
      <c r="CH217" s="540"/>
      <c r="CI217" s="540"/>
    </row>
    <row r="218" spans="1:153" hidden="1">
      <c r="A218" s="629"/>
      <c r="B218" s="547" t="s">
        <v>139</v>
      </c>
      <c r="C218" s="875"/>
      <c r="D218" s="542"/>
      <c r="E218" s="542"/>
      <c r="F218" s="542"/>
      <c r="G218" s="542"/>
      <c r="H218" s="551"/>
      <c r="I218" s="551"/>
      <c r="J218" s="551"/>
      <c r="K218" s="551"/>
      <c r="L218" s="551"/>
      <c r="M218" s="551"/>
      <c r="N218" s="551"/>
      <c r="O218" s="551"/>
      <c r="P218" s="551"/>
      <c r="Q218" s="551"/>
      <c r="R218" s="551"/>
      <c r="S218" s="551"/>
      <c r="T218" s="551"/>
      <c r="U218" s="551"/>
      <c r="V218" s="551"/>
      <c r="W218" s="551"/>
      <c r="X218" s="551"/>
      <c r="Y218" s="551"/>
      <c r="Z218" s="551"/>
      <c r="AA218" s="551"/>
      <c r="AB218" s="551"/>
      <c r="AC218" s="551"/>
      <c r="AD218" s="551"/>
      <c r="AE218" s="551"/>
      <c r="AF218" s="551"/>
      <c r="AG218" s="551"/>
      <c r="AH218" s="551"/>
      <c r="AI218" s="551"/>
      <c r="AJ218" s="551"/>
      <c r="AK218" s="551"/>
      <c r="AL218" s="551"/>
      <c r="AM218" s="551"/>
      <c r="AN218" s="551"/>
      <c r="AO218" s="551"/>
      <c r="AP218" s="551"/>
      <c r="AQ218" s="551"/>
      <c r="AR218" s="551"/>
      <c r="AS218" s="551"/>
      <c r="AT218" s="551"/>
      <c r="AU218" s="551"/>
      <c r="AV218" s="551"/>
      <c r="AW218" s="551"/>
      <c r="AX218" s="551"/>
      <c r="AY218" s="551"/>
      <c r="AZ218" s="551"/>
      <c r="BA218" s="551"/>
      <c r="BB218" s="551"/>
      <c r="BC218" s="551"/>
      <c r="BD218" s="551"/>
      <c r="BE218" s="551"/>
      <c r="BF218" s="551"/>
      <c r="BG218" s="551"/>
      <c r="BH218" s="551"/>
      <c r="BI218" s="540"/>
      <c r="BJ218" s="540"/>
      <c r="BK218" s="540"/>
      <c r="BL218" s="540"/>
      <c r="BM218" s="540"/>
      <c r="BN218" s="540"/>
      <c r="BO218" s="540"/>
      <c r="BP218" s="540"/>
      <c r="BQ218" s="540"/>
      <c r="BR218" s="540"/>
      <c r="BS218" s="540"/>
      <c r="BT218" s="540"/>
      <c r="BU218" s="540"/>
      <c r="BV218" s="540"/>
      <c r="BW218" s="540"/>
      <c r="BX218" s="540"/>
      <c r="BY218" s="540"/>
      <c r="BZ218" s="540"/>
      <c r="CA218" s="540"/>
      <c r="CB218" s="540"/>
      <c r="CC218" s="540"/>
      <c r="CD218" s="540"/>
      <c r="CE218" s="540"/>
      <c r="CF218" s="540"/>
      <c r="CG218" s="540"/>
      <c r="CH218" s="540"/>
      <c r="CI218" s="540"/>
    </row>
    <row r="219" spans="1:153" hidden="1">
      <c r="A219" s="629"/>
      <c r="B219" s="542"/>
      <c r="C219" s="542"/>
      <c r="D219" s="542"/>
      <c r="E219" s="542"/>
      <c r="F219" s="542"/>
      <c r="G219" s="546"/>
      <c r="H219" s="551"/>
      <c r="I219" s="551"/>
      <c r="J219" s="551"/>
      <c r="K219" s="551"/>
      <c r="L219" s="551"/>
      <c r="M219" s="551"/>
      <c r="N219" s="551"/>
      <c r="O219" s="551"/>
      <c r="P219" s="551"/>
      <c r="Q219" s="551"/>
      <c r="R219" s="551"/>
      <c r="S219" s="551"/>
      <c r="T219" s="551"/>
      <c r="U219" s="551"/>
      <c r="V219" s="551"/>
      <c r="W219" s="551"/>
      <c r="X219" s="551"/>
      <c r="Y219" s="551"/>
      <c r="Z219" s="551"/>
      <c r="AA219" s="551"/>
      <c r="AB219" s="551"/>
      <c r="AC219" s="551"/>
      <c r="AD219" s="551"/>
      <c r="AE219" s="551"/>
      <c r="AF219" s="551"/>
      <c r="AG219" s="551"/>
      <c r="AH219" s="551"/>
      <c r="AI219" s="551"/>
      <c r="AJ219" s="551"/>
      <c r="AK219" s="551"/>
      <c r="AL219" s="551"/>
      <c r="AM219" s="551"/>
      <c r="AN219" s="551"/>
      <c r="AO219" s="551"/>
      <c r="AP219" s="551"/>
      <c r="AQ219" s="551"/>
      <c r="AR219" s="551"/>
      <c r="AS219" s="551"/>
      <c r="AT219" s="551"/>
      <c r="AU219" s="551"/>
      <c r="AV219" s="551"/>
      <c r="AW219" s="551"/>
      <c r="AX219" s="551"/>
      <c r="AY219" s="551"/>
      <c r="AZ219" s="551"/>
      <c r="BA219" s="551"/>
      <c r="BB219" s="551"/>
      <c r="BC219" s="551"/>
      <c r="BD219" s="551"/>
      <c r="BE219" s="551"/>
      <c r="BF219" s="551"/>
      <c r="BG219" s="551"/>
      <c r="BH219" s="551"/>
      <c r="BI219" s="542"/>
      <c r="BJ219" s="542"/>
      <c r="BK219" s="542"/>
      <c r="BL219" s="542"/>
      <c r="BM219" s="542"/>
      <c r="BN219" s="542"/>
      <c r="BO219" s="542"/>
      <c r="BP219" s="542"/>
      <c r="BQ219" s="542"/>
      <c r="BR219" s="542"/>
      <c r="BS219" s="542"/>
      <c r="BT219" s="542"/>
      <c r="BU219" s="542"/>
      <c r="BV219" s="542"/>
      <c r="BW219" s="542"/>
      <c r="BX219" s="542"/>
      <c r="BY219" s="542"/>
      <c r="BZ219" s="542"/>
      <c r="CA219" s="542"/>
      <c r="CB219" s="542"/>
      <c r="CC219" s="542"/>
      <c r="CD219" s="542"/>
      <c r="CE219" s="542"/>
      <c r="CF219" s="542"/>
      <c r="CG219" s="542"/>
      <c r="CH219" s="542"/>
      <c r="CI219" s="542"/>
    </row>
    <row r="220" spans="1:153" hidden="1">
      <c r="A220" s="629" t="s">
        <v>285</v>
      </c>
      <c r="B220" s="876" t="s">
        <v>140</v>
      </c>
      <c r="C220" s="555" t="s">
        <v>141</v>
      </c>
      <c r="D220" s="546" t="s">
        <v>142</v>
      </c>
      <c r="E220" s="546" t="s">
        <v>143</v>
      </c>
      <c r="F220" s="542"/>
      <c r="G220" s="542"/>
      <c r="H220" s="542"/>
      <c r="I220" s="542"/>
      <c r="J220" s="542"/>
      <c r="K220" s="542"/>
      <c r="L220" s="542"/>
      <c r="M220" s="542"/>
      <c r="N220" s="542"/>
      <c r="O220" s="542"/>
      <c r="P220" s="542"/>
      <c r="Q220" s="542"/>
      <c r="R220" s="542"/>
      <c r="S220" s="542"/>
      <c r="T220" s="542"/>
      <c r="U220" s="542"/>
      <c r="V220" s="542"/>
      <c r="W220" s="542"/>
      <c r="X220" s="542"/>
      <c r="Y220" s="542"/>
      <c r="Z220" s="542"/>
      <c r="AA220" s="542"/>
      <c r="AB220" s="542"/>
      <c r="AC220" s="542"/>
      <c r="AD220" s="542"/>
      <c r="AE220" s="542"/>
      <c r="AF220" s="547"/>
      <c r="AG220" s="542"/>
      <c r="AH220" s="542"/>
      <c r="AI220" s="542"/>
      <c r="AJ220" s="542"/>
      <c r="AK220" s="542"/>
      <c r="AL220" s="542"/>
      <c r="AM220" s="542"/>
      <c r="AN220" s="542"/>
      <c r="AO220" s="542"/>
      <c r="AP220" s="542"/>
      <c r="AQ220" s="542"/>
      <c r="AR220" s="542"/>
      <c r="AS220" s="542"/>
      <c r="AT220" s="542"/>
      <c r="AU220" s="542"/>
      <c r="AV220" s="542"/>
      <c r="AW220" s="542"/>
      <c r="AX220" s="542"/>
      <c r="AY220" s="542"/>
      <c r="AZ220" s="542"/>
      <c r="BA220" s="542"/>
      <c r="BB220" s="542"/>
      <c r="BC220" s="542"/>
      <c r="BD220" s="542"/>
      <c r="BE220" s="542"/>
      <c r="BF220" s="542"/>
      <c r="BG220" s="542"/>
      <c r="BH220" s="542"/>
      <c r="BI220" s="542"/>
      <c r="BJ220" s="542"/>
      <c r="BK220" s="542"/>
      <c r="BL220" s="542"/>
      <c r="BM220" s="542"/>
      <c r="BN220" s="542"/>
      <c r="BO220" s="542"/>
      <c r="BP220" s="542"/>
      <c r="BQ220" s="542"/>
      <c r="BR220" s="542"/>
      <c r="BS220" s="542"/>
      <c r="BT220" s="542"/>
      <c r="BU220" s="542"/>
      <c r="BV220" s="542"/>
      <c r="BW220" s="542"/>
      <c r="BX220" s="542"/>
      <c r="BY220" s="542"/>
      <c r="BZ220" s="542"/>
    </row>
    <row r="221" spans="1:153" ht="33" hidden="1">
      <c r="A221" s="629"/>
      <c r="B221" s="556" t="s">
        <v>144</v>
      </c>
      <c r="C221" s="877" t="str">
        <f>IF(F232=0,"תא זה יתעדכן עם מילוי תקופת הדיווח",DATE(D232,E232,F232))</f>
        <v>תא זה יתעדכן עם מילוי תקופת הדיווח</v>
      </c>
      <c r="D221" s="877" t="str">
        <f>IF(F233=0,"תא זה יתעדכן עם מילוי תקופת הדיווח",DATE(D233,E233,F233))</f>
        <v>תא זה יתעדכן עם מילוי תקופת הדיווח</v>
      </c>
      <c r="E221" s="878" t="str">
        <f>IF(D310&gt;0,D310,"תא זה יתעדכן עם מילוי נתוני תקופת הדיווח")</f>
        <v>תא זה יתעדכן עם מילוי נתוני תקופת הדיווח</v>
      </c>
      <c r="F221" s="542"/>
      <c r="G221" s="542"/>
      <c r="H221" s="542"/>
      <c r="I221" s="542"/>
      <c r="J221" s="542"/>
      <c r="K221" s="542"/>
      <c r="L221" s="542"/>
      <c r="M221" s="542"/>
      <c r="N221" s="542"/>
      <c r="O221" s="540"/>
      <c r="P221" s="540"/>
      <c r="Q221" s="540"/>
      <c r="R221" s="540"/>
      <c r="S221" s="540"/>
      <c r="T221" s="540"/>
      <c r="U221" s="540"/>
      <c r="V221" s="540"/>
      <c r="W221" s="540"/>
      <c r="X221" s="540"/>
      <c r="Y221" s="540"/>
      <c r="Z221" s="540"/>
      <c r="AA221" s="540"/>
      <c r="AB221" s="540"/>
      <c r="AC221" s="540"/>
      <c r="AD221" s="540"/>
      <c r="AE221" s="540"/>
      <c r="AF221" s="550"/>
      <c r="AG221" s="540"/>
      <c r="AH221" s="540"/>
      <c r="AI221" s="540"/>
      <c r="AJ221" s="540"/>
      <c r="AK221" s="540"/>
      <c r="AL221" s="540"/>
      <c r="AM221" s="540"/>
      <c r="AN221" s="540"/>
      <c r="AO221" s="540"/>
      <c r="AP221" s="540"/>
      <c r="AQ221" s="540"/>
      <c r="AR221" s="540"/>
      <c r="AS221" s="540"/>
      <c r="AT221" s="540"/>
      <c r="AU221" s="540"/>
      <c r="AV221" s="540"/>
      <c r="AW221" s="540"/>
      <c r="AX221" s="540"/>
      <c r="AY221" s="540"/>
      <c r="AZ221" s="540"/>
      <c r="BA221" s="540"/>
      <c r="BB221" s="540"/>
      <c r="BC221" s="540"/>
      <c r="BD221" s="540"/>
      <c r="BE221" s="540"/>
      <c r="BF221" s="540"/>
      <c r="BG221" s="540"/>
      <c r="BH221" s="540"/>
      <c r="BI221" s="540"/>
      <c r="BJ221" s="540"/>
      <c r="BK221" s="540"/>
      <c r="BL221" s="540"/>
      <c r="BM221" s="540"/>
      <c r="BN221" s="540"/>
      <c r="BO221" s="540"/>
      <c r="BP221" s="540"/>
      <c r="BQ221" s="540"/>
      <c r="BR221" s="540"/>
      <c r="BS221" s="540"/>
      <c r="BT221" s="540"/>
      <c r="BU221" s="540"/>
      <c r="BV221" s="540"/>
      <c r="BW221" s="540"/>
      <c r="BX221" s="540"/>
      <c r="BY221" s="540"/>
      <c r="BZ221" s="540"/>
    </row>
    <row r="222" spans="1:153" ht="33" hidden="1">
      <c r="A222" s="629"/>
      <c r="B222" s="556" t="s">
        <v>145</v>
      </c>
      <c r="C222" s="877" t="str">
        <f>IF(F325=0,"תא זה יתעדכן עם מילוי תקופת הדיווח",DATE(D325,E325,F325))</f>
        <v>תא זה יתעדכן עם מילוי תקופת הדיווח</v>
      </c>
      <c r="D222" s="877" t="str">
        <f>IF(F326=0,"תא זה יתעדכן עם מילוי תקופת הדיווח",DATE(D326,E326,F326))</f>
        <v>תא זה יתעדכן עם מילוי תקופת הדיווח</v>
      </c>
      <c r="E222" s="878" t="str">
        <f>IF(D403&gt;0,D403,"תא זה יתעדכן עם מילוי נתוני תקופת הדיווח")</f>
        <v>תא זה יתעדכן עם מילוי נתוני תקופת הדיווח</v>
      </c>
      <c r="F222" s="542"/>
      <c r="G222" s="542"/>
      <c r="H222" s="542"/>
      <c r="I222" s="542"/>
      <c r="J222" s="542"/>
      <c r="K222" s="542"/>
      <c r="L222" s="542"/>
      <c r="M222" s="542"/>
      <c r="N222" s="542"/>
      <c r="O222" s="540"/>
      <c r="P222" s="540"/>
      <c r="Q222" s="540"/>
      <c r="R222" s="540"/>
      <c r="S222" s="540"/>
      <c r="T222" s="540"/>
      <c r="U222" s="540"/>
      <c r="V222" s="540"/>
      <c r="W222" s="540"/>
      <c r="X222" s="540"/>
      <c r="Y222" s="540"/>
      <c r="Z222" s="540"/>
      <c r="AA222" s="540"/>
      <c r="AB222" s="540"/>
      <c r="AC222" s="540"/>
      <c r="AD222" s="540"/>
      <c r="AE222" s="540"/>
      <c r="AF222" s="550"/>
      <c r="AG222" s="540"/>
      <c r="AH222" s="540"/>
      <c r="AI222" s="540"/>
      <c r="AJ222" s="540"/>
      <c r="AK222" s="540"/>
      <c r="AL222" s="540"/>
      <c r="AM222" s="540"/>
      <c r="AN222" s="540"/>
      <c r="AO222" s="540"/>
      <c r="AP222" s="540"/>
      <c r="AQ222" s="540"/>
      <c r="AR222" s="540"/>
      <c r="AS222" s="540"/>
      <c r="AT222" s="540"/>
      <c r="AU222" s="540"/>
      <c r="AV222" s="540"/>
      <c r="AW222" s="540"/>
      <c r="AX222" s="540"/>
      <c r="AY222" s="540"/>
      <c r="AZ222" s="540"/>
      <c r="BA222" s="540"/>
      <c r="BB222" s="540"/>
      <c r="BC222" s="540"/>
      <c r="BD222" s="540"/>
      <c r="BE222" s="540"/>
      <c r="BF222" s="540"/>
      <c r="BG222" s="540"/>
      <c r="BH222" s="540"/>
      <c r="BI222" s="540"/>
      <c r="BJ222" s="540"/>
      <c r="BK222" s="540"/>
      <c r="BL222" s="540"/>
      <c r="BM222" s="540"/>
      <c r="BN222" s="540"/>
      <c r="BO222" s="540"/>
      <c r="BP222" s="540"/>
      <c r="BQ222" s="540"/>
      <c r="BR222" s="540"/>
      <c r="BS222" s="540"/>
      <c r="BT222" s="540"/>
      <c r="BU222" s="540"/>
      <c r="BV222" s="540"/>
      <c r="BW222" s="540"/>
      <c r="BX222" s="540"/>
      <c r="BY222" s="540"/>
      <c r="BZ222" s="540"/>
    </row>
    <row r="223" spans="1:153" ht="33" hidden="1">
      <c r="A223" s="629"/>
      <c r="B223" s="556" t="s">
        <v>146</v>
      </c>
      <c r="C223" s="877" t="str">
        <f>IF(F418=0,"תא זה יתעדכן עם מילוי תקופת הדיווח",DATE(D418,E418,F418))</f>
        <v>תא זה יתעדכן עם מילוי תקופת הדיווח</v>
      </c>
      <c r="D223" s="877" t="str">
        <f>IF(F419=0,"תא זה יתעדכן עם מילוי תקופת הדיווח",DATE(D419,E419,F419))</f>
        <v>תא זה יתעדכן עם מילוי תקופת הדיווח</v>
      </c>
      <c r="E223" s="878" t="str">
        <f>IF(D496&gt;0,D496,"תא זה יתעדכן עם מילוי נתוני תקופת הדיווח")</f>
        <v>תא זה יתעדכן עם מילוי נתוני תקופת הדיווח</v>
      </c>
      <c r="F223" s="542"/>
      <c r="G223" s="542"/>
      <c r="H223" s="542"/>
      <c r="I223" s="542"/>
      <c r="J223" s="542"/>
      <c r="K223" s="542"/>
      <c r="L223" s="542"/>
      <c r="M223" s="542"/>
      <c r="N223" s="542"/>
      <c r="O223" s="540"/>
      <c r="P223" s="540"/>
      <c r="Q223" s="540"/>
      <c r="R223" s="540"/>
      <c r="S223" s="540"/>
      <c r="T223" s="540"/>
      <c r="U223" s="540"/>
      <c r="V223" s="540"/>
      <c r="W223" s="540"/>
      <c r="X223" s="540"/>
      <c r="Y223" s="540"/>
      <c r="Z223" s="540"/>
      <c r="AA223" s="540"/>
      <c r="AB223" s="540"/>
      <c r="AC223" s="540"/>
      <c r="AD223" s="540"/>
      <c r="AE223" s="540"/>
      <c r="AF223" s="550"/>
      <c r="AG223" s="540"/>
      <c r="AH223" s="540"/>
      <c r="AI223" s="540"/>
      <c r="AJ223" s="540"/>
      <c r="AK223" s="540"/>
      <c r="AL223" s="540"/>
      <c r="AM223" s="540"/>
      <c r="AN223" s="540"/>
      <c r="AO223" s="540"/>
      <c r="AP223" s="540"/>
      <c r="AQ223" s="540"/>
      <c r="AR223" s="540"/>
      <c r="AS223" s="540"/>
      <c r="AT223" s="540"/>
      <c r="AU223" s="540"/>
      <c r="AV223" s="540"/>
      <c r="AW223" s="540"/>
      <c r="AX223" s="540"/>
      <c r="AY223" s="540"/>
      <c r="AZ223" s="540"/>
      <c r="BA223" s="540"/>
      <c r="BB223" s="540"/>
      <c r="BC223" s="540"/>
      <c r="BD223" s="540"/>
      <c r="BE223" s="540"/>
      <c r="BF223" s="540"/>
      <c r="BG223" s="540"/>
      <c r="BH223" s="540"/>
      <c r="BI223" s="540"/>
      <c r="BJ223" s="540"/>
      <c r="BK223" s="540"/>
      <c r="BL223" s="540"/>
      <c r="BM223" s="540"/>
      <c r="BN223" s="540"/>
      <c r="BO223" s="540"/>
      <c r="BP223" s="540"/>
      <c r="BQ223" s="540"/>
      <c r="BR223" s="540"/>
      <c r="BS223" s="540"/>
      <c r="BT223" s="540"/>
      <c r="BU223" s="540"/>
      <c r="BV223" s="540"/>
      <c r="BW223" s="540"/>
      <c r="BX223" s="540"/>
      <c r="BY223" s="540"/>
      <c r="BZ223" s="540"/>
    </row>
    <row r="224" spans="1:153" hidden="1">
      <c r="A224" s="629"/>
      <c r="B224" s="561"/>
      <c r="C224" s="555"/>
      <c r="D224" s="555" t="s">
        <v>147</v>
      </c>
      <c r="E224" s="871">
        <f>SUM(E221:E223)</f>
        <v>0</v>
      </c>
      <c r="F224" s="542"/>
      <c r="G224" s="542"/>
      <c r="H224" s="542"/>
      <c r="I224" s="542"/>
      <c r="J224" s="542"/>
      <c r="K224" s="542"/>
      <c r="L224" s="542"/>
      <c r="M224" s="542"/>
      <c r="N224" s="542"/>
      <c r="O224" s="540"/>
      <c r="P224" s="540"/>
      <c r="Q224" s="540"/>
      <c r="R224" s="540"/>
      <c r="S224" s="540"/>
      <c r="T224" s="540"/>
      <c r="U224" s="540"/>
      <c r="V224" s="540"/>
      <c r="W224" s="540"/>
      <c r="X224" s="540"/>
      <c r="Y224" s="540"/>
      <c r="Z224" s="540"/>
      <c r="AA224" s="540"/>
      <c r="AB224" s="540"/>
      <c r="AC224" s="540"/>
      <c r="AD224" s="540"/>
      <c r="AE224" s="540"/>
      <c r="AF224" s="550"/>
      <c r="AG224" s="540"/>
      <c r="AH224" s="540"/>
      <c r="AI224" s="540"/>
      <c r="AJ224" s="540"/>
      <c r="AK224" s="540"/>
      <c r="AL224" s="540"/>
      <c r="AM224" s="540"/>
      <c r="AN224" s="540"/>
      <c r="AO224" s="540"/>
      <c r="AP224" s="540"/>
      <c r="AQ224" s="540"/>
      <c r="AR224" s="540"/>
      <c r="AS224" s="540"/>
      <c r="AT224" s="540"/>
      <c r="AU224" s="540"/>
      <c r="AV224" s="540"/>
      <c r="AW224" s="540"/>
      <c r="AX224" s="540"/>
      <c r="AY224" s="540"/>
      <c r="AZ224" s="540"/>
      <c r="BA224" s="540"/>
      <c r="BB224" s="540"/>
      <c r="BC224" s="540"/>
      <c r="BD224" s="540"/>
      <c r="BE224" s="540"/>
      <c r="BF224" s="540"/>
      <c r="BG224" s="540"/>
      <c r="BH224" s="540"/>
      <c r="BI224" s="540"/>
      <c r="BJ224" s="540"/>
      <c r="BK224" s="540"/>
      <c r="BL224" s="540"/>
      <c r="BM224" s="540"/>
      <c r="BN224" s="540"/>
      <c r="BO224" s="540"/>
      <c r="BP224" s="540"/>
      <c r="BQ224" s="540"/>
      <c r="BR224" s="540"/>
      <c r="BS224" s="540"/>
      <c r="BT224" s="540"/>
      <c r="BU224" s="540"/>
      <c r="BV224" s="540"/>
      <c r="BW224" s="540"/>
      <c r="BX224" s="540"/>
      <c r="BY224" s="540"/>
      <c r="BZ224" s="540"/>
      <c r="CA224" s="540"/>
      <c r="CB224" s="540"/>
      <c r="CC224" s="540"/>
      <c r="CD224" s="540"/>
      <c r="CE224" s="540"/>
      <c r="CF224" s="540"/>
      <c r="CG224" s="540"/>
      <c r="CH224" s="540"/>
      <c r="CI224" s="540"/>
      <c r="CJ224" s="540"/>
      <c r="CK224" s="540"/>
      <c r="CL224" s="540"/>
      <c r="CM224" s="540"/>
      <c r="CN224" s="540"/>
      <c r="CO224" s="540"/>
      <c r="CP224" s="540"/>
      <c r="CQ224" s="540"/>
      <c r="CR224" s="540"/>
      <c r="CS224" s="540"/>
      <c r="CT224" s="540"/>
      <c r="CU224" s="540"/>
      <c r="CV224" s="540"/>
      <c r="CW224" s="540"/>
      <c r="CX224" s="540"/>
      <c r="CY224" s="540"/>
      <c r="CZ224" s="540"/>
      <c r="DA224" s="540"/>
      <c r="DB224" s="540"/>
      <c r="DC224" s="540"/>
      <c r="DD224" s="540"/>
      <c r="DE224" s="540"/>
      <c r="DF224" s="540"/>
      <c r="DG224" s="540"/>
      <c r="DH224" s="540"/>
      <c r="DI224" s="540"/>
      <c r="DJ224" s="540"/>
      <c r="DK224" s="540"/>
      <c r="DL224" s="540"/>
      <c r="DM224" s="540"/>
      <c r="DN224" s="540"/>
      <c r="DO224" s="540"/>
      <c r="DP224" s="540"/>
      <c r="DQ224" s="540"/>
      <c r="DR224" s="540"/>
      <c r="DS224" s="540"/>
      <c r="DT224" s="540"/>
      <c r="DU224" s="540"/>
      <c r="DV224" s="540"/>
      <c r="DW224" s="540"/>
      <c r="DX224" s="540"/>
      <c r="DY224" s="540"/>
      <c r="DZ224" s="540"/>
      <c r="EA224" s="540"/>
      <c r="EB224" s="540"/>
      <c r="EC224" s="540"/>
      <c r="ED224" s="540"/>
      <c r="EE224" s="540"/>
      <c r="EF224" s="540"/>
      <c r="EG224" s="540"/>
      <c r="EH224" s="540"/>
      <c r="EI224" s="540"/>
      <c r="EJ224" s="540"/>
      <c r="EK224" s="540"/>
      <c r="EL224" s="540"/>
      <c r="EM224" s="540"/>
      <c r="EN224" s="540"/>
      <c r="EO224" s="540"/>
      <c r="EP224" s="540"/>
      <c r="EQ224" s="540"/>
      <c r="ER224" s="540"/>
      <c r="ES224" s="540"/>
      <c r="ET224" s="540"/>
      <c r="EU224" s="540"/>
      <c r="EV224" s="540"/>
      <c r="EW224" s="540"/>
    </row>
    <row r="225" spans="1:153" hidden="1">
      <c r="A225" s="629"/>
      <c r="B225" s="542"/>
      <c r="C225" s="542"/>
      <c r="D225" s="546"/>
      <c r="E225" s="542"/>
      <c r="F225" s="542"/>
      <c r="G225" s="542"/>
      <c r="H225" s="546"/>
      <c r="I225" s="542"/>
      <c r="J225" s="542"/>
      <c r="K225" s="542"/>
      <c r="L225" s="546"/>
      <c r="M225" s="542"/>
      <c r="N225" s="542"/>
      <c r="O225" s="546"/>
      <c r="P225" s="542"/>
      <c r="Q225" s="542"/>
      <c r="R225" s="542"/>
      <c r="S225" s="546"/>
      <c r="T225" s="542"/>
      <c r="U225" s="542"/>
      <c r="V225" s="546"/>
      <c r="W225" s="542"/>
      <c r="X225" s="542"/>
      <c r="Y225" s="542"/>
      <c r="Z225" s="546"/>
      <c r="AA225" s="542"/>
      <c r="AB225" s="542"/>
      <c r="AC225" s="546"/>
      <c r="AD225" s="542"/>
      <c r="AE225" s="542"/>
      <c r="AF225" s="542"/>
      <c r="AG225" s="546"/>
      <c r="AH225" s="542"/>
      <c r="AI225" s="542"/>
      <c r="AJ225" s="546"/>
      <c r="AK225" s="542"/>
      <c r="AL225" s="542"/>
      <c r="AM225" s="542"/>
      <c r="AN225" s="546"/>
      <c r="AO225" s="542"/>
      <c r="AP225" s="542"/>
      <c r="AQ225" s="546"/>
      <c r="AR225" s="542"/>
      <c r="AS225" s="542"/>
      <c r="AT225" s="542"/>
      <c r="AU225" s="546"/>
      <c r="AV225" s="542"/>
      <c r="AW225" s="542"/>
      <c r="AX225" s="546"/>
      <c r="AY225" s="542"/>
      <c r="AZ225" s="542"/>
      <c r="BA225" s="542"/>
      <c r="BB225" s="546"/>
      <c r="BC225" s="542"/>
      <c r="BD225" s="542"/>
      <c r="BE225" s="546"/>
      <c r="BF225" s="542"/>
      <c r="BG225" s="542"/>
      <c r="BH225" s="542"/>
      <c r="BI225" s="546"/>
      <c r="BJ225" s="542"/>
      <c r="BK225" s="542"/>
      <c r="BL225" s="546"/>
      <c r="BM225" s="542"/>
      <c r="BN225" s="542"/>
      <c r="BO225" s="542"/>
      <c r="BP225" s="546"/>
      <c r="BQ225" s="542"/>
      <c r="BR225" s="542"/>
      <c r="BS225" s="542"/>
      <c r="BT225" s="542"/>
      <c r="BU225" s="542"/>
      <c r="BV225" s="542"/>
      <c r="BW225" s="542"/>
      <c r="BX225" s="542"/>
      <c r="BY225" s="542"/>
      <c r="BZ225" s="542"/>
      <c r="CA225" s="542"/>
      <c r="CB225" s="542"/>
      <c r="CC225" s="542"/>
      <c r="CD225" s="542"/>
      <c r="CE225" s="542"/>
      <c r="CF225" s="542"/>
      <c r="CG225" s="542"/>
      <c r="CH225" s="542"/>
      <c r="CI225" s="542"/>
      <c r="CJ225" s="542"/>
      <c r="CK225" s="542"/>
      <c r="CL225" s="542"/>
      <c r="CM225" s="542"/>
      <c r="CN225" s="542"/>
      <c r="CO225" s="542"/>
      <c r="CP225" s="542"/>
      <c r="CQ225" s="542"/>
      <c r="CR225" s="542"/>
      <c r="CS225" s="542"/>
      <c r="CT225" s="542"/>
      <c r="CU225" s="542"/>
      <c r="CV225" s="542"/>
      <c r="CW225" s="542"/>
      <c r="CX225" s="542"/>
      <c r="CY225" s="542"/>
      <c r="CZ225" s="542"/>
      <c r="DA225" s="542"/>
      <c r="DB225" s="542"/>
      <c r="DC225" s="542"/>
      <c r="DD225" s="542"/>
      <c r="DE225" s="542"/>
      <c r="DF225" s="542"/>
      <c r="DG225" s="542"/>
      <c r="DH225" s="542"/>
      <c r="DI225" s="542"/>
      <c r="DJ225" s="542"/>
      <c r="DK225" s="542"/>
      <c r="DL225" s="542"/>
      <c r="DM225" s="542"/>
      <c r="DN225" s="542"/>
      <c r="DO225" s="542"/>
      <c r="DP225" s="542"/>
      <c r="DQ225" s="542"/>
      <c r="DR225" s="542"/>
      <c r="DS225" s="542"/>
      <c r="DT225" s="542"/>
      <c r="DU225" s="542"/>
      <c r="DV225" s="542"/>
      <c r="DW225" s="542"/>
      <c r="DX225" s="542"/>
      <c r="DY225" s="542"/>
      <c r="DZ225" s="542"/>
      <c r="EA225" s="542"/>
      <c r="EB225" s="542"/>
      <c r="EC225" s="542"/>
      <c r="ED225" s="542"/>
      <c r="EE225" s="542"/>
      <c r="EF225" s="542"/>
      <c r="EG225" s="542"/>
      <c r="EH225" s="542"/>
      <c r="EI225" s="542"/>
      <c r="EJ225" s="542"/>
      <c r="EK225" s="542"/>
      <c r="EL225" s="542"/>
      <c r="EM225" s="542"/>
      <c r="EN225" s="542"/>
      <c r="EO225" s="542"/>
      <c r="EP225" s="542"/>
      <c r="EQ225" s="542"/>
      <c r="ER225" s="542"/>
      <c r="ES225" s="542"/>
      <c r="ET225" s="542"/>
      <c r="EU225" s="542"/>
      <c r="EV225" s="542"/>
      <c r="EW225" s="542"/>
    </row>
    <row r="226" spans="1:153" hidden="1">
      <c r="A226" s="629"/>
      <c r="B226" s="542"/>
      <c r="C226" s="564"/>
      <c r="D226" s="546"/>
      <c r="E226" s="542"/>
      <c r="F226" s="542"/>
      <c r="G226" s="542"/>
      <c r="H226" s="542"/>
      <c r="I226" s="542"/>
      <c r="J226" s="542"/>
      <c r="K226" s="542"/>
      <c r="L226" s="542"/>
      <c r="M226" s="542"/>
      <c r="N226" s="542"/>
      <c r="O226" s="542"/>
      <c r="P226" s="542"/>
      <c r="Q226" s="542"/>
      <c r="R226" s="542"/>
      <c r="S226" s="542"/>
      <c r="T226" s="542"/>
      <c r="U226" s="542"/>
      <c r="V226" s="542"/>
      <c r="W226" s="542"/>
      <c r="X226" s="542"/>
      <c r="Y226" s="542"/>
      <c r="Z226" s="542"/>
      <c r="AA226" s="542"/>
      <c r="AB226" s="542"/>
      <c r="AC226" s="542"/>
      <c r="AD226" s="542"/>
      <c r="AE226" s="547"/>
      <c r="AF226" s="542"/>
      <c r="AG226" s="542"/>
      <c r="AH226" s="542"/>
      <c r="AI226" s="542"/>
      <c r="AJ226" s="542"/>
      <c r="AK226" s="542"/>
      <c r="AL226" s="542"/>
      <c r="AM226" s="542"/>
      <c r="AN226" s="542"/>
      <c r="AO226" s="542"/>
      <c r="AP226" s="542"/>
      <c r="AQ226" s="542"/>
      <c r="AR226" s="542"/>
      <c r="AS226" s="542"/>
      <c r="AT226" s="542"/>
      <c r="AU226" s="542"/>
      <c r="AV226" s="542"/>
      <c r="AW226" s="542"/>
      <c r="AX226" s="542"/>
      <c r="AY226" s="542"/>
      <c r="AZ226" s="542"/>
      <c r="BA226" s="542"/>
      <c r="BB226" s="542"/>
      <c r="BC226" s="542"/>
      <c r="BD226" s="542"/>
      <c r="BE226" s="542"/>
      <c r="BF226" s="542"/>
      <c r="BG226" s="542"/>
      <c r="BH226" s="542"/>
      <c r="BI226" s="542"/>
      <c r="BJ226" s="542"/>
      <c r="BK226" s="542"/>
      <c r="BL226" s="542"/>
      <c r="BM226" s="542"/>
      <c r="BN226" s="542"/>
      <c r="BO226" s="542"/>
      <c r="BP226" s="542"/>
      <c r="BQ226" s="542"/>
      <c r="BR226" s="542"/>
      <c r="BS226" s="542"/>
      <c r="BT226" s="542"/>
      <c r="BU226" s="542"/>
      <c r="BV226" s="542"/>
      <c r="BW226" s="542"/>
      <c r="BX226" s="542"/>
      <c r="BY226" s="542"/>
      <c r="BZ226" s="542"/>
      <c r="CA226" s="542"/>
      <c r="CB226" s="542"/>
      <c r="CC226" s="542"/>
      <c r="CD226" s="542"/>
      <c r="CE226" s="542"/>
      <c r="CF226" s="542"/>
      <c r="CG226" s="542"/>
      <c r="CH226" s="542"/>
      <c r="CI226" s="542"/>
    </row>
    <row r="227" spans="1:153" ht="20.25" hidden="1">
      <c r="A227" s="630"/>
      <c r="B227" s="566" t="s">
        <v>420</v>
      </c>
      <c r="C227" s="565"/>
      <c r="D227" s="565"/>
      <c r="E227" s="565"/>
      <c r="F227" s="565"/>
      <c r="G227" s="565"/>
      <c r="H227" s="565"/>
      <c r="I227" s="565"/>
      <c r="J227" s="565"/>
      <c r="K227" s="565"/>
      <c r="L227" s="565"/>
      <c r="M227" s="565"/>
      <c r="N227" s="565"/>
      <c r="O227" s="824"/>
      <c r="P227" s="824"/>
      <c r="Q227" s="824"/>
      <c r="R227" s="824"/>
      <c r="S227" s="824"/>
      <c r="T227" s="824"/>
      <c r="U227" s="824"/>
      <c r="V227" s="824"/>
      <c r="W227" s="824"/>
      <c r="X227" s="824"/>
      <c r="Y227" s="824"/>
      <c r="Z227" s="824"/>
      <c r="AA227" s="824"/>
      <c r="AB227" s="824"/>
      <c r="AC227" s="824"/>
      <c r="AD227" s="824"/>
      <c r="AE227" s="824"/>
      <c r="AF227" s="824"/>
      <c r="AG227" s="824"/>
      <c r="AH227" s="824"/>
      <c r="AI227" s="824"/>
      <c r="AJ227" s="824"/>
      <c r="AK227" s="824"/>
      <c r="AL227" s="824"/>
      <c r="AM227" s="824"/>
      <c r="AN227" s="824"/>
      <c r="AO227" s="824"/>
      <c r="AP227" s="824"/>
      <c r="AQ227" s="824"/>
      <c r="AR227" s="824"/>
      <c r="AS227" s="824"/>
      <c r="AT227" s="824"/>
      <c r="AU227" s="824"/>
      <c r="AV227" s="824"/>
      <c r="AW227" s="824"/>
      <c r="AX227" s="824"/>
      <c r="AY227" s="824"/>
      <c r="AZ227" s="824"/>
      <c r="BA227" s="824"/>
      <c r="BB227" s="824"/>
      <c r="BC227" s="824"/>
      <c r="BD227" s="824"/>
      <c r="BE227" s="824"/>
      <c r="BF227" s="824"/>
      <c r="BG227" s="824"/>
      <c r="BH227" s="824"/>
      <c r="BI227" s="824"/>
      <c r="BJ227" s="824"/>
      <c r="BK227" s="824"/>
      <c r="BL227" s="824"/>
      <c r="BM227" s="824"/>
      <c r="BN227" s="824"/>
      <c r="BO227" s="824"/>
      <c r="BP227" s="824"/>
      <c r="BQ227" s="824"/>
      <c r="BR227" s="824"/>
      <c r="BS227" s="824"/>
      <c r="BT227" s="824"/>
      <c r="BU227" s="824"/>
      <c r="BV227" s="824"/>
      <c r="BW227" s="824"/>
      <c r="BX227" s="824"/>
      <c r="BY227" s="824"/>
      <c r="BZ227" s="824"/>
      <c r="CA227" s="824"/>
      <c r="CB227" s="824"/>
      <c r="CC227" s="824"/>
      <c r="CD227" s="824"/>
      <c r="CE227" s="824"/>
      <c r="CF227" s="824"/>
      <c r="CG227" s="824"/>
      <c r="CH227" s="824"/>
      <c r="CI227" s="824"/>
    </row>
    <row r="228" spans="1:153" hidden="1">
      <c r="A228" s="629"/>
      <c r="B228" s="542"/>
      <c r="C228" s="542"/>
      <c r="D228" s="542"/>
      <c r="E228" s="542"/>
      <c r="F228" s="542"/>
      <c r="G228" s="542"/>
      <c r="H228" s="542"/>
      <c r="I228" s="542"/>
      <c r="J228" s="542"/>
      <c r="K228" s="542"/>
      <c r="L228" s="542"/>
      <c r="M228" s="542"/>
      <c r="N228" s="542"/>
      <c r="O228" s="540"/>
      <c r="P228" s="540"/>
      <c r="Q228" s="540"/>
      <c r="R228" s="540"/>
      <c r="S228" s="540"/>
      <c r="T228" s="540"/>
      <c r="U228" s="540"/>
      <c r="V228" s="540"/>
      <c r="W228" s="540"/>
      <c r="X228" s="540"/>
      <c r="Y228" s="540"/>
      <c r="Z228" s="540"/>
      <c r="AA228" s="540"/>
      <c r="AB228" s="540"/>
      <c r="AC228" s="540"/>
      <c r="AD228" s="540"/>
      <c r="AE228" s="540"/>
      <c r="AF228" s="540"/>
      <c r="AG228" s="540"/>
      <c r="AH228" s="540"/>
      <c r="AI228" s="540"/>
      <c r="AJ228" s="540"/>
      <c r="AK228" s="540"/>
      <c r="AL228" s="540"/>
      <c r="AM228" s="540"/>
      <c r="AN228" s="540"/>
      <c r="AO228" s="540"/>
      <c r="AP228" s="540"/>
      <c r="AQ228" s="540"/>
      <c r="AR228" s="540"/>
      <c r="AS228" s="540"/>
      <c r="AT228" s="540"/>
      <c r="AU228" s="540"/>
      <c r="AV228" s="540"/>
      <c r="AW228" s="540"/>
      <c r="AX228" s="540"/>
      <c r="AY228" s="540"/>
      <c r="AZ228" s="540"/>
      <c r="BA228" s="540"/>
      <c r="BB228" s="540"/>
      <c r="BC228" s="540"/>
      <c r="BD228" s="540"/>
      <c r="BE228" s="540"/>
      <c r="BF228" s="540"/>
      <c r="BG228" s="540"/>
      <c r="BH228" s="540"/>
      <c r="BI228" s="540"/>
      <c r="BJ228" s="540"/>
      <c r="BK228" s="540"/>
      <c r="BL228" s="540"/>
      <c r="BM228" s="540"/>
      <c r="BN228" s="540"/>
      <c r="BO228" s="540"/>
      <c r="BP228" s="540"/>
      <c r="BQ228" s="540"/>
      <c r="BR228" s="540"/>
      <c r="BS228" s="540"/>
      <c r="BT228" s="540"/>
      <c r="BU228" s="540"/>
      <c r="BV228" s="540"/>
      <c r="BW228" s="540"/>
      <c r="BX228" s="540"/>
      <c r="BY228" s="540"/>
      <c r="BZ228" s="540"/>
      <c r="CA228" s="540"/>
      <c r="CB228" s="540"/>
      <c r="CC228" s="540"/>
      <c r="CD228" s="540"/>
      <c r="CE228" s="540"/>
      <c r="CF228" s="540"/>
      <c r="CG228" s="540"/>
      <c r="CH228" s="540"/>
      <c r="CI228" s="540"/>
    </row>
    <row r="229" spans="1:153" ht="33" hidden="1">
      <c r="A229" s="879">
        <v>4.7</v>
      </c>
      <c r="B229" s="745" t="s">
        <v>152</v>
      </c>
      <c r="C229" s="613"/>
      <c r="D229" s="755"/>
      <c r="E229" s="613"/>
      <c r="F229" s="613"/>
      <c r="G229" s="613"/>
      <c r="H229" s="756"/>
      <c r="I229" s="756"/>
      <c r="J229" s="756"/>
      <c r="K229" s="756"/>
      <c r="L229" s="756"/>
      <c r="M229" s="756"/>
      <c r="N229" s="756"/>
      <c r="O229" s="578"/>
      <c r="P229" s="578"/>
      <c r="Q229" s="578"/>
      <c r="R229" s="578"/>
      <c r="S229" s="578"/>
      <c r="T229" s="578"/>
      <c r="U229" s="578"/>
      <c r="V229" s="578"/>
      <c r="W229" s="578"/>
      <c r="X229" s="578"/>
      <c r="Y229" s="578"/>
      <c r="Z229" s="578"/>
      <c r="AA229" s="578"/>
      <c r="AB229" s="578"/>
      <c r="AC229" s="578"/>
      <c r="AD229" s="578"/>
      <c r="AE229" s="578"/>
      <c r="AF229" s="578"/>
      <c r="AG229" s="578"/>
      <c r="AH229" s="578"/>
      <c r="AI229" s="578"/>
      <c r="AJ229" s="578"/>
      <c r="AK229" s="578"/>
      <c r="AL229" s="578"/>
      <c r="AM229" s="578"/>
      <c r="AN229" s="578"/>
      <c r="AO229" s="578"/>
      <c r="AP229" s="578"/>
      <c r="AQ229" s="578"/>
      <c r="AR229" s="578"/>
      <c r="AS229" s="578"/>
      <c r="AT229" s="578"/>
      <c r="AU229" s="578"/>
      <c r="AV229" s="578"/>
      <c r="AW229" s="578"/>
      <c r="AX229" s="578"/>
      <c r="AY229" s="578"/>
      <c r="AZ229" s="578"/>
      <c r="BA229" s="578"/>
      <c r="BB229" s="578"/>
      <c r="BC229" s="578"/>
      <c r="BD229" s="578"/>
      <c r="BE229" s="578"/>
      <c r="BF229" s="578"/>
      <c r="BG229" s="578"/>
      <c r="BH229" s="578"/>
      <c r="BI229" s="578"/>
      <c r="BJ229" s="578"/>
      <c r="BK229" s="578"/>
      <c r="BL229" s="578"/>
      <c r="BM229" s="578"/>
      <c r="BN229" s="578"/>
      <c r="BO229" s="578"/>
      <c r="BP229" s="578"/>
      <c r="BQ229" s="578"/>
      <c r="BR229" s="578"/>
      <c r="BS229" s="578"/>
      <c r="BT229" s="578"/>
      <c r="BU229" s="578"/>
      <c r="BV229" s="578"/>
      <c r="BW229" s="540"/>
      <c r="BX229" s="540"/>
      <c r="BY229" s="540"/>
      <c r="BZ229" s="540"/>
      <c r="CA229" s="540"/>
      <c r="CB229" s="540"/>
      <c r="CC229" s="540"/>
      <c r="CD229" s="540"/>
      <c r="CE229" s="540"/>
      <c r="CF229" s="540"/>
      <c r="CG229" s="540"/>
      <c r="CH229" s="540"/>
      <c r="CI229" s="540"/>
    </row>
    <row r="230" spans="1:153" hidden="1">
      <c r="A230" s="629"/>
      <c r="B230" s="880"/>
      <c r="C230" s="542"/>
      <c r="D230" s="758"/>
      <c r="E230" s="542"/>
      <c r="F230" s="542"/>
      <c r="G230" s="542"/>
      <c r="H230" s="551"/>
      <c r="I230" s="551"/>
      <c r="J230" s="551"/>
      <c r="K230" s="551"/>
      <c r="L230" s="551"/>
      <c r="M230" s="551"/>
      <c r="N230" s="551"/>
      <c r="O230" s="578"/>
      <c r="P230" s="578"/>
      <c r="Q230" s="578"/>
      <c r="R230" s="578"/>
      <c r="S230" s="578"/>
      <c r="T230" s="578"/>
      <c r="U230" s="578"/>
      <c r="V230" s="578"/>
      <c r="W230" s="578"/>
      <c r="X230" s="578"/>
      <c r="Y230" s="578"/>
      <c r="Z230" s="578"/>
      <c r="AA230" s="578"/>
      <c r="AB230" s="578"/>
      <c r="AC230" s="578"/>
      <c r="AD230" s="578"/>
      <c r="AE230" s="578"/>
      <c r="AF230" s="578"/>
      <c r="AG230" s="578"/>
      <c r="AH230" s="578"/>
      <c r="AI230" s="578"/>
      <c r="AJ230" s="578"/>
      <c r="AK230" s="578"/>
      <c r="AL230" s="578"/>
      <c r="AM230" s="578"/>
      <c r="AN230" s="578"/>
      <c r="AO230" s="578"/>
      <c r="AP230" s="578"/>
      <c r="AQ230" s="578"/>
      <c r="AR230" s="578"/>
      <c r="AS230" s="578"/>
      <c r="AT230" s="578"/>
      <c r="AU230" s="578"/>
      <c r="AV230" s="578"/>
      <c r="AW230" s="578"/>
      <c r="AX230" s="578"/>
      <c r="AY230" s="578"/>
      <c r="AZ230" s="578"/>
      <c r="BA230" s="578"/>
      <c r="BB230" s="578"/>
      <c r="BC230" s="578"/>
      <c r="BD230" s="578"/>
      <c r="BE230" s="578"/>
      <c r="BF230" s="578"/>
      <c r="BG230" s="578"/>
      <c r="BH230" s="578"/>
      <c r="BI230" s="578"/>
      <c r="BJ230" s="578"/>
      <c r="BK230" s="578"/>
      <c r="BL230" s="578"/>
      <c r="BM230" s="578"/>
      <c r="BN230" s="578"/>
      <c r="BO230" s="578"/>
      <c r="BP230" s="578"/>
      <c r="BQ230" s="578"/>
      <c r="BR230" s="578"/>
      <c r="BS230" s="578"/>
      <c r="BT230" s="578"/>
      <c r="BU230" s="578"/>
      <c r="BV230" s="578"/>
      <c r="BW230" s="540"/>
      <c r="BX230" s="540"/>
      <c r="BY230" s="540"/>
      <c r="BZ230" s="540"/>
      <c r="CA230" s="540"/>
      <c r="CB230" s="540"/>
      <c r="CC230" s="540"/>
      <c r="CD230" s="540"/>
      <c r="CE230" s="540"/>
      <c r="CF230" s="540"/>
      <c r="CG230" s="540"/>
      <c r="CH230" s="540"/>
      <c r="CI230" s="540"/>
    </row>
    <row r="231" spans="1:153" hidden="1">
      <c r="A231" s="629"/>
      <c r="B231" s="753" t="s">
        <v>153</v>
      </c>
      <c r="C231" s="542"/>
      <c r="D231" s="577" t="s">
        <v>36</v>
      </c>
      <c r="E231" s="577" t="s">
        <v>37</v>
      </c>
      <c r="F231" s="546" t="s">
        <v>135</v>
      </c>
      <c r="G231" s="546"/>
      <c r="H231" s="551"/>
      <c r="I231" s="551"/>
      <c r="J231" s="551"/>
      <c r="K231" s="551"/>
      <c r="L231" s="551"/>
      <c r="M231" s="551"/>
      <c r="N231" s="551"/>
      <c r="O231" s="578"/>
      <c r="P231" s="578"/>
      <c r="Q231" s="578"/>
      <c r="R231" s="578"/>
      <c r="S231" s="578"/>
      <c r="T231" s="578"/>
      <c r="U231" s="578"/>
      <c r="V231" s="578"/>
      <c r="W231" s="578"/>
      <c r="X231" s="578"/>
      <c r="Y231" s="578"/>
      <c r="Z231" s="578"/>
      <c r="AA231" s="578"/>
      <c r="AB231" s="578"/>
      <c r="AC231" s="578"/>
      <c r="AD231" s="578"/>
      <c r="AE231" s="578"/>
      <c r="AF231" s="578"/>
      <c r="AG231" s="578"/>
      <c r="AH231" s="578"/>
      <c r="AI231" s="578"/>
      <c r="AJ231" s="578"/>
      <c r="AK231" s="578"/>
      <c r="AL231" s="578"/>
      <c r="AM231" s="578"/>
      <c r="AN231" s="578"/>
      <c r="AO231" s="578"/>
      <c r="AP231" s="578"/>
      <c r="AQ231" s="578"/>
      <c r="AR231" s="578"/>
      <c r="AS231" s="578"/>
      <c r="AT231" s="578"/>
      <c r="AU231" s="578"/>
      <c r="AV231" s="578"/>
      <c r="AW231" s="578"/>
      <c r="AX231" s="578"/>
      <c r="AY231" s="578"/>
      <c r="AZ231" s="578"/>
      <c r="BA231" s="578"/>
      <c r="BB231" s="578"/>
      <c r="BC231" s="578"/>
      <c r="BD231" s="578"/>
      <c r="BE231" s="578"/>
      <c r="BF231" s="578"/>
      <c r="BG231" s="578"/>
      <c r="BH231" s="578"/>
      <c r="BI231" s="578"/>
      <c r="BJ231" s="578"/>
      <c r="BK231" s="578"/>
      <c r="BL231" s="578"/>
      <c r="BM231" s="578"/>
      <c r="BN231" s="578"/>
      <c r="BO231" s="578"/>
      <c r="BP231" s="578"/>
      <c r="BQ231" s="578"/>
      <c r="BR231" s="578"/>
      <c r="BS231" s="578"/>
      <c r="BT231" s="578"/>
      <c r="BU231" s="578"/>
      <c r="BV231" s="578"/>
      <c r="BW231" s="540"/>
      <c r="BX231" s="540"/>
      <c r="BY231" s="540"/>
      <c r="BZ231" s="540"/>
      <c r="CA231" s="540"/>
      <c r="CB231" s="540"/>
      <c r="CC231" s="540"/>
      <c r="CD231" s="540"/>
      <c r="CE231" s="540"/>
      <c r="CF231" s="540"/>
      <c r="CG231" s="540"/>
      <c r="CH231" s="540"/>
      <c r="CI231" s="540"/>
    </row>
    <row r="232" spans="1:153" ht="49.5" hidden="1">
      <c r="A232" s="629"/>
      <c r="B232" s="616" t="s">
        <v>154</v>
      </c>
      <c r="C232" s="546" t="s">
        <v>141</v>
      </c>
      <c r="D232" s="875"/>
      <c r="E232" s="875"/>
      <c r="F232" s="875"/>
      <c r="G232" s="546"/>
      <c r="H232" s="551"/>
      <c r="I232" s="551"/>
      <c r="J232" s="551"/>
      <c r="K232" s="551"/>
      <c r="L232" s="551"/>
      <c r="M232" s="551"/>
      <c r="N232" s="551"/>
      <c r="O232" s="578"/>
      <c r="P232" s="578"/>
      <c r="Q232" s="578"/>
      <c r="R232" s="578"/>
      <c r="S232" s="578"/>
      <c r="T232" s="578"/>
      <c r="U232" s="578"/>
      <c r="V232" s="578"/>
      <c r="W232" s="578"/>
      <c r="X232" s="578"/>
      <c r="Y232" s="578"/>
      <c r="Z232" s="578"/>
      <c r="AA232" s="578"/>
      <c r="AB232" s="578"/>
      <c r="AC232" s="578"/>
      <c r="AD232" s="578"/>
      <c r="AE232" s="578"/>
      <c r="AF232" s="578"/>
      <c r="AG232" s="578"/>
      <c r="AH232" s="578"/>
      <c r="AI232" s="578"/>
      <c r="AJ232" s="578"/>
      <c r="AK232" s="578"/>
      <c r="AL232" s="578"/>
      <c r="AM232" s="578"/>
      <c r="AN232" s="578"/>
      <c r="AO232" s="578"/>
      <c r="AP232" s="578"/>
      <c r="AQ232" s="578"/>
      <c r="AR232" s="578"/>
      <c r="AS232" s="578"/>
      <c r="AT232" s="578"/>
      <c r="AU232" s="578"/>
      <c r="AV232" s="578"/>
      <c r="AW232" s="578"/>
      <c r="AX232" s="578"/>
      <c r="AY232" s="578"/>
      <c r="AZ232" s="578"/>
      <c r="BA232" s="578"/>
      <c r="BB232" s="578"/>
      <c r="BC232" s="578"/>
      <c r="BD232" s="578"/>
      <c r="BE232" s="578"/>
      <c r="BF232" s="578"/>
      <c r="BG232" s="578"/>
      <c r="BH232" s="578"/>
      <c r="BI232" s="578"/>
      <c r="BJ232" s="578"/>
      <c r="BK232" s="578"/>
      <c r="BL232" s="578"/>
      <c r="BM232" s="578"/>
      <c r="BN232" s="578"/>
      <c r="BO232" s="578"/>
      <c r="BP232" s="578"/>
      <c r="BQ232" s="578"/>
      <c r="BR232" s="578"/>
      <c r="BS232" s="578"/>
      <c r="BT232" s="578"/>
      <c r="BU232" s="578"/>
      <c r="BV232" s="578"/>
      <c r="BW232" s="540"/>
      <c r="BX232" s="540"/>
      <c r="BY232" s="540"/>
      <c r="BZ232" s="540"/>
      <c r="CA232" s="540"/>
      <c r="CB232" s="540"/>
      <c r="CC232" s="540"/>
      <c r="CD232" s="540"/>
      <c r="CE232" s="540"/>
      <c r="CF232" s="540"/>
      <c r="CG232" s="540"/>
      <c r="CH232" s="540"/>
      <c r="CI232" s="540"/>
    </row>
    <row r="233" spans="1:153" hidden="1">
      <c r="A233" s="629"/>
      <c r="B233" s="555"/>
      <c r="C233" s="555" t="s">
        <v>142</v>
      </c>
      <c r="D233" s="875"/>
      <c r="E233" s="875"/>
      <c r="F233" s="875"/>
      <c r="G233" s="546"/>
      <c r="H233" s="551"/>
      <c r="I233" s="551"/>
      <c r="J233" s="551"/>
      <c r="K233" s="551"/>
      <c r="L233" s="551"/>
      <c r="M233" s="551"/>
      <c r="N233" s="551"/>
      <c r="O233" s="578"/>
      <c r="P233" s="578"/>
      <c r="Q233" s="578"/>
      <c r="R233" s="578"/>
      <c r="S233" s="578"/>
      <c r="T233" s="578"/>
      <c r="U233" s="578"/>
      <c r="V233" s="578"/>
      <c r="W233" s="578"/>
      <c r="X233" s="578"/>
      <c r="Y233" s="578"/>
      <c r="Z233" s="578"/>
      <c r="AA233" s="578"/>
      <c r="AB233" s="578"/>
      <c r="AC233" s="578"/>
      <c r="AD233" s="578"/>
      <c r="AE233" s="578"/>
      <c r="AF233" s="578"/>
      <c r="AG233" s="578"/>
      <c r="AH233" s="578"/>
      <c r="AI233" s="578"/>
      <c r="AJ233" s="578"/>
      <c r="AK233" s="578"/>
      <c r="AL233" s="578"/>
      <c r="AM233" s="578"/>
      <c r="AN233" s="578"/>
      <c r="AO233" s="578"/>
      <c r="AP233" s="578"/>
      <c r="AQ233" s="578"/>
      <c r="AR233" s="578"/>
      <c r="AS233" s="578"/>
      <c r="AT233" s="578"/>
      <c r="AU233" s="578"/>
      <c r="AV233" s="578"/>
      <c r="AW233" s="578"/>
      <c r="AX233" s="578"/>
      <c r="AY233" s="578"/>
      <c r="AZ233" s="578"/>
      <c r="BA233" s="578"/>
      <c r="BB233" s="578"/>
      <c r="BC233" s="578"/>
      <c r="BD233" s="578"/>
      <c r="BE233" s="578"/>
      <c r="BF233" s="578"/>
      <c r="BG233" s="578"/>
      <c r="BH233" s="578"/>
      <c r="BI233" s="578"/>
      <c r="BJ233" s="578"/>
      <c r="BK233" s="578"/>
      <c r="BL233" s="578"/>
      <c r="BM233" s="578"/>
      <c r="BN233" s="578"/>
      <c r="BO233" s="578"/>
      <c r="BP233" s="578"/>
      <c r="BQ233" s="578"/>
      <c r="BR233" s="578"/>
      <c r="BS233" s="578"/>
      <c r="BT233" s="578"/>
      <c r="BU233" s="578"/>
      <c r="BV233" s="578"/>
      <c r="BW233" s="540"/>
      <c r="BX233" s="540"/>
      <c r="BY233" s="540"/>
      <c r="BZ233" s="540"/>
      <c r="CA233" s="540"/>
      <c r="CB233" s="540"/>
      <c r="CC233" s="540"/>
      <c r="CD233" s="540"/>
      <c r="CE233" s="540"/>
      <c r="CF233" s="540"/>
      <c r="CG233" s="540"/>
      <c r="CH233" s="540"/>
      <c r="CI233" s="540"/>
    </row>
    <row r="234" spans="1:153" hidden="1">
      <c r="A234" s="629"/>
      <c r="B234" s="881" t="s">
        <v>155</v>
      </c>
      <c r="C234" s="581"/>
      <c r="D234" s="581" t="s">
        <v>156</v>
      </c>
      <c r="E234" s="581" t="s">
        <v>157</v>
      </c>
      <c r="F234" s="581" t="s">
        <v>158</v>
      </c>
      <c r="G234" s="752" t="s">
        <v>159</v>
      </c>
      <c r="H234" s="551"/>
      <c r="I234" s="551"/>
      <c r="J234" s="551"/>
      <c r="K234" s="551"/>
      <c r="L234" s="551"/>
      <c r="M234" s="551"/>
      <c r="N234" s="551"/>
      <c r="O234" s="578"/>
      <c r="P234" s="578"/>
      <c r="Q234" s="578"/>
      <c r="R234" s="578"/>
      <c r="S234" s="578"/>
      <c r="T234" s="578"/>
      <c r="U234" s="578"/>
      <c r="V234" s="578"/>
      <c r="W234" s="578"/>
      <c r="X234" s="578"/>
      <c r="Y234" s="578"/>
      <c r="Z234" s="578"/>
      <c r="AA234" s="578"/>
      <c r="AB234" s="578"/>
      <c r="AC234" s="578"/>
      <c r="AD234" s="578"/>
      <c r="AE234" s="578"/>
      <c r="AF234" s="578"/>
      <c r="AG234" s="578"/>
      <c r="AH234" s="578"/>
      <c r="AI234" s="578"/>
      <c r="AJ234" s="578"/>
      <c r="AK234" s="578"/>
      <c r="AL234" s="578"/>
      <c r="AM234" s="578"/>
      <c r="AN234" s="578"/>
      <c r="AO234" s="578"/>
      <c r="AP234" s="578"/>
      <c r="AQ234" s="578"/>
      <c r="AR234" s="578"/>
      <c r="AS234" s="578"/>
      <c r="AT234" s="578"/>
      <c r="AU234" s="578"/>
      <c r="AV234" s="578"/>
      <c r="AW234" s="578"/>
      <c r="AX234" s="578"/>
      <c r="AY234" s="578"/>
      <c r="AZ234" s="578"/>
      <c r="BA234" s="578"/>
      <c r="BB234" s="578"/>
      <c r="BC234" s="578"/>
      <c r="BD234" s="578"/>
      <c r="BE234" s="578"/>
      <c r="BF234" s="578"/>
      <c r="BG234" s="578"/>
      <c r="BH234" s="578"/>
      <c r="BI234" s="578"/>
      <c r="BJ234" s="578"/>
      <c r="BK234" s="578"/>
      <c r="BL234" s="578"/>
      <c r="BM234" s="578"/>
      <c r="BN234" s="578"/>
      <c r="BO234" s="578"/>
      <c r="BP234" s="578"/>
      <c r="BQ234" s="578"/>
      <c r="BR234" s="578"/>
      <c r="BS234" s="578"/>
      <c r="BT234" s="578"/>
      <c r="BU234" s="578"/>
      <c r="BV234" s="578"/>
      <c r="BW234" s="540"/>
      <c r="BX234" s="540"/>
      <c r="BY234" s="540"/>
      <c r="BZ234" s="540"/>
      <c r="CA234" s="540"/>
      <c r="CB234" s="540"/>
      <c r="CC234" s="540"/>
      <c r="CD234" s="540"/>
      <c r="CE234" s="540"/>
      <c r="CF234" s="540"/>
      <c r="CG234" s="540"/>
      <c r="CH234" s="540"/>
      <c r="CI234" s="540"/>
    </row>
    <row r="235" spans="1:153" ht="33" hidden="1">
      <c r="A235" s="629"/>
      <c r="B235" s="546"/>
      <c r="C235" s="556" t="s">
        <v>160</v>
      </c>
      <c r="D235" s="875"/>
      <c r="E235" s="875"/>
      <c r="F235" s="875"/>
      <c r="G235" s="875"/>
      <c r="H235" s="551"/>
      <c r="I235" s="551"/>
      <c r="J235" s="551"/>
      <c r="K235" s="551"/>
      <c r="L235" s="551"/>
      <c r="M235" s="551"/>
      <c r="N235" s="551"/>
      <c r="O235" s="578"/>
      <c r="P235" s="578"/>
      <c r="Q235" s="578"/>
      <c r="R235" s="578"/>
      <c r="S235" s="578"/>
      <c r="T235" s="578"/>
      <c r="U235" s="578"/>
      <c r="V235" s="578"/>
      <c r="W235" s="578"/>
      <c r="X235" s="578"/>
      <c r="Y235" s="578"/>
      <c r="Z235" s="578"/>
      <c r="AA235" s="578"/>
      <c r="AB235" s="578"/>
      <c r="AC235" s="578"/>
      <c r="AD235" s="578"/>
      <c r="AE235" s="578"/>
      <c r="AF235" s="578"/>
      <c r="AG235" s="578"/>
      <c r="AH235" s="578"/>
      <c r="AI235" s="578"/>
      <c r="AJ235" s="578"/>
      <c r="AK235" s="578"/>
      <c r="AL235" s="578"/>
      <c r="AM235" s="578"/>
      <c r="AN235" s="578"/>
      <c r="AO235" s="578"/>
      <c r="AP235" s="578"/>
      <c r="AQ235" s="578"/>
      <c r="AR235" s="578"/>
      <c r="AS235" s="578"/>
      <c r="AT235" s="578"/>
      <c r="AU235" s="578"/>
      <c r="AV235" s="578"/>
      <c r="AW235" s="578"/>
      <c r="AX235" s="578"/>
      <c r="AY235" s="578"/>
      <c r="AZ235" s="578"/>
      <c r="BA235" s="578"/>
      <c r="BB235" s="578"/>
      <c r="BC235" s="578"/>
      <c r="BD235" s="578"/>
      <c r="BE235" s="578"/>
      <c r="BF235" s="578"/>
      <c r="BG235" s="578"/>
      <c r="BH235" s="578"/>
      <c r="BI235" s="578"/>
      <c r="BJ235" s="578"/>
      <c r="BK235" s="578"/>
      <c r="BL235" s="578"/>
      <c r="BM235" s="578"/>
      <c r="BN235" s="578"/>
      <c r="BO235" s="578"/>
      <c r="BP235" s="578"/>
      <c r="BQ235" s="578"/>
      <c r="BR235" s="578"/>
      <c r="BS235" s="578"/>
      <c r="BT235" s="578"/>
      <c r="BU235" s="578"/>
      <c r="BV235" s="578"/>
      <c r="BW235" s="540"/>
      <c r="BX235" s="540"/>
      <c r="BY235" s="540"/>
      <c r="BZ235" s="540"/>
      <c r="CA235" s="540"/>
      <c r="CB235" s="540"/>
      <c r="CC235" s="540"/>
      <c r="CD235" s="540"/>
      <c r="CE235" s="540"/>
      <c r="CF235" s="540"/>
      <c r="CG235" s="540"/>
      <c r="CH235" s="540"/>
      <c r="CI235" s="540"/>
    </row>
    <row r="236" spans="1:153" hidden="1">
      <c r="A236" s="629"/>
      <c r="B236" s="556"/>
      <c r="C236" s="556"/>
      <c r="D236" s="875"/>
      <c r="E236" s="875"/>
      <c r="F236" s="875"/>
      <c r="G236" s="875"/>
      <c r="H236" s="551"/>
      <c r="I236" s="551"/>
      <c r="J236" s="551"/>
      <c r="K236" s="551"/>
      <c r="L236" s="551"/>
      <c r="M236" s="551"/>
      <c r="N236" s="551"/>
      <c r="O236" s="578"/>
      <c r="P236" s="578"/>
      <c r="Q236" s="578"/>
      <c r="R236" s="578"/>
      <c r="S236" s="578"/>
      <c r="T236" s="578"/>
      <c r="U236" s="578"/>
      <c r="V236" s="578"/>
      <c r="W236" s="578"/>
      <c r="X236" s="578"/>
      <c r="Y236" s="578"/>
      <c r="Z236" s="578"/>
      <c r="AA236" s="578"/>
      <c r="AB236" s="578"/>
      <c r="AC236" s="578"/>
      <c r="AD236" s="578"/>
      <c r="AE236" s="578"/>
      <c r="AF236" s="578"/>
      <c r="AG236" s="578"/>
      <c r="AH236" s="578"/>
      <c r="AI236" s="578"/>
      <c r="AJ236" s="578"/>
      <c r="AK236" s="578"/>
      <c r="AL236" s="578"/>
      <c r="AM236" s="578"/>
      <c r="AN236" s="578"/>
      <c r="AO236" s="578"/>
      <c r="AP236" s="578"/>
      <c r="AQ236" s="578"/>
      <c r="AR236" s="578"/>
      <c r="AS236" s="578"/>
      <c r="AT236" s="578"/>
      <c r="AU236" s="578"/>
      <c r="AV236" s="578"/>
      <c r="AW236" s="578"/>
      <c r="AX236" s="578"/>
      <c r="AY236" s="578"/>
      <c r="AZ236" s="578"/>
      <c r="BA236" s="578"/>
      <c r="BB236" s="578"/>
      <c r="BC236" s="578"/>
      <c r="BD236" s="578"/>
      <c r="BE236" s="578"/>
      <c r="BF236" s="578"/>
      <c r="BG236" s="578"/>
      <c r="BH236" s="578"/>
      <c r="BI236" s="578"/>
      <c r="BJ236" s="578"/>
      <c r="BK236" s="578"/>
      <c r="BL236" s="578"/>
      <c r="BM236" s="578"/>
      <c r="BN236" s="578"/>
      <c r="BO236" s="578"/>
      <c r="BP236" s="578"/>
      <c r="BQ236" s="578"/>
      <c r="BR236" s="578"/>
      <c r="BS236" s="578"/>
      <c r="BT236" s="578"/>
      <c r="BU236" s="578"/>
      <c r="BV236" s="578"/>
      <c r="BW236" s="540"/>
      <c r="BX236" s="540"/>
      <c r="BY236" s="540"/>
      <c r="BZ236" s="540"/>
      <c r="CA236" s="540"/>
      <c r="CB236" s="540"/>
      <c r="CC236" s="540"/>
      <c r="CD236" s="540"/>
      <c r="CE236" s="540"/>
      <c r="CF236" s="540"/>
      <c r="CG236" s="540"/>
      <c r="CH236" s="540"/>
      <c r="CI236" s="540"/>
    </row>
    <row r="237" spans="1:153" ht="14.25" hidden="1" customHeight="1">
      <c r="A237" s="629"/>
      <c r="B237" s="555"/>
      <c r="C237" s="542"/>
      <c r="D237" s="542"/>
      <c r="E237" s="546"/>
      <c r="F237" s="546"/>
      <c r="G237" s="546"/>
      <c r="H237" s="551"/>
      <c r="I237" s="551"/>
      <c r="J237" s="551"/>
      <c r="K237" s="551"/>
      <c r="L237" s="551"/>
      <c r="M237" s="551"/>
      <c r="N237" s="551"/>
      <c r="O237" s="578"/>
      <c r="P237" s="578"/>
      <c r="Q237" s="578"/>
      <c r="R237" s="578"/>
      <c r="S237" s="578"/>
      <c r="T237" s="578"/>
      <c r="U237" s="578"/>
      <c r="V237" s="578"/>
      <c r="W237" s="578"/>
      <c r="X237" s="578"/>
      <c r="Y237" s="578"/>
      <c r="Z237" s="578"/>
      <c r="AA237" s="578"/>
      <c r="AB237" s="578"/>
      <c r="AC237" s="578"/>
      <c r="AD237" s="578"/>
      <c r="AE237" s="578"/>
      <c r="AF237" s="578"/>
      <c r="AG237" s="578"/>
      <c r="AH237" s="578"/>
      <c r="AI237" s="578"/>
      <c r="AJ237" s="578"/>
      <c r="AK237" s="578"/>
      <c r="AL237" s="578"/>
      <c r="AM237" s="578"/>
      <c r="AN237" s="578"/>
      <c r="AO237" s="578"/>
      <c r="AP237" s="578"/>
      <c r="AQ237" s="578"/>
      <c r="AR237" s="578"/>
      <c r="AS237" s="578"/>
      <c r="AT237" s="578"/>
      <c r="AU237" s="578"/>
      <c r="AV237" s="578"/>
      <c r="AW237" s="578"/>
      <c r="AX237" s="578"/>
      <c r="AY237" s="578"/>
      <c r="AZ237" s="578"/>
      <c r="BA237" s="578"/>
      <c r="BB237" s="578"/>
      <c r="BC237" s="578"/>
      <c r="BD237" s="578"/>
      <c r="BE237" s="578"/>
      <c r="BF237" s="578"/>
      <c r="BG237" s="578"/>
      <c r="BH237" s="578"/>
      <c r="BI237" s="578"/>
      <c r="BJ237" s="578"/>
      <c r="BK237" s="578"/>
      <c r="BL237" s="578"/>
      <c r="BM237" s="578"/>
      <c r="BN237" s="578"/>
      <c r="BO237" s="578"/>
      <c r="BP237" s="578"/>
      <c r="BQ237" s="578"/>
      <c r="BR237" s="578"/>
      <c r="BS237" s="578"/>
      <c r="BT237" s="578"/>
      <c r="BU237" s="578"/>
      <c r="BV237" s="578"/>
    </row>
    <row r="238" spans="1:153" hidden="1" collapsed="1">
      <c r="A238" s="495"/>
      <c r="B238" s="771" t="s">
        <v>161</v>
      </c>
      <c r="C238" s="542"/>
      <c r="D238" s="542"/>
      <c r="E238" s="546"/>
      <c r="F238" s="546"/>
      <c r="G238" s="546"/>
      <c r="H238" s="551"/>
      <c r="I238" s="551"/>
      <c r="J238" s="551"/>
      <c r="K238" s="551"/>
      <c r="L238" s="551"/>
      <c r="M238" s="551"/>
      <c r="N238" s="551"/>
      <c r="O238" s="578"/>
      <c r="P238" s="578"/>
      <c r="Q238" s="578"/>
      <c r="R238" s="578"/>
      <c r="S238" s="578"/>
      <c r="T238" s="578"/>
      <c r="U238" s="578"/>
      <c r="V238" s="578"/>
      <c r="W238" s="578"/>
      <c r="X238" s="578"/>
      <c r="Y238" s="578"/>
      <c r="Z238" s="578"/>
      <c r="AA238" s="578"/>
      <c r="AB238" s="578"/>
      <c r="AC238" s="578"/>
      <c r="AD238" s="578"/>
      <c r="AE238" s="578"/>
      <c r="AF238" s="578"/>
      <c r="AG238" s="578"/>
      <c r="AH238" s="578"/>
      <c r="AI238" s="578"/>
      <c r="AJ238" s="578"/>
      <c r="AK238" s="578"/>
      <c r="AL238" s="578"/>
      <c r="AM238" s="578"/>
      <c r="AN238" s="578"/>
      <c r="AO238" s="578"/>
      <c r="AP238" s="578"/>
      <c r="AQ238" s="578"/>
      <c r="AR238" s="578"/>
      <c r="AS238" s="578"/>
      <c r="AT238" s="578"/>
      <c r="AU238" s="578"/>
      <c r="AV238" s="578"/>
      <c r="AW238" s="578"/>
      <c r="AX238" s="578"/>
      <c r="AY238" s="578"/>
      <c r="AZ238" s="578"/>
      <c r="BA238" s="578"/>
      <c r="BB238" s="578"/>
      <c r="BC238" s="578"/>
      <c r="BD238" s="578"/>
      <c r="BE238" s="578"/>
      <c r="BF238" s="578"/>
      <c r="BG238" s="578"/>
      <c r="BH238" s="578"/>
      <c r="BI238" s="578"/>
      <c r="BJ238" s="578"/>
      <c r="BK238" s="578"/>
      <c r="BL238" s="578"/>
      <c r="BM238" s="578"/>
      <c r="BN238" s="578"/>
      <c r="BO238" s="578"/>
      <c r="BP238" s="578"/>
      <c r="BQ238" s="578"/>
      <c r="BR238" s="578"/>
      <c r="BS238" s="578"/>
      <c r="BT238" s="578"/>
      <c r="BU238" s="578"/>
      <c r="BV238" s="578"/>
    </row>
    <row r="239" spans="1:153" hidden="1">
      <c r="A239" s="774"/>
      <c r="B239" s="555"/>
      <c r="C239" s="542"/>
      <c r="D239" s="542"/>
      <c r="E239" s="546"/>
      <c r="F239" s="546"/>
      <c r="G239" s="546"/>
      <c r="H239" s="551"/>
      <c r="I239" s="551"/>
      <c r="J239" s="551"/>
      <c r="K239" s="551"/>
      <c r="L239" s="551"/>
      <c r="M239" s="551"/>
      <c r="N239" s="551"/>
      <c r="O239" s="578"/>
      <c r="P239" s="578"/>
      <c r="Q239" s="578"/>
      <c r="R239" s="578"/>
      <c r="S239" s="578"/>
      <c r="T239" s="578"/>
      <c r="U239" s="578"/>
      <c r="V239" s="578"/>
      <c r="W239" s="578"/>
      <c r="X239" s="578"/>
      <c r="Y239" s="578"/>
      <c r="Z239" s="578"/>
      <c r="AA239" s="578"/>
      <c r="AB239" s="578"/>
      <c r="AC239" s="578"/>
      <c r="AD239" s="578"/>
      <c r="AE239" s="578"/>
      <c r="AF239" s="578"/>
      <c r="AG239" s="578"/>
      <c r="AH239" s="578"/>
      <c r="AI239" s="578"/>
      <c r="AJ239" s="578"/>
      <c r="AK239" s="578"/>
      <c r="AL239" s="578"/>
      <c r="AM239" s="578"/>
      <c r="AN239" s="578"/>
      <c r="AO239" s="578"/>
      <c r="AP239" s="578"/>
      <c r="AQ239" s="578"/>
      <c r="AR239" s="578"/>
      <c r="AS239" s="578"/>
      <c r="AT239" s="578"/>
      <c r="AU239" s="578"/>
      <c r="AV239" s="578"/>
      <c r="AW239" s="578"/>
      <c r="AX239" s="578"/>
      <c r="AY239" s="578"/>
      <c r="AZ239" s="578"/>
      <c r="BA239" s="578"/>
      <c r="BB239" s="578"/>
      <c r="BC239" s="578"/>
      <c r="BD239" s="578"/>
      <c r="BE239" s="578"/>
      <c r="BF239" s="578"/>
      <c r="BG239" s="578"/>
      <c r="BH239" s="578"/>
      <c r="BI239" s="578"/>
      <c r="BJ239" s="578"/>
      <c r="BK239" s="578"/>
      <c r="BL239" s="578"/>
      <c r="BM239" s="578"/>
      <c r="BN239" s="578"/>
      <c r="BO239" s="578"/>
      <c r="BP239" s="578"/>
      <c r="BQ239" s="578"/>
      <c r="BR239" s="578"/>
      <c r="BS239" s="578"/>
      <c r="BT239" s="578"/>
      <c r="BU239" s="578"/>
      <c r="BV239" s="578"/>
    </row>
    <row r="240" spans="1:153" s="492" customFormat="1" ht="49.5" hidden="1" customHeight="1">
      <c r="A240" s="495"/>
      <c r="B240" s="1030" t="s">
        <v>212</v>
      </c>
      <c r="C240" s="717" t="s">
        <v>2602</v>
      </c>
      <c r="D240" s="717" t="s">
        <v>262</v>
      </c>
      <c r="E240" s="717" t="s">
        <v>6</v>
      </c>
      <c r="F240" s="717" t="s">
        <v>2603</v>
      </c>
      <c r="G240" s="717" t="s">
        <v>84</v>
      </c>
      <c r="I240" s="718"/>
      <c r="J240" s="499"/>
      <c r="K240" s="499"/>
      <c r="L240" s="499"/>
      <c r="M240" s="718"/>
      <c r="BI240" s="493"/>
    </row>
    <row r="241" spans="1:61" s="492" customFormat="1" hidden="1">
      <c r="A241" s="495"/>
      <c r="B241" s="1030"/>
      <c r="C241" s="683"/>
      <c r="D241" s="869"/>
      <c r="E241" s="882" t="str">
        <f>IF(D241="","",IF(D241=' קבועים'!$A$38,' קבועים'!$B$38,IF(D241=' קבועים'!$A$39,' קבועים'!$B$39,IF(D241=' קבועים'!$A$40,' קבועים'!$B$40,IF(D241=' קבועים'!$A$41,' קבועים'!$B$41,IF(D241=' קבועים'!$A$42,' קבועים'!$B$42))))))</f>
        <v/>
      </c>
      <c r="F241" s="683"/>
      <c r="G241" s="683"/>
      <c r="I241" s="530"/>
      <c r="J241" s="681"/>
      <c r="K241" s="530"/>
      <c r="L241" s="530"/>
      <c r="M241" s="530"/>
      <c r="BI241" s="493"/>
    </row>
    <row r="242" spans="1:61" s="492" customFormat="1" hidden="1">
      <c r="A242" s="495"/>
      <c r="B242" s="1030"/>
      <c r="C242" s="683"/>
      <c r="D242" s="869"/>
      <c r="E242" s="882" t="str">
        <f>IF(D242="","",IF(D242=' קבועים'!$A$38,' קבועים'!$B$38,IF(D242=' קבועים'!$A$39,' קבועים'!$B$39,IF(D242=' קבועים'!$A$40,' קבועים'!$B$40,IF(D242=' קבועים'!$A$41,' קבועים'!$B$41,IF(D242=' קבועים'!$A$42,' קבועים'!$B$42))))))</f>
        <v/>
      </c>
      <c r="F242" s="683"/>
      <c r="G242" s="683"/>
      <c r="I242" s="530"/>
      <c r="J242" s="681"/>
      <c r="K242" s="530"/>
      <c r="L242" s="530"/>
      <c r="M242" s="530"/>
      <c r="BI242" s="493"/>
    </row>
    <row r="243" spans="1:61" s="492" customFormat="1" hidden="1">
      <c r="A243" s="495"/>
      <c r="B243" s="1030"/>
      <c r="C243" s="683"/>
      <c r="D243" s="869"/>
      <c r="E243" s="882" t="str">
        <f>IF(D243="","",IF(D243=' קבועים'!$A$38,' קבועים'!$B$38,IF(D243=' קבועים'!$A$39,' קבועים'!$B$39,IF(D243=' קבועים'!$A$40,' קבועים'!$B$40,IF(D243=' קבועים'!$A$41,' קבועים'!$B$41,IF(D243=' קבועים'!$A$42,' קבועים'!$B$42))))))</f>
        <v/>
      </c>
      <c r="F243" s="683"/>
      <c r="G243" s="683"/>
      <c r="I243" s="530"/>
      <c r="J243" s="681"/>
      <c r="K243" s="530"/>
      <c r="L243" s="530"/>
      <c r="M243" s="530"/>
      <c r="BI243" s="493"/>
    </row>
    <row r="244" spans="1:61" s="492" customFormat="1" hidden="1">
      <c r="A244" s="495"/>
      <c r="BI244" s="493"/>
    </row>
    <row r="245" spans="1:61" s="492" customFormat="1" ht="66" hidden="1">
      <c r="A245" s="495"/>
      <c r="B245" s="717" t="s">
        <v>2623</v>
      </c>
      <c r="C245" s="717" t="s">
        <v>2605</v>
      </c>
      <c r="D245" s="717" t="s">
        <v>2609</v>
      </c>
      <c r="E245" s="717" t="s">
        <v>84</v>
      </c>
      <c r="I245" s="718"/>
      <c r="J245" s="499"/>
      <c r="K245" s="499"/>
      <c r="L245" s="499"/>
      <c r="M245" s="718"/>
      <c r="BH245" s="493"/>
    </row>
    <row r="246" spans="1:61" s="492" customFormat="1" hidden="1">
      <c r="A246" s="495"/>
      <c r="B246" s="683"/>
      <c r="C246" s="683"/>
      <c r="D246" s="683"/>
      <c r="E246" s="683"/>
      <c r="I246" s="530"/>
      <c r="J246" s="681"/>
      <c r="K246" s="530"/>
      <c r="L246" s="530"/>
      <c r="M246" s="530"/>
      <c r="BH246" s="493"/>
    </row>
    <row r="247" spans="1:61" s="492" customFormat="1" hidden="1">
      <c r="A247" s="495"/>
      <c r="BI247" s="493"/>
    </row>
    <row r="248" spans="1:61" s="492" customFormat="1" ht="49.5" hidden="1">
      <c r="A248" s="495"/>
      <c r="B248" s="1027" t="s">
        <v>216</v>
      </c>
      <c r="C248" s="717" t="s">
        <v>2602</v>
      </c>
      <c r="D248" s="717" t="s">
        <v>262</v>
      </c>
      <c r="E248" s="717" t="s">
        <v>6</v>
      </c>
      <c r="F248" s="717" t="s">
        <v>2603</v>
      </c>
      <c r="G248" s="717" t="s">
        <v>84</v>
      </c>
      <c r="I248" s="718"/>
      <c r="J248" s="499"/>
      <c r="K248" s="499"/>
      <c r="L248" s="499"/>
      <c r="M248" s="718"/>
      <c r="BI248" s="493"/>
    </row>
    <row r="249" spans="1:61" s="492" customFormat="1" hidden="1">
      <c r="A249" s="495"/>
      <c r="B249" s="1027"/>
      <c r="C249" s="683"/>
      <c r="D249" s="869"/>
      <c r="E249" s="882" t="str">
        <f>IF(D249="","",IF(D249=' קבועים'!$A$38,' קבועים'!$B$38,IF(D249=' קבועים'!$A$39,' קבועים'!$B$39,IF(D249=' קבועים'!$A$40,' קבועים'!$B$40,IF(D249=' קבועים'!$A$41,' קבועים'!$B$41,IF(D249=' קבועים'!$A$42,' קבועים'!$B$42))))))</f>
        <v/>
      </c>
      <c r="F249" s="683"/>
      <c r="G249" s="683"/>
      <c r="H249" s="492" t="s">
        <v>2471</v>
      </c>
      <c r="I249" s="530"/>
      <c r="J249" s="681"/>
      <c r="K249" s="530"/>
      <c r="L249" s="530"/>
      <c r="M249" s="530"/>
      <c r="BI249" s="493"/>
    </row>
    <row r="250" spans="1:61" s="492" customFormat="1" hidden="1">
      <c r="A250" s="495"/>
      <c r="B250" s="1027"/>
      <c r="C250" s="683"/>
      <c r="D250" s="869"/>
      <c r="E250" s="882" t="str">
        <f>IF(D250="","",IF(D250=' קבועים'!$A$38,' קבועים'!$B$38,IF(D250=' קבועים'!$A$39,' קבועים'!$B$39,IF(D250=' קבועים'!$A$40,' קבועים'!$B$40,IF(D250=' קבועים'!$A$41,' קבועים'!$B$41,IF(D250=' קבועים'!$A$42,' קבועים'!$B$42))))))</f>
        <v/>
      </c>
      <c r="F250" s="683"/>
      <c r="G250" s="683"/>
      <c r="I250" s="530"/>
      <c r="J250" s="681"/>
      <c r="K250" s="530"/>
      <c r="L250" s="530"/>
      <c r="M250" s="530"/>
      <c r="BI250" s="493"/>
    </row>
    <row r="251" spans="1:61" s="492" customFormat="1" hidden="1">
      <c r="A251" s="495"/>
      <c r="B251" s="1027"/>
      <c r="C251" s="683"/>
      <c r="D251" s="869"/>
      <c r="E251" s="882" t="str">
        <f>IF(D251="","",IF(D251=' קבועים'!$A$38,' קבועים'!$B$38,IF(D251=' קבועים'!$A$39,' קבועים'!$B$39,IF(D251=' קבועים'!$A$40,' קבועים'!$B$40,IF(D251=' קבועים'!$A$41,' קבועים'!$B$41,IF(D251=' קבועים'!$A$42,' קבועים'!$B$42))))))</f>
        <v/>
      </c>
      <c r="F251" s="683"/>
      <c r="G251" s="683"/>
      <c r="I251" s="530"/>
      <c r="J251" s="681"/>
      <c r="K251" s="530"/>
      <c r="L251" s="530"/>
      <c r="M251" s="530"/>
      <c r="BI251" s="493"/>
    </row>
    <row r="252" spans="1:61" s="492" customFormat="1" hidden="1">
      <c r="A252" s="495"/>
      <c r="I252" s="530"/>
      <c r="J252" s="681"/>
      <c r="K252" s="530"/>
      <c r="L252" s="530"/>
      <c r="M252" s="530"/>
      <c r="BI252" s="493"/>
    </row>
    <row r="253" spans="1:61" s="492" customFormat="1" ht="66" hidden="1">
      <c r="A253" s="495"/>
      <c r="B253" s="717" t="s">
        <v>2623</v>
      </c>
      <c r="C253" s="717" t="s">
        <v>2605</v>
      </c>
      <c r="D253" s="717" t="s">
        <v>2609</v>
      </c>
      <c r="E253" s="717" t="s">
        <v>84</v>
      </c>
      <c r="I253" s="718"/>
      <c r="J253" s="499"/>
      <c r="K253" s="499"/>
      <c r="L253" s="499"/>
      <c r="M253" s="718"/>
      <c r="BI253" s="493"/>
    </row>
    <row r="254" spans="1:61" s="492" customFormat="1" hidden="1">
      <c r="A254" s="495"/>
      <c r="B254" s="683"/>
      <c r="C254" s="683"/>
      <c r="D254" s="683"/>
      <c r="E254" s="683"/>
      <c r="I254" s="530"/>
      <c r="J254" s="681"/>
      <c r="K254" s="530"/>
      <c r="L254" s="530"/>
      <c r="M254" s="530"/>
      <c r="BI254" s="493"/>
    </row>
    <row r="255" spans="1:61" s="492" customFormat="1" hidden="1">
      <c r="A255" s="495"/>
      <c r="I255" s="530"/>
      <c r="J255" s="681"/>
      <c r="K255" s="530"/>
      <c r="L255" s="530"/>
      <c r="M255" s="530"/>
      <c r="BI255" s="493"/>
    </row>
    <row r="256" spans="1:61" s="492" customFormat="1" ht="49.5" hidden="1">
      <c r="A256" s="495"/>
      <c r="B256" s="1030" t="s">
        <v>218</v>
      </c>
      <c r="C256" s="717" t="s">
        <v>2602</v>
      </c>
      <c r="D256" s="717" t="s">
        <v>262</v>
      </c>
      <c r="E256" s="717" t="s">
        <v>6</v>
      </c>
      <c r="F256" s="717" t="s">
        <v>2607</v>
      </c>
      <c r="G256" s="717" t="s">
        <v>84</v>
      </c>
      <c r="I256" s="718"/>
      <c r="J256" s="499"/>
      <c r="K256" s="499"/>
      <c r="L256" s="499"/>
      <c r="M256" s="718"/>
      <c r="BI256" s="493"/>
    </row>
    <row r="257" spans="1:61" s="492" customFormat="1" hidden="1">
      <c r="A257" s="495"/>
      <c r="B257" s="1030"/>
      <c r="C257" s="683"/>
      <c r="D257" s="869"/>
      <c r="E257" s="882" t="str">
        <f>IF(D257="","",IF(D257=' קבועים'!$A$38,' קבועים'!$B$38,IF(D257=' קבועים'!$A$39,' קבועים'!$B$39,IF(D257=' קבועים'!$A$40,' קבועים'!$B$40,IF(D257=' קבועים'!$A$41,' קבועים'!$B$41,IF(D257=' קבועים'!$A$42,' קבועים'!$B$42))))))</f>
        <v/>
      </c>
      <c r="F257" s="683"/>
      <c r="G257" s="683"/>
      <c r="I257" s="530"/>
      <c r="J257" s="681"/>
      <c r="K257" s="530"/>
      <c r="L257" s="530"/>
      <c r="M257" s="530"/>
      <c r="BI257" s="493"/>
    </row>
    <row r="258" spans="1:61" s="492" customFormat="1" hidden="1">
      <c r="A258" s="495"/>
      <c r="B258" s="1030"/>
      <c r="C258" s="683"/>
      <c r="D258" s="869"/>
      <c r="E258" s="882" t="str">
        <f>IF(D258="","",IF(D258=' קבועים'!$A$38,' קבועים'!$B$38,IF(D258=' קבועים'!$A$39,' קבועים'!$B$39,IF(D258=' קבועים'!$A$40,' קבועים'!$B$40,IF(D258=' קבועים'!$A$41,' קבועים'!$B$41,IF(D258=' קבועים'!$A$42,' קבועים'!$B$42))))))</f>
        <v/>
      </c>
      <c r="F258" s="683"/>
      <c r="G258" s="683"/>
      <c r="I258" s="530"/>
      <c r="J258" s="681"/>
      <c r="K258" s="530"/>
      <c r="L258" s="530"/>
      <c r="M258" s="530"/>
      <c r="BI258" s="493"/>
    </row>
    <row r="259" spans="1:61" s="492" customFormat="1" hidden="1">
      <c r="A259" s="495"/>
      <c r="B259" s="1030"/>
      <c r="C259" s="683"/>
      <c r="D259" s="869"/>
      <c r="E259" s="882" t="str">
        <f>IF(D259="","",IF(D259=' קבועים'!$A$38,' קבועים'!$B$38,IF(D259=' קבועים'!$A$39,' קבועים'!$B$39,IF(D259=' קבועים'!$A$40,' קבועים'!$B$40,IF(D259=' קבועים'!$A$41,' קבועים'!$B$41,IF(D259=' קבועים'!$A$42,' קבועים'!$B$42))))))</f>
        <v/>
      </c>
      <c r="F259" s="683"/>
      <c r="G259" s="683"/>
      <c r="I259" s="530"/>
      <c r="J259" s="681"/>
      <c r="K259" s="530"/>
      <c r="L259" s="530"/>
      <c r="M259" s="530"/>
      <c r="BI259" s="493"/>
    </row>
    <row r="260" spans="1:61" s="492" customFormat="1" hidden="1">
      <c r="A260" s="495"/>
      <c r="BI260" s="493"/>
    </row>
    <row r="261" spans="1:61" s="492" customFormat="1" ht="66" hidden="1">
      <c r="A261" s="495"/>
      <c r="B261" s="717" t="s">
        <v>2623</v>
      </c>
      <c r="C261" s="717" t="s">
        <v>2605</v>
      </c>
      <c r="D261" s="717" t="s">
        <v>2609</v>
      </c>
      <c r="E261" s="717" t="s">
        <v>84</v>
      </c>
      <c r="I261" s="718"/>
      <c r="J261" s="499"/>
      <c r="K261" s="499"/>
      <c r="L261" s="499"/>
      <c r="M261" s="718"/>
      <c r="BI261" s="493"/>
    </row>
    <row r="262" spans="1:61" s="492" customFormat="1" hidden="1">
      <c r="A262" s="495"/>
      <c r="B262" s="683"/>
      <c r="C262" s="683"/>
      <c r="D262" s="683"/>
      <c r="E262" s="683"/>
      <c r="I262" s="530"/>
      <c r="J262" s="681"/>
      <c r="K262" s="530"/>
      <c r="L262" s="530"/>
      <c r="M262" s="530"/>
      <c r="BI262" s="493"/>
    </row>
    <row r="263" spans="1:61" s="492" customFormat="1" hidden="1">
      <c r="A263" s="495"/>
      <c r="I263" s="530"/>
      <c r="J263" s="681"/>
      <c r="K263" s="530"/>
      <c r="L263" s="530"/>
      <c r="M263" s="530"/>
      <c r="BI263" s="493"/>
    </row>
    <row r="264" spans="1:61" s="492" customFormat="1" ht="49.5" hidden="1">
      <c r="A264" s="495"/>
      <c r="B264" s="1030" t="s">
        <v>220</v>
      </c>
      <c r="C264" s="717" t="s">
        <v>2602</v>
      </c>
      <c r="D264" s="717" t="s">
        <v>262</v>
      </c>
      <c r="E264" s="717" t="s">
        <v>6</v>
      </c>
      <c r="F264" s="717" t="s">
        <v>2603</v>
      </c>
      <c r="G264" s="717" t="s">
        <v>84</v>
      </c>
      <c r="I264" s="718"/>
      <c r="J264" s="499"/>
      <c r="K264" s="499"/>
      <c r="L264" s="499"/>
      <c r="M264" s="718"/>
      <c r="BI264" s="493"/>
    </row>
    <row r="265" spans="1:61" s="492" customFormat="1" hidden="1">
      <c r="A265" s="495"/>
      <c r="B265" s="1030"/>
      <c r="C265" s="683"/>
      <c r="D265" s="869"/>
      <c r="E265" s="882" t="str">
        <f>IF(D265="","",IF(D265=' קבועים'!$A$38,' קבועים'!$B$38,IF(D265=' קבועים'!$A$39,' קבועים'!$B$39,IF(D265=' קבועים'!$A$40,' קבועים'!$B$40,IF(D265=' קבועים'!$A$41,' קבועים'!$B$41,IF(D265=' קבועים'!$A$42,' קבועים'!$B$42))))))</f>
        <v/>
      </c>
      <c r="F265" s="683"/>
      <c r="G265" s="683"/>
      <c r="I265" s="530"/>
      <c r="J265" s="681"/>
      <c r="K265" s="530"/>
      <c r="L265" s="530"/>
      <c r="M265" s="530"/>
      <c r="BI265" s="493"/>
    </row>
    <row r="266" spans="1:61" s="492" customFormat="1" hidden="1">
      <c r="A266" s="495"/>
      <c r="B266" s="1030"/>
      <c r="C266" s="683"/>
      <c r="D266" s="869"/>
      <c r="E266" s="882" t="str">
        <f>IF(D266="","",IF(D266=' קבועים'!$A$38,' קבועים'!$B$38,IF(D266=' קבועים'!$A$39,' קבועים'!$B$39,IF(D266=' קבועים'!$A$40,' קבועים'!$B$40,IF(D266=' קבועים'!$A$41,' קבועים'!$B$41,IF(D266=' קבועים'!$A$42,' קבועים'!$B$42))))))</f>
        <v/>
      </c>
      <c r="F266" s="683"/>
      <c r="G266" s="683"/>
      <c r="I266" s="530"/>
      <c r="J266" s="681"/>
      <c r="K266" s="530"/>
      <c r="L266" s="530"/>
      <c r="M266" s="530"/>
      <c r="BI266" s="493"/>
    </row>
    <row r="267" spans="1:61" s="492" customFormat="1" hidden="1">
      <c r="A267" s="495"/>
      <c r="B267" s="1030"/>
      <c r="C267" s="683"/>
      <c r="D267" s="869"/>
      <c r="E267" s="882" t="str">
        <f>IF(D267="","",IF(D267=' קבועים'!$A$38,' קבועים'!$B$38,IF(D267=' קבועים'!$A$39,' קבועים'!$B$39,IF(D267=' קבועים'!$A$40,' קבועים'!$B$40,IF(D267=' קבועים'!$A$41,' קבועים'!$B$41,IF(D267=' קבועים'!$A$42,' קבועים'!$B$42))))))</f>
        <v/>
      </c>
      <c r="F267" s="683"/>
      <c r="G267" s="683"/>
      <c r="I267" s="530"/>
      <c r="J267" s="681"/>
      <c r="K267" s="530"/>
      <c r="L267" s="530"/>
      <c r="M267" s="530"/>
      <c r="BI267" s="493"/>
    </row>
    <row r="268" spans="1:61" s="492" customFormat="1" hidden="1">
      <c r="A268" s="495"/>
      <c r="BI268" s="493"/>
    </row>
    <row r="269" spans="1:61" s="492" customFormat="1" ht="66" hidden="1">
      <c r="A269" s="495"/>
      <c r="B269" s="717" t="s">
        <v>2623</v>
      </c>
      <c r="C269" s="717" t="s">
        <v>2605</v>
      </c>
      <c r="D269" s="717" t="s">
        <v>2609</v>
      </c>
      <c r="E269" s="717" t="s">
        <v>84</v>
      </c>
      <c r="I269" s="718"/>
      <c r="J269" s="499"/>
      <c r="K269" s="499"/>
      <c r="L269" s="499"/>
      <c r="M269" s="718"/>
      <c r="BI269" s="493"/>
    </row>
    <row r="270" spans="1:61" s="492" customFormat="1" hidden="1">
      <c r="A270" s="495"/>
      <c r="B270" s="683"/>
      <c r="C270" s="683"/>
      <c r="D270" s="683"/>
      <c r="E270" s="683"/>
      <c r="I270" s="530"/>
      <c r="J270" s="681"/>
      <c r="K270" s="530"/>
      <c r="L270" s="530"/>
      <c r="M270" s="530"/>
      <c r="BI270" s="493"/>
    </row>
    <row r="271" spans="1:61" s="492" customFormat="1" hidden="1">
      <c r="A271" s="495"/>
      <c r="I271" s="530"/>
      <c r="J271" s="681"/>
      <c r="K271" s="530"/>
      <c r="L271" s="530"/>
      <c r="M271" s="530"/>
      <c r="BI271" s="493"/>
    </row>
    <row r="272" spans="1:61" s="492" customFormat="1" ht="49.5" hidden="1">
      <c r="A272" s="495"/>
      <c r="B272" s="1030" t="s">
        <v>222</v>
      </c>
      <c r="C272" s="717" t="s">
        <v>2602</v>
      </c>
      <c r="D272" s="717" t="s">
        <v>262</v>
      </c>
      <c r="E272" s="717" t="s">
        <v>6</v>
      </c>
      <c r="F272" s="717" t="s">
        <v>2603</v>
      </c>
      <c r="G272" s="717" t="s">
        <v>84</v>
      </c>
      <c r="I272" s="718"/>
      <c r="J272" s="499"/>
      <c r="K272" s="499"/>
      <c r="L272" s="499"/>
      <c r="M272" s="718"/>
      <c r="BI272" s="493"/>
    </row>
    <row r="273" spans="1:74" s="492" customFormat="1" hidden="1">
      <c r="A273" s="495"/>
      <c r="B273" s="1030"/>
      <c r="C273" s="683"/>
      <c r="D273" s="869"/>
      <c r="E273" s="882" t="str">
        <f>IF(D273="","",IF(D273=' קבועים'!$A$38,' קבועים'!$B$38,IF(D273=' קבועים'!$A$39,' קבועים'!$B$39,IF(D273=' קבועים'!$A$40,' קבועים'!$B$40,IF(D273=' קבועים'!$A$41,' קבועים'!$B$41,IF(D273=' קבועים'!$A$42,' קבועים'!$B$42))))))</f>
        <v/>
      </c>
      <c r="F273" s="683"/>
      <c r="G273" s="683"/>
      <c r="I273" s="530"/>
      <c r="J273" s="681"/>
      <c r="K273" s="530"/>
      <c r="L273" s="530"/>
      <c r="M273" s="530"/>
      <c r="BI273" s="493"/>
    </row>
    <row r="274" spans="1:74" s="492" customFormat="1" hidden="1">
      <c r="A274" s="495"/>
      <c r="B274" s="1030"/>
      <c r="C274" s="683"/>
      <c r="D274" s="869"/>
      <c r="E274" s="882" t="str">
        <f>IF(D274="","",IF(D274=' קבועים'!$A$38,' קבועים'!$B$38,IF(D274=' קבועים'!$A$39,' קבועים'!$B$39,IF(D274=' קבועים'!$A$40,' קבועים'!$B$40,IF(D274=' קבועים'!$A$41,' קבועים'!$B$41,IF(D274=' קבועים'!$A$42,' קבועים'!$B$42))))))</f>
        <v/>
      </c>
      <c r="F274" s="683"/>
      <c r="G274" s="683"/>
      <c r="I274" s="530"/>
      <c r="J274" s="681"/>
      <c r="K274" s="530"/>
      <c r="L274" s="530"/>
      <c r="M274" s="530"/>
      <c r="BI274" s="493"/>
    </row>
    <row r="275" spans="1:74" s="492" customFormat="1" hidden="1">
      <c r="A275" s="495"/>
      <c r="B275" s="1030"/>
      <c r="C275" s="683"/>
      <c r="D275" s="869"/>
      <c r="E275" s="882" t="str">
        <f>IF(D275="","",IF(D275=' קבועים'!$A$38,' קבועים'!$B$38,IF(D275=' קבועים'!$A$39,' קבועים'!$B$39,IF(D275=' קבועים'!$A$40,' קבועים'!$B$40,IF(D275=' קבועים'!$A$41,' קבועים'!$B$41,IF(D275=' קבועים'!$A$42,' קבועים'!$B$42))))))</f>
        <v/>
      </c>
      <c r="F275" s="683"/>
      <c r="G275" s="683"/>
      <c r="I275" s="530"/>
      <c r="J275" s="530"/>
      <c r="K275" s="530"/>
      <c r="L275" s="530"/>
      <c r="M275" s="530"/>
      <c r="BI275" s="493"/>
    </row>
    <row r="276" spans="1:74" s="492" customFormat="1" hidden="1">
      <c r="A276" s="495"/>
      <c r="I276" s="530"/>
      <c r="J276" s="681"/>
      <c r="K276" s="530"/>
      <c r="L276" s="530"/>
      <c r="M276" s="530"/>
      <c r="BI276" s="493"/>
    </row>
    <row r="277" spans="1:74" s="492" customFormat="1" ht="66" hidden="1">
      <c r="A277" s="495"/>
      <c r="B277" s="717" t="s">
        <v>2623</v>
      </c>
      <c r="C277" s="717" t="s">
        <v>2605</v>
      </c>
      <c r="D277" s="717" t="s">
        <v>2609</v>
      </c>
      <c r="E277" s="717" t="s">
        <v>84</v>
      </c>
      <c r="I277" s="718"/>
      <c r="J277" s="499"/>
      <c r="K277" s="499"/>
      <c r="L277" s="499"/>
      <c r="M277" s="718"/>
      <c r="BI277" s="493"/>
    </row>
    <row r="278" spans="1:74" s="492" customFormat="1" hidden="1">
      <c r="A278" s="495"/>
      <c r="B278" s="683"/>
      <c r="C278" s="683"/>
      <c r="D278" s="683"/>
      <c r="E278" s="683"/>
      <c r="I278" s="530"/>
      <c r="J278" s="681"/>
      <c r="K278" s="530"/>
      <c r="L278" s="530"/>
      <c r="M278" s="530"/>
      <c r="BI278" s="493"/>
    </row>
    <row r="279" spans="1:74" s="492" customFormat="1" hidden="1">
      <c r="A279" s="495"/>
      <c r="I279" s="530"/>
      <c r="J279" s="681"/>
      <c r="K279" s="530"/>
      <c r="L279" s="530"/>
      <c r="M279" s="530"/>
      <c r="BI279" s="493"/>
    </row>
    <row r="280" spans="1:74" s="492" customFormat="1" ht="49.5" hidden="1">
      <c r="A280" s="495"/>
      <c r="B280" s="1030" t="s">
        <v>224</v>
      </c>
      <c r="C280" s="717" t="s">
        <v>2602</v>
      </c>
      <c r="D280" s="717" t="s">
        <v>262</v>
      </c>
      <c r="E280" s="717" t="s">
        <v>6</v>
      </c>
      <c r="F280" s="717" t="s">
        <v>2607</v>
      </c>
      <c r="G280" s="717" t="s">
        <v>84</v>
      </c>
      <c r="I280" s="718"/>
      <c r="J280" s="499"/>
      <c r="K280" s="499"/>
      <c r="L280" s="499"/>
      <c r="M280" s="718"/>
      <c r="BI280" s="493"/>
    </row>
    <row r="281" spans="1:74" s="492" customFormat="1" hidden="1">
      <c r="A281" s="495"/>
      <c r="B281" s="1030"/>
      <c r="C281" s="683"/>
      <c r="D281" s="869"/>
      <c r="E281" s="882" t="str">
        <f>IF(D281="","",IF(D281=' קבועים'!$A$38,' קבועים'!$B$38,IF(D281=' קבועים'!$A$39,' קבועים'!$B$39,IF(D281=' קבועים'!$A$40,' קבועים'!$B$40,IF(D281=' קבועים'!$A$41,' קבועים'!$B$41,IF(D281=' קבועים'!$A$42,' קבועים'!$B$42))))))</f>
        <v/>
      </c>
      <c r="F281" s="683"/>
      <c r="G281" s="683"/>
      <c r="I281" s="530"/>
      <c r="J281" s="681"/>
      <c r="K281" s="530"/>
      <c r="L281" s="530"/>
      <c r="M281" s="530"/>
      <c r="BI281" s="493"/>
    </row>
    <row r="282" spans="1:74" s="492" customFormat="1" hidden="1">
      <c r="A282" s="495"/>
      <c r="B282" s="1030"/>
      <c r="C282" s="683"/>
      <c r="D282" s="869"/>
      <c r="E282" s="882" t="str">
        <f>IF(D282="","",IF(D282=' קבועים'!$A$38,' קבועים'!$B$38,IF(D282=' קבועים'!$A$39,' קבועים'!$B$39,IF(D282=' קבועים'!$A$40,' קבועים'!$B$40,IF(D282=' קבועים'!$A$41,' קבועים'!$B$41,IF(D282=' קבועים'!$A$42,' קבועים'!$B$42))))))</f>
        <v/>
      </c>
      <c r="F282" s="683"/>
      <c r="G282" s="683"/>
      <c r="I282" s="530"/>
      <c r="J282" s="681"/>
      <c r="K282" s="530"/>
      <c r="L282" s="530"/>
      <c r="M282" s="530"/>
      <c r="BI282" s="493"/>
    </row>
    <row r="283" spans="1:74" s="492" customFormat="1" hidden="1">
      <c r="A283" s="495"/>
      <c r="B283" s="1030"/>
      <c r="C283" s="683"/>
      <c r="D283" s="869"/>
      <c r="E283" s="882" t="str">
        <f>IF(D283="","",IF(D283=' קבועים'!$A$38,' קבועים'!$B$38,IF(D283=' קבועים'!$A$39,' קבועים'!$B$39,IF(D283=' קבועים'!$A$40,' קבועים'!$B$40,IF(D283=' קבועים'!$A$41,' קבועים'!$B$41,IF(D283=' קבועים'!$A$42,' קבועים'!$B$42))))))</f>
        <v/>
      </c>
      <c r="F283" s="683"/>
      <c r="G283" s="683"/>
      <c r="I283" s="530"/>
      <c r="J283" s="681"/>
      <c r="K283" s="530"/>
      <c r="L283" s="530"/>
      <c r="M283" s="530"/>
      <c r="BJ283" s="493"/>
    </row>
    <row r="284" spans="1:74" s="492" customFormat="1" hidden="1">
      <c r="A284" s="495"/>
      <c r="I284" s="530"/>
      <c r="J284" s="681"/>
      <c r="K284" s="530"/>
      <c r="L284" s="530"/>
      <c r="M284" s="530"/>
      <c r="BI284" s="493"/>
    </row>
    <row r="285" spans="1:74" s="492" customFormat="1" ht="66" hidden="1">
      <c r="A285" s="495"/>
      <c r="B285" s="717" t="s">
        <v>2623</v>
      </c>
      <c r="C285" s="717" t="s">
        <v>2605</v>
      </c>
      <c r="D285" s="717" t="s">
        <v>2609</v>
      </c>
      <c r="E285" s="717" t="s">
        <v>84</v>
      </c>
      <c r="I285" s="718"/>
      <c r="J285" s="499"/>
      <c r="K285" s="499"/>
      <c r="L285" s="499"/>
      <c r="M285" s="718"/>
      <c r="BI285" s="493"/>
    </row>
    <row r="286" spans="1:74" s="492" customFormat="1" hidden="1">
      <c r="A286" s="495"/>
      <c r="B286" s="683"/>
      <c r="C286" s="683"/>
      <c r="D286" s="683"/>
      <c r="E286" s="683"/>
      <c r="I286" s="530"/>
      <c r="J286" s="681"/>
      <c r="K286" s="530"/>
      <c r="L286" s="530"/>
      <c r="M286" s="530"/>
      <c r="BI286" s="493"/>
    </row>
    <row r="287" spans="1:74" s="492" customFormat="1" hidden="1">
      <c r="A287" s="495"/>
    </row>
    <row r="288" spans="1:74" s="492" customFormat="1" hidden="1">
      <c r="A288" s="629"/>
      <c r="B288" s="494"/>
      <c r="C288" s="605"/>
      <c r="D288" s="605"/>
      <c r="E288" s="546"/>
      <c r="F288" s="542"/>
      <c r="G288" s="542"/>
      <c r="J288" s="551"/>
      <c r="K288" s="551"/>
      <c r="L288" s="551"/>
      <c r="M288" s="551"/>
      <c r="N288" s="551"/>
      <c r="O288" s="551"/>
      <c r="P288" s="551"/>
      <c r="Q288" s="551"/>
      <c r="R288" s="551"/>
      <c r="S288" s="551"/>
      <c r="T288" s="551"/>
      <c r="U288" s="551"/>
      <c r="V288" s="551"/>
      <c r="W288" s="551"/>
      <c r="X288" s="551"/>
      <c r="Y288" s="551"/>
      <c r="Z288" s="551"/>
      <c r="AA288" s="551"/>
      <c r="AB288" s="551"/>
      <c r="AC288" s="551"/>
      <c r="AD288" s="551"/>
      <c r="AE288" s="551"/>
      <c r="AF288" s="551"/>
      <c r="AG288" s="551"/>
      <c r="AH288" s="551"/>
      <c r="AI288" s="551"/>
      <c r="AJ288" s="551"/>
      <c r="AK288" s="551"/>
      <c r="AL288" s="551"/>
      <c r="AM288" s="551"/>
      <c r="AN288" s="551"/>
      <c r="AO288" s="551"/>
      <c r="AP288" s="551"/>
      <c r="AQ288" s="551"/>
      <c r="AR288" s="551"/>
      <c r="AS288" s="551"/>
      <c r="AT288" s="551"/>
      <c r="AU288" s="551"/>
      <c r="AV288" s="551"/>
      <c r="AW288" s="551"/>
      <c r="AX288" s="551"/>
      <c r="AY288" s="551"/>
      <c r="AZ288" s="551"/>
      <c r="BA288" s="551"/>
      <c r="BB288" s="551"/>
      <c r="BC288" s="551"/>
      <c r="BD288" s="551"/>
      <c r="BE288" s="551"/>
      <c r="BF288" s="551"/>
      <c r="BG288" s="551"/>
      <c r="BH288" s="551"/>
      <c r="BI288" s="551"/>
      <c r="BJ288" s="551"/>
      <c r="BK288" s="551"/>
      <c r="BL288" s="551"/>
      <c r="BM288" s="551"/>
      <c r="BN288" s="551"/>
      <c r="BO288" s="551"/>
      <c r="BP288" s="551"/>
      <c r="BQ288" s="551"/>
      <c r="BR288" s="551"/>
      <c r="BS288" s="551"/>
      <c r="BT288" s="551"/>
      <c r="BU288" s="551"/>
      <c r="BV288" s="551"/>
    </row>
    <row r="289" spans="1:74" s="492" customFormat="1" ht="30.75" hidden="1" customHeight="1">
      <c r="A289" s="629"/>
      <c r="B289" s="740" t="s">
        <v>226</v>
      </c>
      <c r="C289" s="1029" t="s">
        <v>164</v>
      </c>
      <c r="D289" s="1029"/>
      <c r="E289" s="1029"/>
      <c r="F289" s="1031" t="s">
        <v>229</v>
      </c>
      <c r="G289" s="1031"/>
      <c r="H289" s="1031"/>
      <c r="J289" s="551"/>
      <c r="K289" s="551"/>
      <c r="L289" s="551"/>
      <c r="M289" s="551"/>
      <c r="N289" s="551"/>
      <c r="O289" s="551"/>
      <c r="P289" s="551"/>
      <c r="Q289" s="551"/>
      <c r="R289" s="551"/>
      <c r="S289" s="551"/>
      <c r="T289" s="551"/>
      <c r="U289" s="551"/>
      <c r="V289" s="551"/>
      <c r="W289" s="551"/>
      <c r="X289" s="551"/>
      <c r="Y289" s="551"/>
      <c r="Z289" s="551"/>
      <c r="AA289" s="551"/>
      <c r="AB289" s="551"/>
      <c r="AC289" s="551"/>
      <c r="AD289" s="551"/>
      <c r="AE289" s="551"/>
      <c r="AF289" s="551"/>
      <c r="AG289" s="551"/>
      <c r="AH289" s="551"/>
      <c r="AI289" s="551"/>
      <c r="AJ289" s="551"/>
      <c r="AK289" s="551"/>
      <c r="AL289" s="551"/>
      <c r="AM289" s="551"/>
      <c r="AN289" s="551"/>
      <c r="AO289" s="551"/>
      <c r="AP289" s="551"/>
      <c r="AQ289" s="551"/>
      <c r="AR289" s="551"/>
      <c r="AS289" s="551"/>
      <c r="AT289" s="551"/>
      <c r="AU289" s="551"/>
      <c r="AV289" s="551"/>
      <c r="AW289" s="551"/>
      <c r="AX289" s="551"/>
      <c r="AY289" s="551"/>
      <c r="AZ289" s="551"/>
      <c r="BA289" s="551"/>
      <c r="BB289" s="551"/>
      <c r="BC289" s="551"/>
      <c r="BD289" s="551"/>
      <c r="BE289" s="551"/>
      <c r="BF289" s="551"/>
      <c r="BG289" s="551"/>
      <c r="BH289" s="551"/>
      <c r="BI289" s="551"/>
      <c r="BJ289" s="551"/>
      <c r="BK289" s="551"/>
      <c r="BL289" s="551"/>
      <c r="BM289" s="551"/>
      <c r="BN289" s="551"/>
      <c r="BO289" s="551"/>
      <c r="BP289" s="551"/>
      <c r="BQ289" s="551"/>
      <c r="BR289" s="551"/>
      <c r="BS289" s="551"/>
      <c r="BT289" s="551"/>
      <c r="BU289" s="551"/>
      <c r="BV289" s="551"/>
    </row>
    <row r="290" spans="1:74" s="492" customFormat="1" ht="33" hidden="1">
      <c r="A290" s="629"/>
      <c r="B290" s="739" t="s">
        <v>178</v>
      </c>
      <c r="C290" s="883" t="s">
        <v>2624</v>
      </c>
      <c r="D290" s="884" t="s">
        <v>2625</v>
      </c>
      <c r="E290" s="885" t="s">
        <v>2626</v>
      </c>
      <c r="F290" s="883" t="s">
        <v>2624</v>
      </c>
      <c r="G290" s="884" t="s">
        <v>2627</v>
      </c>
      <c r="H290" s="885" t="s">
        <v>2626</v>
      </c>
      <c r="J290" s="551"/>
      <c r="K290" s="551"/>
      <c r="L290" s="551"/>
      <c r="M290" s="551"/>
      <c r="N290" s="551"/>
      <c r="O290" s="551"/>
      <c r="P290" s="551"/>
      <c r="Q290" s="551"/>
      <c r="R290" s="551"/>
      <c r="S290" s="551"/>
      <c r="T290" s="551"/>
      <c r="U290" s="551"/>
      <c r="V290" s="551"/>
      <c r="W290" s="551"/>
      <c r="X290" s="551"/>
      <c r="Y290" s="551"/>
      <c r="Z290" s="551"/>
      <c r="AA290" s="551"/>
      <c r="AB290" s="551"/>
      <c r="AC290" s="551"/>
      <c r="AD290" s="551"/>
      <c r="AE290" s="551"/>
      <c r="AF290" s="551"/>
      <c r="AG290" s="551"/>
      <c r="AH290" s="551"/>
      <c r="AI290" s="551"/>
      <c r="AJ290" s="551"/>
      <c r="AK290" s="551"/>
      <c r="AL290" s="551"/>
      <c r="AM290" s="551"/>
      <c r="AN290" s="551"/>
      <c r="AO290" s="551"/>
      <c r="AP290" s="551"/>
      <c r="AQ290" s="551"/>
      <c r="AR290" s="551"/>
      <c r="AS290" s="551"/>
      <c r="AT290" s="551"/>
      <c r="AU290" s="551"/>
      <c r="AV290" s="551"/>
      <c r="AW290" s="551"/>
      <c r="AX290" s="551"/>
      <c r="AY290" s="551"/>
      <c r="AZ290" s="551"/>
      <c r="BA290" s="551"/>
      <c r="BB290" s="551"/>
      <c r="BC290" s="551"/>
      <c r="BD290" s="551"/>
      <c r="BE290" s="551"/>
      <c r="BF290" s="551"/>
      <c r="BG290" s="551"/>
      <c r="BH290" s="551"/>
      <c r="BI290" s="551"/>
      <c r="BJ290" s="551"/>
      <c r="BK290" s="551"/>
      <c r="BL290" s="551"/>
      <c r="BM290" s="551"/>
      <c r="BN290" s="551"/>
      <c r="BO290" s="551"/>
      <c r="BP290" s="551"/>
      <c r="BQ290" s="551"/>
      <c r="BR290" s="551"/>
      <c r="BS290" s="551"/>
      <c r="BT290" s="551"/>
      <c r="BU290" s="551"/>
      <c r="BV290" s="551"/>
    </row>
    <row r="291" spans="1:74" s="492" customFormat="1" hidden="1">
      <c r="A291" s="629"/>
      <c r="B291" s="492">
        <v>1</v>
      </c>
      <c r="C291" s="886">
        <f>' קבועים'!C206*' קבועים'!$B$163</f>
        <v>0</v>
      </c>
      <c r="D291" s="886">
        <f>' קבועים'!B207</f>
        <v>0</v>
      </c>
      <c r="E291" s="886">
        <f t="shared" ref="E291:E296" si="0">C291-D291</f>
        <v>0</v>
      </c>
      <c r="F291" s="886">
        <f>IF(B246="",0,$C$177)</f>
        <v>0</v>
      </c>
      <c r="G291" s="886">
        <f>IF(B246="",0,$D$177)</f>
        <v>0</v>
      </c>
      <c r="H291" s="886">
        <f t="shared" ref="H291:H296" si="1">F291-G291</f>
        <v>0</v>
      </c>
      <c r="J291" s="551"/>
      <c r="K291" s="551"/>
      <c r="L291" s="551"/>
      <c r="M291" s="551"/>
      <c r="N291" s="551"/>
      <c r="O291" s="551"/>
      <c r="P291" s="551"/>
      <c r="Q291" s="551"/>
      <c r="R291" s="551"/>
      <c r="S291" s="551"/>
      <c r="T291" s="551"/>
      <c r="U291" s="551"/>
      <c r="V291" s="551"/>
      <c r="W291" s="551"/>
      <c r="X291" s="551"/>
      <c r="Y291" s="551"/>
      <c r="Z291" s="551"/>
      <c r="AA291" s="551"/>
      <c r="AB291" s="551"/>
      <c r="AC291" s="551"/>
      <c r="AD291" s="551"/>
      <c r="AE291" s="551"/>
      <c r="AF291" s="551"/>
      <c r="AG291" s="551"/>
      <c r="AH291" s="551"/>
      <c r="AI291" s="551"/>
      <c r="AJ291" s="551"/>
      <c r="AK291" s="551"/>
      <c r="AL291" s="551"/>
      <c r="AM291" s="551"/>
      <c r="AN291" s="551"/>
      <c r="AO291" s="551"/>
      <c r="AP291" s="551"/>
      <c r="AQ291" s="551"/>
      <c r="AR291" s="551"/>
      <c r="AS291" s="551"/>
      <c r="AT291" s="551"/>
      <c r="AU291" s="551"/>
      <c r="AV291" s="551"/>
      <c r="AW291" s="551"/>
      <c r="AX291" s="551"/>
      <c r="AY291" s="551"/>
      <c r="AZ291" s="551"/>
      <c r="BA291" s="551"/>
      <c r="BB291" s="551"/>
      <c r="BC291" s="551"/>
      <c r="BD291" s="551"/>
      <c r="BE291" s="551"/>
      <c r="BF291" s="551"/>
      <c r="BG291" s="551"/>
      <c r="BH291" s="551"/>
      <c r="BI291" s="551"/>
      <c r="BJ291" s="551"/>
      <c r="BK291" s="551"/>
      <c r="BL291" s="551"/>
      <c r="BM291" s="551"/>
      <c r="BN291" s="551"/>
      <c r="BO291" s="551"/>
      <c r="BP291" s="551"/>
      <c r="BQ291" s="551"/>
      <c r="BR291" s="551"/>
      <c r="BS291" s="551"/>
      <c r="BT291" s="551"/>
      <c r="BU291" s="551"/>
      <c r="BV291" s="551"/>
    </row>
    <row r="292" spans="1:74" s="492" customFormat="1" hidden="1">
      <c r="A292" s="629"/>
      <c r="B292" s="492">
        <v>2</v>
      </c>
      <c r="C292" s="886">
        <f>' קבועים'!C304*' קבועים'!$B$261</f>
        <v>0</v>
      </c>
      <c r="D292" s="886">
        <f>' קבועים'!B305</f>
        <v>0</v>
      </c>
      <c r="E292" s="886">
        <f t="shared" si="0"/>
        <v>0</v>
      </c>
      <c r="F292" s="886">
        <f>IF(B254="",0,$C$178)</f>
        <v>0</v>
      </c>
      <c r="G292" s="886">
        <f>IF(B254="",0,$D$178)</f>
        <v>0</v>
      </c>
      <c r="H292" s="886">
        <f t="shared" si="1"/>
        <v>0</v>
      </c>
      <c r="J292" s="551"/>
      <c r="K292" s="551"/>
      <c r="L292" s="551"/>
      <c r="M292" s="551"/>
      <c r="N292" s="551"/>
      <c r="O292" s="551"/>
      <c r="P292" s="551"/>
      <c r="Q292" s="551"/>
      <c r="R292" s="551"/>
      <c r="S292" s="551"/>
      <c r="T292" s="551"/>
      <c r="U292" s="551"/>
      <c r="V292" s="551"/>
      <c r="W292" s="551"/>
      <c r="X292" s="551"/>
      <c r="Y292" s="551"/>
      <c r="Z292" s="551"/>
      <c r="AA292" s="551"/>
      <c r="AB292" s="551"/>
      <c r="AC292" s="551"/>
      <c r="AD292" s="551"/>
      <c r="AE292" s="551"/>
      <c r="AF292" s="551"/>
      <c r="AG292" s="551"/>
      <c r="AH292" s="551"/>
      <c r="AI292" s="551"/>
      <c r="AJ292" s="551"/>
      <c r="AK292" s="551"/>
      <c r="AL292" s="551"/>
      <c r="AM292" s="551"/>
      <c r="AN292" s="551"/>
      <c r="AO292" s="551"/>
      <c r="AP292" s="551"/>
      <c r="AQ292" s="551"/>
      <c r="AR292" s="551"/>
      <c r="AS292" s="551"/>
      <c r="AT292" s="551"/>
      <c r="AU292" s="551"/>
      <c r="AV292" s="551"/>
      <c r="AW292" s="551"/>
      <c r="AX292" s="551"/>
      <c r="AY292" s="551"/>
      <c r="AZ292" s="551"/>
      <c r="BA292" s="551"/>
      <c r="BB292" s="551"/>
      <c r="BC292" s="551"/>
      <c r="BD292" s="551"/>
      <c r="BE292" s="551"/>
      <c r="BF292" s="551"/>
      <c r="BG292" s="551"/>
      <c r="BH292" s="551"/>
      <c r="BI292" s="551"/>
      <c r="BJ292" s="551"/>
      <c r="BK292" s="551"/>
      <c r="BL292" s="551"/>
      <c r="BM292" s="551"/>
      <c r="BN292" s="551"/>
      <c r="BO292" s="551"/>
      <c r="BP292" s="551"/>
      <c r="BQ292" s="551"/>
      <c r="BR292" s="551"/>
      <c r="BS292" s="551"/>
      <c r="BT292" s="551"/>
      <c r="BU292" s="551"/>
      <c r="BV292" s="551"/>
    </row>
    <row r="293" spans="1:74" s="492" customFormat="1" hidden="1">
      <c r="A293" s="629"/>
      <c r="B293" s="492">
        <v>3</v>
      </c>
      <c r="C293" s="886">
        <f>' קבועים'!C402*' קבועים'!$B$359</f>
        <v>0</v>
      </c>
      <c r="D293" s="886">
        <f>' קבועים'!B403</f>
        <v>0</v>
      </c>
      <c r="E293" s="886">
        <f t="shared" si="0"/>
        <v>0</v>
      </c>
      <c r="F293" s="886">
        <f>IF(B262="",0,$C$179)</f>
        <v>0</v>
      </c>
      <c r="G293" s="886">
        <f>IF(B262="",0,$D$179)</f>
        <v>0</v>
      </c>
      <c r="H293" s="886">
        <f t="shared" si="1"/>
        <v>0</v>
      </c>
      <c r="J293" s="551"/>
      <c r="K293" s="551"/>
      <c r="L293" s="551"/>
      <c r="M293" s="551"/>
      <c r="N293" s="551"/>
      <c r="O293" s="551"/>
      <c r="P293" s="551"/>
      <c r="Q293" s="551"/>
      <c r="R293" s="551"/>
      <c r="S293" s="551"/>
      <c r="T293" s="551"/>
      <c r="U293" s="551"/>
      <c r="V293" s="551"/>
      <c r="W293" s="551"/>
      <c r="X293" s="551"/>
      <c r="Y293" s="551"/>
      <c r="Z293" s="551"/>
      <c r="AA293" s="551"/>
      <c r="AB293" s="551"/>
      <c r="AC293" s="551"/>
      <c r="AD293" s="551"/>
      <c r="AE293" s="551"/>
      <c r="AF293" s="551"/>
      <c r="AG293" s="551"/>
      <c r="AH293" s="551"/>
      <c r="AI293" s="551"/>
      <c r="AJ293" s="551"/>
      <c r="AK293" s="551"/>
      <c r="AL293" s="551"/>
      <c r="AM293" s="551"/>
      <c r="AN293" s="551"/>
      <c r="AO293" s="551"/>
      <c r="AP293" s="551"/>
      <c r="AQ293" s="551"/>
      <c r="AR293" s="551"/>
      <c r="AS293" s="551"/>
      <c r="AT293" s="551"/>
      <c r="AU293" s="551"/>
      <c r="AV293" s="551"/>
      <c r="AW293" s="551"/>
      <c r="AX293" s="551"/>
      <c r="AY293" s="551"/>
      <c r="AZ293" s="551"/>
      <c r="BA293" s="551"/>
      <c r="BB293" s="551"/>
      <c r="BC293" s="551"/>
      <c r="BD293" s="551"/>
      <c r="BE293" s="551"/>
      <c r="BF293" s="551"/>
      <c r="BG293" s="551"/>
      <c r="BH293" s="551"/>
      <c r="BI293" s="551"/>
      <c r="BJ293" s="551"/>
      <c r="BK293" s="551"/>
      <c r="BL293" s="551"/>
      <c r="BM293" s="551"/>
      <c r="BN293" s="551"/>
      <c r="BO293" s="551"/>
      <c r="BP293" s="551"/>
      <c r="BQ293" s="551"/>
      <c r="BR293" s="551"/>
      <c r="BS293" s="551"/>
      <c r="BT293" s="551"/>
      <c r="BU293" s="551"/>
      <c r="BV293" s="551"/>
    </row>
    <row r="294" spans="1:74" s="492" customFormat="1" hidden="1">
      <c r="A294" s="629"/>
      <c r="B294" s="492">
        <v>4</v>
      </c>
      <c r="C294" s="886">
        <f>' קבועים'!C500*' קבועים'!$B$457</f>
        <v>0</v>
      </c>
      <c r="D294" s="886">
        <f>' קבועים'!B501</f>
        <v>0</v>
      </c>
      <c r="E294" s="886">
        <f t="shared" si="0"/>
        <v>0</v>
      </c>
      <c r="F294" s="886">
        <f>IF(B270="",0,$C$180)</f>
        <v>0</v>
      </c>
      <c r="G294" s="886">
        <f>IF(B270="",0,$D$180)</f>
        <v>0</v>
      </c>
      <c r="H294" s="886">
        <f t="shared" si="1"/>
        <v>0</v>
      </c>
      <c r="J294" s="551"/>
      <c r="K294" s="551"/>
      <c r="L294" s="551"/>
      <c r="M294" s="551"/>
      <c r="N294" s="551"/>
      <c r="O294" s="551"/>
      <c r="P294" s="551"/>
      <c r="Q294" s="551"/>
      <c r="R294" s="551"/>
      <c r="S294" s="551"/>
      <c r="T294" s="551"/>
      <c r="U294" s="551"/>
      <c r="V294" s="551"/>
      <c r="W294" s="551"/>
      <c r="X294" s="551"/>
      <c r="Y294" s="551"/>
      <c r="Z294" s="551"/>
      <c r="AA294" s="551"/>
      <c r="AB294" s="551"/>
      <c r="AC294" s="551"/>
      <c r="AD294" s="551"/>
      <c r="AE294" s="551"/>
      <c r="AF294" s="551"/>
      <c r="AG294" s="551"/>
      <c r="AH294" s="551"/>
      <c r="AI294" s="551"/>
      <c r="AJ294" s="551"/>
      <c r="AK294" s="551"/>
      <c r="AL294" s="551"/>
      <c r="AM294" s="551"/>
      <c r="AN294" s="551"/>
      <c r="AO294" s="551"/>
      <c r="AP294" s="551"/>
      <c r="AQ294" s="551"/>
      <c r="AR294" s="551"/>
      <c r="AS294" s="551"/>
      <c r="AT294" s="551"/>
      <c r="AU294" s="551"/>
      <c r="AV294" s="551"/>
      <c r="AW294" s="551"/>
      <c r="AX294" s="551"/>
      <c r="AY294" s="551"/>
      <c r="AZ294" s="551"/>
      <c r="BA294" s="551"/>
      <c r="BB294" s="551"/>
      <c r="BC294" s="551"/>
      <c r="BD294" s="551"/>
      <c r="BE294" s="551"/>
      <c r="BF294" s="551"/>
      <c r="BG294" s="551"/>
      <c r="BH294" s="551"/>
      <c r="BI294" s="551"/>
      <c r="BJ294" s="551"/>
      <c r="BK294" s="551"/>
      <c r="BL294" s="551"/>
      <c r="BM294" s="551"/>
      <c r="BN294" s="551"/>
      <c r="BO294" s="551"/>
      <c r="BP294" s="551"/>
      <c r="BQ294" s="551"/>
      <c r="BR294" s="551"/>
      <c r="BS294" s="551"/>
      <c r="BT294" s="551"/>
      <c r="BU294" s="551"/>
      <c r="BV294" s="551"/>
    </row>
    <row r="295" spans="1:74" s="492" customFormat="1" hidden="1">
      <c r="A295" s="629"/>
      <c r="B295" s="492">
        <v>5</v>
      </c>
      <c r="C295" s="886">
        <f>' קבועים'!C598*' קבועים'!$B$555</f>
        <v>0</v>
      </c>
      <c r="D295" s="886">
        <f>' קבועים'!B599</f>
        <v>0</v>
      </c>
      <c r="E295" s="886">
        <f t="shared" si="0"/>
        <v>0</v>
      </c>
      <c r="F295" s="886">
        <f>IF(B278="",0,$C$181)</f>
        <v>0</v>
      </c>
      <c r="G295" s="886">
        <f>IF(B278="",0,$D$181)</f>
        <v>0</v>
      </c>
      <c r="H295" s="886">
        <f t="shared" si="1"/>
        <v>0</v>
      </c>
      <c r="J295" s="551"/>
      <c r="K295" s="551"/>
      <c r="L295" s="551"/>
      <c r="M295" s="551"/>
      <c r="N295" s="551"/>
      <c r="O295" s="551"/>
      <c r="P295" s="551"/>
      <c r="Q295" s="551"/>
      <c r="R295" s="551"/>
      <c r="S295" s="551"/>
      <c r="T295" s="551"/>
      <c r="U295" s="551"/>
      <c r="V295" s="551"/>
      <c r="W295" s="551"/>
      <c r="X295" s="551"/>
      <c r="Y295" s="551"/>
      <c r="Z295" s="551"/>
      <c r="AA295" s="551"/>
      <c r="AB295" s="551"/>
      <c r="AC295" s="551"/>
      <c r="AD295" s="551"/>
      <c r="AE295" s="551"/>
      <c r="AF295" s="551"/>
      <c r="AG295" s="551"/>
      <c r="AH295" s="551"/>
      <c r="AI295" s="551"/>
      <c r="AJ295" s="551"/>
      <c r="AK295" s="551"/>
      <c r="AL295" s="551"/>
      <c r="AM295" s="551"/>
      <c r="AN295" s="551"/>
      <c r="AO295" s="551"/>
      <c r="AP295" s="551"/>
      <c r="AQ295" s="551"/>
      <c r="AR295" s="551"/>
      <c r="AS295" s="551"/>
      <c r="AT295" s="551"/>
      <c r="AU295" s="551"/>
      <c r="AV295" s="551"/>
      <c r="AW295" s="551"/>
      <c r="AX295" s="551"/>
      <c r="AY295" s="551"/>
      <c r="AZ295" s="551"/>
      <c r="BA295" s="551"/>
      <c r="BB295" s="551"/>
      <c r="BC295" s="551"/>
      <c r="BD295" s="551"/>
      <c r="BE295" s="551"/>
      <c r="BF295" s="551"/>
      <c r="BG295" s="551"/>
      <c r="BH295" s="551"/>
      <c r="BI295" s="551"/>
      <c r="BJ295" s="551"/>
      <c r="BK295" s="551"/>
      <c r="BL295" s="551"/>
      <c r="BM295" s="551"/>
      <c r="BN295" s="551"/>
      <c r="BO295" s="551"/>
      <c r="BP295" s="551"/>
      <c r="BQ295" s="551"/>
      <c r="BR295" s="551"/>
      <c r="BS295" s="551"/>
      <c r="BT295" s="551"/>
      <c r="BU295" s="551"/>
      <c r="BV295" s="551"/>
    </row>
    <row r="296" spans="1:74" s="492" customFormat="1" hidden="1">
      <c r="A296" s="629"/>
      <c r="B296" s="492">
        <v>6</v>
      </c>
      <c r="C296" s="886">
        <f>' קבועים'!C696*' קבועים'!$B$653</f>
        <v>0</v>
      </c>
      <c r="D296" s="886">
        <f>' קבועים'!B697</f>
        <v>0</v>
      </c>
      <c r="E296" s="886">
        <f t="shared" si="0"/>
        <v>0</v>
      </c>
      <c r="F296" s="886">
        <f>IF(B286="",0,$C$182)</f>
        <v>0</v>
      </c>
      <c r="G296" s="886">
        <f>IF(B286="",0,$D$182)</f>
        <v>0</v>
      </c>
      <c r="H296" s="886">
        <f t="shared" si="1"/>
        <v>0</v>
      </c>
      <c r="J296" s="551"/>
      <c r="K296" s="551"/>
      <c r="L296" s="551"/>
      <c r="M296" s="551"/>
      <c r="N296" s="551"/>
      <c r="O296" s="551"/>
      <c r="P296" s="551"/>
      <c r="Q296" s="551"/>
      <c r="R296" s="551"/>
      <c r="S296" s="551"/>
      <c r="T296" s="551"/>
      <c r="U296" s="551"/>
      <c r="V296" s="551"/>
      <c r="W296" s="551"/>
      <c r="X296" s="551"/>
      <c r="Y296" s="551"/>
      <c r="Z296" s="551"/>
      <c r="AA296" s="551"/>
      <c r="AB296" s="551"/>
      <c r="AC296" s="551"/>
      <c r="AD296" s="551"/>
      <c r="AE296" s="551"/>
      <c r="AF296" s="551"/>
      <c r="AG296" s="551"/>
      <c r="AH296" s="551"/>
      <c r="AI296" s="551"/>
      <c r="AJ296" s="551"/>
      <c r="AK296" s="551"/>
      <c r="AL296" s="551"/>
      <c r="AM296" s="551"/>
      <c r="AN296" s="551"/>
      <c r="AO296" s="551"/>
      <c r="AP296" s="551"/>
      <c r="AQ296" s="551"/>
      <c r="AR296" s="551"/>
      <c r="AS296" s="551"/>
      <c r="AT296" s="551"/>
      <c r="AU296" s="551"/>
      <c r="AV296" s="551"/>
      <c r="AW296" s="551"/>
      <c r="AX296" s="551"/>
      <c r="AY296" s="551"/>
      <c r="AZ296" s="551"/>
      <c r="BA296" s="551"/>
      <c r="BB296" s="551"/>
      <c r="BC296" s="551"/>
      <c r="BD296" s="551"/>
      <c r="BE296" s="551"/>
      <c r="BF296" s="551"/>
      <c r="BG296" s="551"/>
      <c r="BH296" s="551"/>
      <c r="BI296" s="551"/>
      <c r="BJ296" s="551"/>
      <c r="BK296" s="551"/>
      <c r="BL296" s="551"/>
      <c r="BM296" s="551"/>
      <c r="BN296" s="551"/>
      <c r="BO296" s="551"/>
      <c r="BP296" s="551"/>
      <c r="BQ296" s="551"/>
      <c r="BR296" s="551"/>
      <c r="BS296" s="551"/>
      <c r="BT296" s="551"/>
      <c r="BU296" s="551"/>
      <c r="BV296" s="551"/>
    </row>
    <row r="297" spans="1:74" s="492" customFormat="1" hidden="1">
      <c r="A297" s="629"/>
      <c r="B297" s="494"/>
      <c r="C297" s="605"/>
      <c r="D297" s="605"/>
      <c r="E297" s="546"/>
      <c r="F297" s="542"/>
      <c r="G297" s="542"/>
      <c r="J297" s="551"/>
      <c r="K297" s="551"/>
      <c r="L297" s="551"/>
      <c r="M297" s="551"/>
      <c r="N297" s="551"/>
      <c r="O297" s="551"/>
      <c r="P297" s="551"/>
      <c r="Q297" s="551"/>
      <c r="R297" s="551"/>
      <c r="S297" s="551"/>
      <c r="T297" s="551"/>
      <c r="U297" s="551"/>
      <c r="V297" s="551"/>
      <c r="W297" s="551"/>
      <c r="X297" s="551"/>
      <c r="Y297" s="551"/>
      <c r="Z297" s="551"/>
      <c r="AA297" s="551"/>
      <c r="AB297" s="551"/>
      <c r="AC297" s="551"/>
      <c r="AD297" s="551"/>
      <c r="AE297" s="551"/>
      <c r="AF297" s="551"/>
      <c r="AG297" s="551"/>
      <c r="AH297" s="551"/>
      <c r="AI297" s="551"/>
      <c r="AJ297" s="551"/>
      <c r="AK297" s="551"/>
      <c r="AL297" s="551"/>
      <c r="AM297" s="551"/>
      <c r="AN297" s="551"/>
      <c r="AO297" s="551"/>
      <c r="AP297" s="551"/>
      <c r="AQ297" s="551"/>
      <c r="AR297" s="551"/>
      <c r="AS297" s="551"/>
      <c r="AT297" s="551"/>
      <c r="AU297" s="551"/>
      <c r="AV297" s="551"/>
      <c r="AW297" s="551"/>
      <c r="AX297" s="551"/>
      <c r="AY297" s="551"/>
      <c r="AZ297" s="551"/>
      <c r="BA297" s="551"/>
      <c r="BB297" s="551"/>
      <c r="BC297" s="551"/>
      <c r="BD297" s="551"/>
      <c r="BE297" s="551"/>
      <c r="BF297" s="551"/>
      <c r="BG297" s="551"/>
      <c r="BH297" s="551"/>
      <c r="BI297" s="551"/>
      <c r="BJ297" s="551"/>
      <c r="BK297" s="551"/>
      <c r="BL297" s="551"/>
      <c r="BM297" s="551"/>
      <c r="BN297" s="551"/>
      <c r="BO297" s="551"/>
      <c r="BP297" s="551"/>
      <c r="BQ297" s="551"/>
      <c r="BR297" s="551"/>
      <c r="BS297" s="551"/>
      <c r="BT297" s="551"/>
      <c r="BU297" s="551"/>
      <c r="BV297" s="551"/>
    </row>
    <row r="298" spans="1:74" s="492" customFormat="1" ht="30.75" hidden="1" customHeight="1">
      <c r="A298" s="629"/>
      <c r="B298" s="740" t="s">
        <v>226</v>
      </c>
      <c r="C298" s="1029" t="s">
        <v>164</v>
      </c>
      <c r="D298" s="1029"/>
      <c r="E298" s="1029"/>
      <c r="F298" s="1031" t="s">
        <v>229</v>
      </c>
      <c r="G298" s="1031"/>
      <c r="H298" s="1031"/>
      <c r="J298" s="551"/>
      <c r="K298" s="551"/>
      <c r="L298" s="551"/>
      <c r="M298" s="551"/>
      <c r="N298" s="551"/>
      <c r="O298" s="551"/>
      <c r="P298" s="551"/>
      <c r="Q298" s="551"/>
      <c r="R298" s="551"/>
      <c r="S298" s="551"/>
      <c r="T298" s="551"/>
      <c r="U298" s="551"/>
      <c r="V298" s="551"/>
      <c r="W298" s="551"/>
      <c r="X298" s="551"/>
      <c r="Y298" s="551"/>
      <c r="Z298" s="551"/>
      <c r="AA298" s="551"/>
      <c r="AB298" s="551"/>
      <c r="AC298" s="551"/>
      <c r="AD298" s="551"/>
      <c r="AE298" s="551"/>
      <c r="AF298" s="551"/>
      <c r="AG298" s="551"/>
      <c r="AH298" s="551"/>
      <c r="AI298" s="551"/>
      <c r="AJ298" s="551"/>
      <c r="AK298" s="551"/>
      <c r="AL298" s="551"/>
      <c r="AM298" s="551"/>
      <c r="AN298" s="551"/>
      <c r="AO298" s="551"/>
      <c r="AP298" s="551"/>
      <c r="AQ298" s="551"/>
      <c r="AR298" s="551"/>
      <c r="AS298" s="551"/>
      <c r="AT298" s="551"/>
      <c r="AU298" s="551"/>
      <c r="AV298" s="551"/>
      <c r="AW298" s="551"/>
      <c r="AX298" s="551"/>
      <c r="AY298" s="551"/>
      <c r="AZ298" s="551"/>
      <c r="BA298" s="551"/>
      <c r="BB298" s="551"/>
      <c r="BC298" s="551"/>
      <c r="BD298" s="551"/>
      <c r="BE298" s="551"/>
      <c r="BF298" s="551"/>
      <c r="BG298" s="551"/>
      <c r="BH298" s="551"/>
      <c r="BI298" s="551"/>
      <c r="BJ298" s="551"/>
      <c r="BK298" s="551"/>
      <c r="BL298" s="551"/>
      <c r="BM298" s="551"/>
      <c r="BN298" s="551"/>
      <c r="BO298" s="551"/>
      <c r="BP298" s="551"/>
      <c r="BQ298" s="551"/>
      <c r="BR298" s="551"/>
      <c r="BS298" s="551"/>
      <c r="BT298" s="551"/>
      <c r="BU298" s="551"/>
      <c r="BV298" s="551"/>
    </row>
    <row r="299" spans="1:74" s="492" customFormat="1" ht="49.5" hidden="1">
      <c r="A299" s="629"/>
      <c r="B299" s="739" t="s">
        <v>178</v>
      </c>
      <c r="C299" s="883" t="s">
        <v>2628</v>
      </c>
      <c r="D299" s="884" t="s">
        <v>2629</v>
      </c>
      <c r="E299" s="885" t="s">
        <v>2630</v>
      </c>
      <c r="F299" s="883" t="s">
        <v>2628</v>
      </c>
      <c r="G299" s="884" t="s">
        <v>2631</v>
      </c>
      <c r="H299" s="885" t="s">
        <v>2632</v>
      </c>
      <c r="J299" s="551"/>
      <c r="K299" s="551"/>
      <c r="L299" s="551"/>
      <c r="M299" s="551"/>
      <c r="N299" s="551"/>
      <c r="O299" s="551"/>
      <c r="P299" s="551"/>
      <c r="Q299" s="551"/>
      <c r="R299" s="551"/>
      <c r="S299" s="551"/>
      <c r="T299" s="551"/>
      <c r="U299" s="551"/>
      <c r="V299" s="551"/>
      <c r="W299" s="551"/>
      <c r="X299" s="551"/>
      <c r="Y299" s="551"/>
      <c r="Z299" s="551"/>
      <c r="AA299" s="551"/>
      <c r="AB299" s="551"/>
      <c r="AC299" s="551"/>
      <c r="AD299" s="551"/>
      <c r="AE299" s="551"/>
      <c r="AF299" s="551"/>
      <c r="AG299" s="551"/>
      <c r="AH299" s="551"/>
      <c r="AI299" s="551"/>
      <c r="AJ299" s="551"/>
      <c r="AK299" s="551"/>
      <c r="AL299" s="551"/>
      <c r="AM299" s="551"/>
      <c r="AN299" s="551"/>
      <c r="AO299" s="551"/>
      <c r="AP299" s="551"/>
      <c r="AQ299" s="551"/>
      <c r="AR299" s="551"/>
      <c r="AS299" s="551"/>
      <c r="AT299" s="551"/>
      <c r="AU299" s="551"/>
      <c r="AV299" s="551"/>
      <c r="AW299" s="551"/>
      <c r="AX299" s="551"/>
      <c r="AY299" s="551"/>
      <c r="AZ299" s="551"/>
      <c r="BA299" s="551"/>
      <c r="BB299" s="551"/>
      <c r="BC299" s="551"/>
      <c r="BD299" s="551"/>
      <c r="BE299" s="551"/>
      <c r="BF299" s="551"/>
      <c r="BG299" s="551"/>
      <c r="BH299" s="551"/>
      <c r="BI299" s="551"/>
      <c r="BJ299" s="551"/>
      <c r="BK299" s="551"/>
      <c r="BL299" s="551"/>
      <c r="BM299" s="551"/>
      <c r="BN299" s="551"/>
      <c r="BO299" s="551"/>
      <c r="BP299" s="551"/>
      <c r="BQ299" s="551"/>
      <c r="BR299" s="551"/>
      <c r="BS299" s="551"/>
      <c r="BT299" s="551"/>
      <c r="BU299" s="551"/>
      <c r="BV299" s="551"/>
    </row>
    <row r="300" spans="1:74" s="492" customFormat="1" hidden="1">
      <c r="A300" s="629"/>
      <c r="B300" s="492">
        <v>1</v>
      </c>
      <c r="C300" s="886">
        <f>' קבועים'!C206*' קבועים'!$B$166</f>
        <v>0</v>
      </c>
      <c r="D300" s="886">
        <f>' קבועים'!B208</f>
        <v>0</v>
      </c>
      <c r="E300" s="886">
        <f t="shared" ref="E300:E305" si="2">C300-D300</f>
        <v>0</v>
      </c>
      <c r="F300" s="886">
        <f>IF(B246="",0,$C$169)</f>
        <v>0</v>
      </c>
      <c r="G300" s="886">
        <f>IF(B246="",0,$D$169)</f>
        <v>0</v>
      </c>
      <c r="H300" s="886">
        <f t="shared" ref="H300:H305" si="3">F300-G300</f>
        <v>0</v>
      </c>
      <c r="J300" s="551"/>
      <c r="K300" s="551"/>
      <c r="L300" s="551"/>
      <c r="M300" s="551"/>
      <c r="N300" s="551"/>
      <c r="O300" s="551"/>
      <c r="P300" s="551"/>
      <c r="Q300" s="551"/>
      <c r="R300" s="551"/>
      <c r="S300" s="551"/>
      <c r="T300" s="551"/>
      <c r="U300" s="551"/>
      <c r="V300" s="551"/>
      <c r="W300" s="551"/>
      <c r="X300" s="551"/>
      <c r="Y300" s="551"/>
      <c r="Z300" s="551"/>
      <c r="AA300" s="551"/>
      <c r="AB300" s="551"/>
      <c r="AC300" s="551"/>
      <c r="AD300" s="551"/>
      <c r="AE300" s="551"/>
      <c r="AF300" s="551"/>
      <c r="AG300" s="551"/>
      <c r="AH300" s="551"/>
      <c r="AI300" s="551"/>
      <c r="AJ300" s="551"/>
      <c r="AK300" s="551"/>
      <c r="AL300" s="551"/>
      <c r="AM300" s="551"/>
      <c r="AN300" s="551"/>
      <c r="AO300" s="551"/>
      <c r="AP300" s="551"/>
      <c r="AQ300" s="551"/>
      <c r="AR300" s="551"/>
      <c r="AS300" s="551"/>
      <c r="AT300" s="551"/>
      <c r="AU300" s="551"/>
      <c r="AV300" s="551"/>
      <c r="AW300" s="551"/>
      <c r="AX300" s="551"/>
      <c r="AY300" s="551"/>
      <c r="AZ300" s="551"/>
      <c r="BA300" s="551"/>
      <c r="BB300" s="551"/>
      <c r="BC300" s="551"/>
      <c r="BD300" s="551"/>
      <c r="BE300" s="551"/>
      <c r="BF300" s="551"/>
      <c r="BG300" s="551"/>
      <c r="BH300" s="551"/>
      <c r="BI300" s="551"/>
      <c r="BJ300" s="551"/>
      <c r="BK300" s="551"/>
      <c r="BL300" s="551"/>
      <c r="BM300" s="551"/>
      <c r="BN300" s="551"/>
      <c r="BO300" s="551"/>
      <c r="BP300" s="551"/>
      <c r="BQ300" s="551"/>
      <c r="BR300" s="551"/>
      <c r="BS300" s="551"/>
      <c r="BT300" s="551"/>
      <c r="BU300" s="551"/>
      <c r="BV300" s="551"/>
    </row>
    <row r="301" spans="1:74" s="492" customFormat="1" hidden="1">
      <c r="A301" s="629"/>
      <c r="B301" s="492">
        <v>2</v>
      </c>
      <c r="C301" s="886">
        <f>' קבועים'!C304*' קבועים'!$B$264</f>
        <v>0</v>
      </c>
      <c r="D301" s="886">
        <f>' קבועים'!B306</f>
        <v>0</v>
      </c>
      <c r="E301" s="886">
        <f t="shared" si="2"/>
        <v>0</v>
      </c>
      <c r="F301" s="886">
        <f>IF(B254="",0,$C$170)</f>
        <v>0</v>
      </c>
      <c r="G301" s="886">
        <f>IF(B254="",0,$D$170)</f>
        <v>0</v>
      </c>
      <c r="H301" s="886">
        <f t="shared" si="3"/>
        <v>0</v>
      </c>
      <c r="J301" s="551"/>
      <c r="K301" s="551"/>
      <c r="L301" s="551"/>
      <c r="M301" s="551"/>
      <c r="N301" s="551"/>
      <c r="O301" s="551"/>
      <c r="P301" s="551"/>
      <c r="Q301" s="551"/>
      <c r="R301" s="551"/>
      <c r="S301" s="551"/>
      <c r="T301" s="551"/>
      <c r="U301" s="551"/>
      <c r="V301" s="551"/>
      <c r="W301" s="551"/>
      <c r="X301" s="551"/>
      <c r="Y301" s="551"/>
      <c r="Z301" s="551"/>
      <c r="AA301" s="551"/>
      <c r="AB301" s="551"/>
      <c r="AC301" s="551"/>
      <c r="AD301" s="551"/>
      <c r="AE301" s="551"/>
      <c r="AF301" s="551"/>
      <c r="AG301" s="551"/>
      <c r="AH301" s="551"/>
      <c r="AI301" s="551"/>
      <c r="AJ301" s="551"/>
      <c r="AK301" s="551"/>
      <c r="AL301" s="551"/>
      <c r="AM301" s="551"/>
      <c r="AN301" s="551"/>
      <c r="AO301" s="551"/>
      <c r="AP301" s="551"/>
      <c r="AQ301" s="551"/>
      <c r="AR301" s="551"/>
      <c r="AS301" s="551"/>
      <c r="AT301" s="551"/>
      <c r="AU301" s="551"/>
      <c r="AV301" s="551"/>
      <c r="AW301" s="551"/>
      <c r="AX301" s="551"/>
      <c r="AY301" s="551"/>
      <c r="AZ301" s="551"/>
      <c r="BA301" s="551"/>
      <c r="BB301" s="551"/>
      <c r="BC301" s="551"/>
      <c r="BD301" s="551"/>
      <c r="BE301" s="551"/>
      <c r="BF301" s="551"/>
      <c r="BG301" s="551"/>
      <c r="BH301" s="551"/>
      <c r="BI301" s="551"/>
      <c r="BJ301" s="551"/>
      <c r="BK301" s="551"/>
      <c r="BL301" s="551"/>
      <c r="BM301" s="551"/>
      <c r="BN301" s="551"/>
      <c r="BO301" s="551"/>
      <c r="BP301" s="551"/>
      <c r="BQ301" s="551"/>
      <c r="BR301" s="551"/>
      <c r="BS301" s="551"/>
      <c r="BT301" s="551"/>
      <c r="BU301" s="551"/>
      <c r="BV301" s="551"/>
    </row>
    <row r="302" spans="1:74" s="492" customFormat="1" hidden="1">
      <c r="A302" s="629"/>
      <c r="B302" s="492">
        <v>3</v>
      </c>
      <c r="C302" s="886">
        <f>' קבועים'!C402*' קבועים'!$B$362</f>
        <v>0</v>
      </c>
      <c r="D302" s="886">
        <f>' קבועים'!B404</f>
        <v>0</v>
      </c>
      <c r="E302" s="886">
        <f t="shared" si="2"/>
        <v>0</v>
      </c>
      <c r="F302" s="886">
        <f>IF(B262="",0,$C$171)</f>
        <v>0</v>
      </c>
      <c r="G302" s="886">
        <f>IF(B262="",0,$D$171)</f>
        <v>0</v>
      </c>
      <c r="H302" s="886">
        <f t="shared" si="3"/>
        <v>0</v>
      </c>
      <c r="J302" s="551"/>
      <c r="K302" s="551"/>
      <c r="L302" s="551"/>
      <c r="M302" s="551"/>
      <c r="N302" s="551"/>
      <c r="O302" s="551"/>
      <c r="P302" s="551"/>
      <c r="Q302" s="551"/>
      <c r="R302" s="551"/>
      <c r="S302" s="551"/>
      <c r="T302" s="551"/>
      <c r="U302" s="551"/>
      <c r="V302" s="551"/>
      <c r="W302" s="551"/>
      <c r="X302" s="551"/>
      <c r="Y302" s="551"/>
      <c r="Z302" s="551"/>
      <c r="AA302" s="551"/>
      <c r="AB302" s="551"/>
      <c r="AC302" s="551"/>
      <c r="AD302" s="551"/>
      <c r="AE302" s="551"/>
      <c r="AF302" s="551"/>
      <c r="AG302" s="551"/>
      <c r="AH302" s="551"/>
      <c r="AI302" s="551"/>
      <c r="AJ302" s="551"/>
      <c r="AK302" s="551"/>
      <c r="AL302" s="551"/>
      <c r="AM302" s="551"/>
      <c r="AN302" s="551"/>
      <c r="AO302" s="551"/>
      <c r="AP302" s="551"/>
      <c r="AQ302" s="551"/>
      <c r="AR302" s="551"/>
      <c r="AS302" s="551"/>
      <c r="AT302" s="551"/>
      <c r="AU302" s="551"/>
      <c r="AV302" s="551"/>
      <c r="AW302" s="551"/>
      <c r="AX302" s="551"/>
      <c r="AY302" s="551"/>
      <c r="AZ302" s="551"/>
      <c r="BA302" s="551"/>
      <c r="BB302" s="551"/>
      <c r="BC302" s="551"/>
      <c r="BD302" s="551"/>
      <c r="BE302" s="551"/>
      <c r="BF302" s="551"/>
      <c r="BG302" s="551"/>
      <c r="BH302" s="551"/>
      <c r="BI302" s="551"/>
      <c r="BJ302" s="551"/>
      <c r="BK302" s="551"/>
      <c r="BL302" s="551"/>
      <c r="BM302" s="551"/>
      <c r="BN302" s="551"/>
      <c r="BO302" s="551"/>
      <c r="BP302" s="551"/>
      <c r="BQ302" s="551"/>
      <c r="BR302" s="551"/>
      <c r="BS302" s="551"/>
      <c r="BT302" s="551"/>
      <c r="BU302" s="551"/>
      <c r="BV302" s="551"/>
    </row>
    <row r="303" spans="1:74" s="492" customFormat="1" hidden="1">
      <c r="A303" s="629"/>
      <c r="B303" s="492">
        <v>4</v>
      </c>
      <c r="C303" s="886">
        <f>' קבועים'!C500*' קבועים'!$B$460</f>
        <v>0</v>
      </c>
      <c r="D303" s="886">
        <f>' קבועים'!B502</f>
        <v>0</v>
      </c>
      <c r="E303" s="886">
        <f t="shared" si="2"/>
        <v>0</v>
      </c>
      <c r="F303" s="886">
        <f>IF(B270="",0,$C$172)</f>
        <v>0</v>
      </c>
      <c r="G303" s="886">
        <f>IF(B270="",0,$D$172)</f>
        <v>0</v>
      </c>
      <c r="H303" s="886">
        <f t="shared" si="3"/>
        <v>0</v>
      </c>
      <c r="J303" s="551"/>
      <c r="K303" s="551"/>
      <c r="L303" s="551"/>
      <c r="M303" s="551"/>
      <c r="N303" s="551"/>
      <c r="O303" s="551"/>
      <c r="P303" s="551"/>
      <c r="Q303" s="551"/>
      <c r="R303" s="551"/>
      <c r="S303" s="551"/>
      <c r="T303" s="551"/>
      <c r="U303" s="551"/>
      <c r="V303" s="551"/>
      <c r="W303" s="551"/>
      <c r="X303" s="551"/>
      <c r="Y303" s="551"/>
      <c r="Z303" s="551"/>
      <c r="AA303" s="551"/>
      <c r="AB303" s="551"/>
      <c r="AC303" s="551"/>
      <c r="AD303" s="551"/>
      <c r="AE303" s="551"/>
      <c r="AF303" s="551"/>
      <c r="AG303" s="551"/>
      <c r="AH303" s="551"/>
      <c r="AI303" s="551"/>
      <c r="AJ303" s="551"/>
      <c r="AK303" s="551"/>
      <c r="AL303" s="551"/>
      <c r="AM303" s="551"/>
      <c r="AN303" s="551"/>
      <c r="AO303" s="551"/>
      <c r="AP303" s="551"/>
      <c r="AQ303" s="551"/>
      <c r="AR303" s="551"/>
      <c r="AS303" s="551"/>
      <c r="AT303" s="551"/>
      <c r="AU303" s="551"/>
      <c r="AV303" s="551"/>
      <c r="AW303" s="551"/>
      <c r="AX303" s="551"/>
      <c r="AY303" s="551"/>
      <c r="AZ303" s="551"/>
      <c r="BA303" s="551"/>
      <c r="BB303" s="551"/>
      <c r="BC303" s="551"/>
      <c r="BD303" s="551"/>
      <c r="BE303" s="551"/>
      <c r="BF303" s="551"/>
      <c r="BG303" s="551"/>
      <c r="BH303" s="551"/>
      <c r="BI303" s="551"/>
      <c r="BJ303" s="551"/>
      <c r="BK303" s="551"/>
      <c r="BL303" s="551"/>
      <c r="BM303" s="551"/>
      <c r="BN303" s="551"/>
      <c r="BO303" s="551"/>
      <c r="BP303" s="551"/>
      <c r="BQ303" s="551"/>
      <c r="BR303" s="551"/>
      <c r="BS303" s="551"/>
      <c r="BT303" s="551"/>
      <c r="BU303" s="551"/>
      <c r="BV303" s="551"/>
    </row>
    <row r="304" spans="1:74" s="492" customFormat="1" hidden="1">
      <c r="A304" s="629"/>
      <c r="B304" s="492">
        <v>5</v>
      </c>
      <c r="C304" s="886">
        <f>' קבועים'!C598*' קבועים'!$B$558</f>
        <v>0</v>
      </c>
      <c r="D304" s="886">
        <f>' קבועים'!B600</f>
        <v>0</v>
      </c>
      <c r="E304" s="886">
        <f t="shared" si="2"/>
        <v>0</v>
      </c>
      <c r="F304" s="886">
        <f>IF(B278="",0,$C$173)</f>
        <v>0</v>
      </c>
      <c r="G304" s="886">
        <f>IF(B278="",0,$D$173)</f>
        <v>0</v>
      </c>
      <c r="H304" s="886">
        <f t="shared" si="3"/>
        <v>0</v>
      </c>
      <c r="J304" s="551"/>
      <c r="K304" s="551"/>
      <c r="L304" s="551"/>
      <c r="M304" s="551"/>
      <c r="N304" s="551"/>
      <c r="O304" s="551"/>
      <c r="P304" s="551"/>
      <c r="Q304" s="551"/>
      <c r="R304" s="551"/>
      <c r="S304" s="551"/>
      <c r="T304" s="551"/>
      <c r="U304" s="551"/>
      <c r="V304" s="551"/>
      <c r="W304" s="551"/>
      <c r="X304" s="551"/>
      <c r="Y304" s="551"/>
      <c r="Z304" s="551"/>
      <c r="AA304" s="551"/>
      <c r="AB304" s="551"/>
      <c r="AC304" s="551"/>
      <c r="AD304" s="551"/>
      <c r="AE304" s="551"/>
      <c r="AF304" s="551"/>
      <c r="AG304" s="551"/>
      <c r="AH304" s="551"/>
      <c r="AI304" s="551"/>
      <c r="AJ304" s="551"/>
      <c r="AK304" s="551"/>
      <c r="AL304" s="551"/>
      <c r="AM304" s="551"/>
      <c r="AN304" s="551"/>
      <c r="AO304" s="551"/>
      <c r="AP304" s="551"/>
      <c r="AQ304" s="551"/>
      <c r="AR304" s="551"/>
      <c r="AS304" s="551"/>
      <c r="AT304" s="551"/>
      <c r="AU304" s="551"/>
      <c r="AV304" s="551"/>
      <c r="AW304" s="551"/>
      <c r="AX304" s="551"/>
      <c r="AY304" s="551"/>
      <c r="AZ304" s="551"/>
      <c r="BA304" s="551"/>
      <c r="BB304" s="551"/>
      <c r="BC304" s="551"/>
      <c r="BD304" s="551"/>
      <c r="BE304" s="551"/>
      <c r="BF304" s="551"/>
      <c r="BG304" s="551"/>
      <c r="BH304" s="551"/>
      <c r="BI304" s="551"/>
      <c r="BJ304" s="551"/>
      <c r="BK304" s="551"/>
      <c r="BL304" s="551"/>
      <c r="BM304" s="551"/>
      <c r="BN304" s="551"/>
      <c r="BO304" s="551"/>
      <c r="BP304" s="551"/>
      <c r="BQ304" s="551"/>
      <c r="BR304" s="551"/>
      <c r="BS304" s="551"/>
      <c r="BT304" s="551"/>
      <c r="BU304" s="551"/>
      <c r="BV304" s="551"/>
    </row>
    <row r="305" spans="1:75" s="492" customFormat="1" hidden="1">
      <c r="A305" s="629"/>
      <c r="B305" s="492">
        <v>6</v>
      </c>
      <c r="C305" s="886">
        <f>' קבועים'!C696*' קבועים'!$B$656</f>
        <v>0</v>
      </c>
      <c r="D305" s="886">
        <f>' קבועים'!B698</f>
        <v>0</v>
      </c>
      <c r="E305" s="886">
        <f t="shared" si="2"/>
        <v>0</v>
      </c>
      <c r="F305" s="886">
        <f>IF(B286="",0,$C$174)</f>
        <v>0</v>
      </c>
      <c r="G305" s="886">
        <f>IF(B286="",0,$D$174)</f>
        <v>0</v>
      </c>
      <c r="H305" s="886">
        <f t="shared" si="3"/>
        <v>0</v>
      </c>
      <c r="J305" s="551"/>
      <c r="K305" s="551"/>
      <c r="L305" s="551"/>
      <c r="M305" s="551"/>
      <c r="N305" s="551"/>
      <c r="O305" s="551"/>
      <c r="P305" s="551"/>
      <c r="Q305" s="551"/>
      <c r="R305" s="551"/>
      <c r="S305" s="551"/>
      <c r="T305" s="551"/>
      <c r="U305" s="551"/>
      <c r="V305" s="551"/>
      <c r="W305" s="551"/>
      <c r="X305" s="551"/>
      <c r="Y305" s="551"/>
      <c r="Z305" s="551"/>
      <c r="AA305" s="551"/>
      <c r="AB305" s="551"/>
      <c r="AC305" s="551"/>
      <c r="AD305" s="551"/>
      <c r="AE305" s="551"/>
      <c r="AF305" s="551"/>
      <c r="AG305" s="551"/>
      <c r="AH305" s="551"/>
      <c r="AI305" s="551"/>
      <c r="AJ305" s="551"/>
      <c r="AK305" s="551"/>
      <c r="AL305" s="551"/>
      <c r="AM305" s="551"/>
      <c r="AN305" s="551"/>
      <c r="AO305" s="551"/>
      <c r="AP305" s="551"/>
      <c r="AQ305" s="551"/>
      <c r="AR305" s="551"/>
      <c r="AS305" s="551"/>
      <c r="AT305" s="551"/>
      <c r="AU305" s="551"/>
      <c r="AV305" s="551"/>
      <c r="AW305" s="551"/>
      <c r="AX305" s="551"/>
      <c r="AY305" s="551"/>
      <c r="AZ305" s="551"/>
      <c r="BA305" s="551"/>
      <c r="BB305" s="551"/>
      <c r="BC305" s="551"/>
      <c r="BD305" s="551"/>
      <c r="BE305" s="551"/>
      <c r="BF305" s="551"/>
      <c r="BG305" s="551"/>
      <c r="BH305" s="551"/>
      <c r="BI305" s="551"/>
      <c r="BJ305" s="551"/>
      <c r="BK305" s="551"/>
      <c r="BL305" s="551"/>
      <c r="BM305" s="551"/>
      <c r="BN305" s="551"/>
      <c r="BO305" s="551"/>
      <c r="BP305" s="551"/>
      <c r="BQ305" s="551"/>
      <c r="BR305" s="551"/>
      <c r="BS305" s="551"/>
      <c r="BT305" s="551"/>
      <c r="BU305" s="551"/>
      <c r="BV305" s="551"/>
    </row>
    <row r="306" spans="1:75" s="492" customFormat="1" hidden="1">
      <c r="A306" s="629"/>
      <c r="B306" s="494"/>
      <c r="C306" s="605"/>
      <c r="D306" s="605"/>
      <c r="E306" s="546"/>
      <c r="F306" s="542"/>
      <c r="G306" s="542"/>
      <c r="J306" s="551"/>
      <c r="K306" s="551"/>
      <c r="L306" s="551"/>
      <c r="M306" s="551"/>
      <c r="N306" s="551"/>
      <c r="O306" s="551"/>
      <c r="P306" s="551"/>
      <c r="Q306" s="551"/>
      <c r="R306" s="551"/>
      <c r="S306" s="551"/>
      <c r="T306" s="551"/>
      <c r="U306" s="551"/>
      <c r="V306" s="551"/>
      <c r="W306" s="551"/>
      <c r="X306" s="551"/>
      <c r="Y306" s="551"/>
      <c r="Z306" s="551"/>
      <c r="AA306" s="551"/>
      <c r="AB306" s="551"/>
      <c r="AC306" s="551"/>
      <c r="AD306" s="551"/>
      <c r="AE306" s="551"/>
      <c r="AF306" s="551"/>
      <c r="AG306" s="551"/>
      <c r="AH306" s="551"/>
      <c r="AI306" s="551"/>
      <c r="AJ306" s="551"/>
      <c r="AK306" s="551"/>
      <c r="AL306" s="551"/>
      <c r="AM306" s="551"/>
      <c r="AN306" s="551"/>
      <c r="AO306" s="551"/>
      <c r="AP306" s="551"/>
      <c r="AQ306" s="551"/>
      <c r="AR306" s="551"/>
      <c r="AS306" s="551"/>
      <c r="AT306" s="551"/>
      <c r="AU306" s="551"/>
      <c r="AV306" s="551"/>
      <c r="AW306" s="551"/>
      <c r="AX306" s="551"/>
      <c r="AY306" s="551"/>
      <c r="AZ306" s="551"/>
      <c r="BA306" s="551"/>
      <c r="BB306" s="551"/>
      <c r="BC306" s="551"/>
      <c r="BD306" s="551"/>
      <c r="BE306" s="551"/>
      <c r="BF306" s="551"/>
      <c r="BG306" s="551"/>
      <c r="BH306" s="551"/>
      <c r="BI306" s="551"/>
      <c r="BJ306" s="551"/>
      <c r="BK306" s="551"/>
      <c r="BL306" s="551"/>
      <c r="BM306" s="551"/>
      <c r="BN306" s="551"/>
      <c r="BO306" s="551"/>
      <c r="BP306" s="551"/>
      <c r="BQ306" s="551"/>
      <c r="BR306" s="551"/>
      <c r="BS306" s="551"/>
      <c r="BT306" s="551"/>
      <c r="BU306" s="551"/>
      <c r="BV306" s="551"/>
    </row>
    <row r="307" spans="1:75" s="492" customFormat="1" ht="28.5" hidden="1" customHeight="1">
      <c r="A307" s="495"/>
      <c r="B307" s="753" t="s">
        <v>163</v>
      </c>
      <c r="C307" s="887"/>
      <c r="D307" s="888" t="s">
        <v>164</v>
      </c>
      <c r="E307" s="889" t="s">
        <v>165</v>
      </c>
      <c r="F307" s="772" t="s">
        <v>166</v>
      </c>
      <c r="G307" s="772" t="s">
        <v>167</v>
      </c>
      <c r="H307" s="1016" t="s">
        <v>168</v>
      </c>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1"/>
      <c r="AK307" s="551"/>
      <c r="AL307" s="551"/>
      <c r="AM307" s="551"/>
      <c r="AN307" s="551"/>
      <c r="AO307" s="551"/>
      <c r="AP307" s="551"/>
      <c r="AQ307" s="551"/>
      <c r="AR307" s="551"/>
      <c r="AS307" s="551"/>
      <c r="AT307" s="551"/>
      <c r="AU307" s="551"/>
      <c r="AV307" s="551"/>
      <c r="AW307" s="551"/>
      <c r="AX307" s="551"/>
      <c r="AY307" s="551"/>
      <c r="AZ307" s="551"/>
      <c r="BA307" s="551"/>
      <c r="BB307" s="551"/>
      <c r="BC307" s="551"/>
      <c r="BD307" s="551"/>
      <c r="BE307" s="551"/>
      <c r="BF307" s="551"/>
      <c r="BG307" s="551"/>
      <c r="BH307" s="551"/>
      <c r="BI307" s="551"/>
      <c r="BJ307" s="551"/>
      <c r="BK307" s="551"/>
      <c r="BL307" s="551"/>
      <c r="BM307" s="551"/>
      <c r="BN307" s="551"/>
      <c r="BO307" s="551"/>
      <c r="BP307" s="551"/>
      <c r="BQ307" s="551"/>
      <c r="BR307" s="551"/>
      <c r="BS307" s="551"/>
      <c r="BT307" s="551"/>
      <c r="BU307" s="551"/>
      <c r="BV307" s="551"/>
      <c r="BW307" s="551"/>
    </row>
    <row r="308" spans="1:75" s="492" customFormat="1" hidden="1">
      <c r="A308" s="495"/>
      <c r="C308" s="887" t="s">
        <v>362</v>
      </c>
      <c r="D308" s="890">
        <f>SUM(C291:C296)</f>
        <v>0</v>
      </c>
      <c r="E308" s="891">
        <f>SUM(F291:F296)</f>
        <v>0</v>
      </c>
      <c r="F308" s="892">
        <f>IF(E308=0,0,-1*(1-D308/E308))</f>
        <v>0</v>
      </c>
      <c r="G308" s="893"/>
      <c r="H308" s="1016"/>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1"/>
      <c r="AK308" s="551"/>
      <c r="AL308" s="551"/>
      <c r="AM308" s="551"/>
      <c r="AN308" s="551"/>
      <c r="AO308" s="551"/>
      <c r="AP308" s="551"/>
      <c r="AQ308" s="551"/>
      <c r="AR308" s="551"/>
      <c r="AS308" s="551"/>
      <c r="AT308" s="551"/>
      <c r="AU308" s="551"/>
      <c r="AV308" s="551"/>
      <c r="AW308" s="551"/>
      <c r="AX308" s="551"/>
      <c r="AY308" s="551"/>
      <c r="AZ308" s="551"/>
      <c r="BA308" s="551"/>
      <c r="BB308" s="551"/>
      <c r="BC308" s="551"/>
      <c r="BD308" s="551"/>
      <c r="BE308" s="551"/>
      <c r="BF308" s="551"/>
      <c r="BG308" s="551"/>
      <c r="BH308" s="551"/>
      <c r="BI308" s="551"/>
      <c r="BJ308" s="551"/>
      <c r="BK308" s="551"/>
      <c r="BL308" s="551"/>
      <c r="BM308" s="551"/>
      <c r="BN308" s="551"/>
      <c r="BO308" s="551"/>
      <c r="BP308" s="551"/>
      <c r="BQ308" s="551"/>
      <c r="BR308" s="551"/>
      <c r="BS308" s="551"/>
      <c r="BT308" s="551"/>
      <c r="BU308" s="551"/>
      <c r="BV308" s="551"/>
      <c r="BW308" s="551"/>
    </row>
    <row r="309" spans="1:75" s="492" customFormat="1" hidden="1">
      <c r="A309" s="495"/>
      <c r="C309" s="894" t="s">
        <v>169</v>
      </c>
      <c r="D309" s="890">
        <f>SUM(D291:D296)</f>
        <v>0</v>
      </c>
      <c r="E309" s="891">
        <f>SUM(G291:G296)</f>
        <v>0</v>
      </c>
      <c r="F309" s="892">
        <f>IF(E309=0,0,-1*(1-D309/E309))</f>
        <v>0</v>
      </c>
      <c r="G309" s="893"/>
      <c r="H309" s="1016"/>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1"/>
      <c r="AK309" s="551"/>
      <c r="AL309" s="551"/>
      <c r="AM309" s="551"/>
      <c r="AN309" s="551"/>
      <c r="AO309" s="551"/>
      <c r="AP309" s="551"/>
      <c r="AQ309" s="551"/>
      <c r="AR309" s="551"/>
      <c r="AS309" s="551"/>
      <c r="AT309" s="551"/>
      <c r="AU309" s="551"/>
      <c r="AV309" s="551"/>
      <c r="AW309" s="551"/>
      <c r="AX309" s="551"/>
      <c r="AY309" s="551"/>
      <c r="AZ309" s="551"/>
      <c r="BA309" s="551"/>
      <c r="BB309" s="551"/>
      <c r="BC309" s="551"/>
      <c r="BD309" s="551"/>
      <c r="BE309" s="551"/>
      <c r="BF309" s="551"/>
      <c r="BG309" s="551"/>
      <c r="BH309" s="551"/>
      <c r="BI309" s="551"/>
      <c r="BJ309" s="551"/>
      <c r="BK309" s="551"/>
      <c r="BL309" s="551"/>
      <c r="BM309" s="551"/>
      <c r="BN309" s="551"/>
      <c r="BO309" s="551"/>
      <c r="BP309" s="551"/>
      <c r="BQ309" s="551"/>
      <c r="BR309" s="551"/>
      <c r="BS309" s="551"/>
      <c r="BT309" s="551"/>
      <c r="BU309" s="551"/>
      <c r="BV309" s="551"/>
      <c r="BW309" s="551"/>
    </row>
    <row r="310" spans="1:75" s="492" customFormat="1" hidden="1">
      <c r="A310" s="495"/>
      <c r="C310" s="894" t="s">
        <v>170</v>
      </c>
      <c r="D310" s="890">
        <f>SUM(E291:E296)</f>
        <v>0</v>
      </c>
      <c r="E310" s="891">
        <f>SUM(H291:H296)</f>
        <v>0</v>
      </c>
      <c r="F310" s="892">
        <f>IF(E310=0,0,-1*(1-D310/E310))</f>
        <v>0</v>
      </c>
      <c r="G310" s="893"/>
      <c r="H310" s="1016"/>
      <c r="J310" s="551"/>
      <c r="K310" s="551"/>
      <c r="L310" s="551"/>
      <c r="M310" s="551"/>
      <c r="N310" s="551"/>
      <c r="O310" s="551"/>
      <c r="P310" s="551"/>
      <c r="Q310" s="551"/>
      <c r="R310" s="551"/>
      <c r="S310" s="551"/>
      <c r="T310" s="551"/>
      <c r="U310" s="551"/>
      <c r="V310" s="551"/>
      <c r="W310" s="551"/>
      <c r="X310" s="551"/>
      <c r="Y310" s="551"/>
      <c r="Z310" s="551"/>
      <c r="AA310" s="551"/>
      <c r="AB310" s="551"/>
      <c r="AC310" s="551"/>
      <c r="AD310" s="551"/>
      <c r="AE310" s="551"/>
      <c r="AF310" s="551"/>
      <c r="AG310" s="551"/>
      <c r="AH310" s="551"/>
      <c r="AI310" s="551"/>
      <c r="AJ310" s="551"/>
      <c r="AK310" s="551"/>
      <c r="AL310" s="551"/>
      <c r="AM310" s="551"/>
      <c r="AN310" s="551"/>
      <c r="AO310" s="551"/>
      <c r="AP310" s="551"/>
      <c r="AQ310" s="551"/>
      <c r="AR310" s="551"/>
      <c r="AS310" s="551"/>
      <c r="AT310" s="551"/>
      <c r="AU310" s="551"/>
      <c r="AV310" s="551"/>
      <c r="AW310" s="551"/>
      <c r="AX310" s="551"/>
      <c r="AY310" s="551"/>
      <c r="AZ310" s="551"/>
      <c r="BA310" s="551"/>
      <c r="BB310" s="551"/>
      <c r="BC310" s="551"/>
      <c r="BD310" s="551"/>
      <c r="BE310" s="551"/>
      <c r="BF310" s="551"/>
      <c r="BG310" s="551"/>
      <c r="BH310" s="551"/>
      <c r="BI310" s="551"/>
      <c r="BJ310" s="551"/>
      <c r="BK310" s="551"/>
      <c r="BL310" s="551"/>
      <c r="BM310" s="551"/>
      <c r="BN310" s="551"/>
      <c r="BO310" s="551"/>
      <c r="BP310" s="551"/>
      <c r="BQ310" s="551"/>
      <c r="BR310" s="551"/>
      <c r="BS310" s="551"/>
      <c r="BT310" s="551"/>
      <c r="BU310" s="551"/>
      <c r="BV310" s="551"/>
      <c r="BW310" s="551"/>
    </row>
    <row r="311" spans="1:75" s="492" customFormat="1" hidden="1">
      <c r="A311" s="495"/>
      <c r="B311" s="555"/>
      <c r="C311" s="564"/>
      <c r="D311" s="605"/>
      <c r="E311" s="546"/>
      <c r="F311" s="606"/>
      <c r="G311" s="542"/>
      <c r="H311" s="542"/>
      <c r="J311" s="551"/>
      <c r="K311" s="551"/>
      <c r="L311" s="551"/>
      <c r="M311" s="551"/>
      <c r="N311" s="551"/>
      <c r="O311" s="551"/>
      <c r="P311" s="551"/>
      <c r="Q311" s="551"/>
      <c r="R311" s="551"/>
      <c r="S311" s="551"/>
      <c r="T311" s="551"/>
      <c r="U311" s="551"/>
      <c r="V311" s="551"/>
      <c r="W311" s="551"/>
      <c r="X311" s="551"/>
      <c r="Y311" s="551"/>
      <c r="Z311" s="551"/>
      <c r="AA311" s="551"/>
      <c r="AB311" s="551"/>
      <c r="AC311" s="551"/>
      <c r="AD311" s="551"/>
      <c r="AE311" s="551"/>
      <c r="AF311" s="551"/>
      <c r="AG311" s="551"/>
      <c r="AH311" s="551"/>
      <c r="AI311" s="551"/>
      <c r="AJ311" s="551"/>
      <c r="AK311" s="551"/>
      <c r="AL311" s="551"/>
      <c r="AM311" s="551"/>
      <c r="AN311" s="551"/>
      <c r="AO311" s="551"/>
      <c r="AP311" s="551"/>
      <c r="AQ311" s="551"/>
      <c r="AR311" s="551"/>
      <c r="AS311" s="551"/>
      <c r="AT311" s="551"/>
      <c r="AU311" s="551"/>
      <c r="AV311" s="551"/>
      <c r="AW311" s="551"/>
      <c r="AX311" s="551"/>
      <c r="AY311" s="551"/>
      <c r="AZ311" s="551"/>
      <c r="BA311" s="551"/>
      <c r="BB311" s="551"/>
      <c r="BC311" s="551"/>
      <c r="BD311" s="551"/>
      <c r="BE311" s="551"/>
      <c r="BF311" s="551"/>
      <c r="BG311" s="551"/>
      <c r="BH311" s="551"/>
      <c r="BI311" s="551"/>
      <c r="BJ311" s="551"/>
      <c r="BK311" s="551"/>
      <c r="BL311" s="551"/>
      <c r="BM311" s="551"/>
      <c r="BN311" s="551"/>
      <c r="BO311" s="551"/>
      <c r="BP311" s="551"/>
      <c r="BQ311" s="551"/>
      <c r="BR311" s="551"/>
      <c r="BS311" s="551"/>
      <c r="BT311" s="551"/>
      <c r="BU311" s="551"/>
      <c r="BV311" s="551"/>
    </row>
    <row r="312" spans="1:75" s="492" customFormat="1" ht="30" hidden="1" customHeight="1">
      <c r="A312" s="495"/>
      <c r="B312" s="753" t="s">
        <v>177</v>
      </c>
      <c r="C312" s="895"/>
      <c r="D312" s="895" t="s">
        <v>164</v>
      </c>
      <c r="E312" s="896" t="s">
        <v>165</v>
      </c>
      <c r="F312" s="895" t="s">
        <v>166</v>
      </c>
      <c r="G312" s="895" t="s">
        <v>167</v>
      </c>
      <c r="H312" s="1016" t="s">
        <v>168</v>
      </c>
      <c r="J312" s="551"/>
      <c r="K312" s="551"/>
      <c r="L312" s="551"/>
      <c r="M312" s="551"/>
      <c r="N312" s="551"/>
      <c r="O312" s="551"/>
      <c r="P312" s="551"/>
      <c r="Q312" s="551"/>
      <c r="R312" s="551"/>
      <c r="S312" s="551"/>
      <c r="T312" s="551"/>
      <c r="U312" s="551"/>
      <c r="V312" s="551"/>
      <c r="W312" s="551"/>
      <c r="X312" s="551"/>
      <c r="Y312" s="551"/>
      <c r="Z312" s="551"/>
      <c r="AA312" s="551"/>
      <c r="AB312" s="551"/>
      <c r="AC312" s="551"/>
      <c r="AD312" s="551"/>
      <c r="AE312" s="551"/>
      <c r="AF312" s="551"/>
      <c r="AG312" s="551"/>
      <c r="AH312" s="551"/>
      <c r="AI312" s="551"/>
      <c r="AJ312" s="551"/>
      <c r="AK312" s="551"/>
      <c r="AL312" s="551"/>
      <c r="AM312" s="551"/>
      <c r="AN312" s="551"/>
      <c r="AO312" s="551"/>
      <c r="AP312" s="551"/>
      <c r="AQ312" s="551"/>
      <c r="AR312" s="551"/>
      <c r="AS312" s="551"/>
      <c r="AT312" s="551"/>
      <c r="AU312" s="551"/>
      <c r="AV312" s="551"/>
      <c r="AW312" s="551"/>
      <c r="AX312" s="551"/>
      <c r="AY312" s="551"/>
      <c r="AZ312" s="551"/>
      <c r="BA312" s="551"/>
      <c r="BB312" s="551"/>
      <c r="BC312" s="551"/>
      <c r="BD312" s="551"/>
      <c r="BE312" s="551"/>
      <c r="BF312" s="551"/>
      <c r="BG312" s="551"/>
      <c r="BH312" s="551"/>
      <c r="BI312" s="551"/>
      <c r="BJ312" s="551"/>
      <c r="BK312" s="551"/>
      <c r="BL312" s="551"/>
      <c r="BM312" s="551"/>
      <c r="BN312" s="551"/>
      <c r="BO312" s="551"/>
      <c r="BP312" s="551"/>
      <c r="BQ312" s="551"/>
      <c r="BR312" s="551"/>
      <c r="BS312" s="551"/>
      <c r="BT312" s="551"/>
      <c r="BU312" s="551"/>
    </row>
    <row r="313" spans="1:75" s="492" customFormat="1" ht="33" hidden="1">
      <c r="A313" s="495"/>
      <c r="B313" s="555"/>
      <c r="C313" s="876" t="s">
        <v>363</v>
      </c>
      <c r="D313" s="891">
        <f>SUM(C300:C305)</f>
        <v>0</v>
      </c>
      <c r="E313" s="891">
        <f>SUM(F300:F305)</f>
        <v>0</v>
      </c>
      <c r="F313" s="892">
        <f>IF(E313=0,0,-1*(1-D313/E313))</f>
        <v>0</v>
      </c>
      <c r="G313" s="893"/>
      <c r="H313" s="1016"/>
      <c r="J313" s="551"/>
      <c r="K313" s="551"/>
      <c r="L313" s="551"/>
      <c r="M313" s="551"/>
      <c r="N313" s="551"/>
      <c r="O313" s="551"/>
      <c r="P313" s="551"/>
      <c r="Q313" s="551"/>
      <c r="R313" s="551"/>
      <c r="S313" s="551"/>
      <c r="T313" s="551"/>
      <c r="U313" s="551"/>
      <c r="V313" s="551"/>
      <c r="W313" s="551"/>
      <c r="X313" s="551"/>
      <c r="Y313" s="551"/>
      <c r="Z313" s="551"/>
      <c r="AA313" s="551"/>
      <c r="AB313" s="551"/>
      <c r="AC313" s="551"/>
      <c r="AD313" s="551"/>
      <c r="AE313" s="551"/>
      <c r="AF313" s="551"/>
      <c r="AG313" s="551"/>
      <c r="AH313" s="551"/>
      <c r="AI313" s="551"/>
      <c r="AJ313" s="551"/>
      <c r="AK313" s="551"/>
      <c r="AL313" s="551"/>
      <c r="AM313" s="551"/>
      <c r="AN313" s="551"/>
      <c r="AO313" s="551"/>
      <c r="AP313" s="551"/>
      <c r="AQ313" s="551"/>
      <c r="AR313" s="551"/>
      <c r="AS313" s="551"/>
      <c r="AT313" s="551"/>
      <c r="AU313" s="551"/>
      <c r="AV313" s="551"/>
      <c r="AW313" s="551"/>
      <c r="AX313" s="551"/>
      <c r="AY313" s="551"/>
      <c r="AZ313" s="551"/>
      <c r="BA313" s="551"/>
      <c r="BB313" s="551"/>
      <c r="BC313" s="551"/>
      <c r="BD313" s="551"/>
      <c r="BE313" s="551"/>
      <c r="BF313" s="551"/>
      <c r="BG313" s="551"/>
      <c r="BH313" s="551"/>
      <c r="BI313" s="551"/>
      <c r="BJ313" s="551"/>
      <c r="BK313" s="551"/>
      <c r="BL313" s="551"/>
      <c r="BM313" s="551"/>
      <c r="BN313" s="551"/>
      <c r="BO313" s="551"/>
      <c r="BP313" s="551"/>
      <c r="BQ313" s="551"/>
      <c r="BR313" s="551"/>
      <c r="BS313" s="551"/>
      <c r="BT313" s="551"/>
      <c r="BU313" s="551"/>
    </row>
    <row r="314" spans="1:75" s="492" customFormat="1" hidden="1">
      <c r="A314" s="495"/>
      <c r="B314" s="555"/>
      <c r="C314" s="876" t="s">
        <v>278</v>
      </c>
      <c r="D314" s="891">
        <f>SUM(D300:D305)</f>
        <v>0</v>
      </c>
      <c r="E314" s="891">
        <f>SUM(G300:G305)</f>
        <v>0</v>
      </c>
      <c r="F314" s="892">
        <f>IF(E314=0,0,-1*(1-D314/E314))</f>
        <v>0</v>
      </c>
      <c r="G314" s="893"/>
      <c r="H314" s="1016"/>
      <c r="J314" s="542"/>
      <c r="K314" s="551"/>
      <c r="L314" s="551"/>
      <c r="M314" s="551"/>
      <c r="N314" s="551"/>
      <c r="O314" s="551"/>
      <c r="P314" s="551"/>
      <c r="Q314" s="551"/>
      <c r="R314" s="551"/>
      <c r="S314" s="551"/>
      <c r="T314" s="551"/>
      <c r="U314" s="551"/>
      <c r="V314" s="551"/>
      <c r="W314" s="551"/>
      <c r="X314" s="551"/>
      <c r="Y314" s="551"/>
      <c r="Z314" s="551"/>
      <c r="AA314" s="551"/>
      <c r="AB314" s="551"/>
      <c r="AC314" s="551"/>
      <c r="AD314" s="551"/>
      <c r="AE314" s="551"/>
      <c r="AF314" s="551"/>
      <c r="AG314" s="551"/>
      <c r="AH314" s="551"/>
      <c r="AI314" s="551"/>
      <c r="AJ314" s="551"/>
      <c r="AK314" s="551"/>
      <c r="AL314" s="551"/>
      <c r="AM314" s="551"/>
      <c r="AN314" s="551"/>
      <c r="AO314" s="551"/>
      <c r="AP314" s="551"/>
      <c r="AQ314" s="551"/>
      <c r="AR314" s="551"/>
      <c r="AS314" s="551"/>
      <c r="AT314" s="551"/>
      <c r="AU314" s="551"/>
      <c r="AV314" s="551"/>
      <c r="AW314" s="551"/>
      <c r="AX314" s="551"/>
      <c r="AY314" s="551"/>
      <c r="AZ314" s="551"/>
      <c r="BA314" s="551"/>
      <c r="BB314" s="551"/>
      <c r="BC314" s="551"/>
      <c r="BD314" s="551"/>
      <c r="BE314" s="551"/>
      <c r="BF314" s="551"/>
      <c r="BG314" s="551"/>
      <c r="BH314" s="551"/>
      <c r="BI314" s="551"/>
      <c r="BJ314" s="551"/>
      <c r="BK314" s="551"/>
      <c r="BL314" s="551"/>
      <c r="BM314" s="551"/>
      <c r="BN314" s="551"/>
      <c r="BO314" s="551"/>
      <c r="BP314" s="551"/>
      <c r="BQ314" s="551"/>
      <c r="BR314" s="551"/>
      <c r="BS314" s="551"/>
      <c r="BT314" s="551"/>
      <c r="BU314" s="551"/>
    </row>
    <row r="315" spans="1:75" s="492" customFormat="1" hidden="1">
      <c r="A315" s="495"/>
      <c r="B315" s="555"/>
      <c r="C315" s="876" t="s">
        <v>279</v>
      </c>
      <c r="D315" s="891">
        <f>SUM(E300:E305)</f>
        <v>0</v>
      </c>
      <c r="E315" s="891">
        <f>SUM(H300:H305)</f>
        <v>0</v>
      </c>
      <c r="F315" s="897">
        <f>IF(E315=0,0,-1*(1-D315/E315))</f>
        <v>0</v>
      </c>
      <c r="G315" s="893"/>
      <c r="H315" s="1016"/>
      <c r="J315" s="551"/>
      <c r="K315" s="551"/>
      <c r="L315" s="551"/>
      <c r="M315" s="551"/>
      <c r="N315" s="551"/>
      <c r="O315" s="551"/>
      <c r="P315" s="551"/>
      <c r="Q315" s="551"/>
      <c r="R315" s="551"/>
      <c r="S315" s="551"/>
      <c r="T315" s="551"/>
      <c r="U315" s="551"/>
      <c r="V315" s="551"/>
      <c r="W315" s="551"/>
      <c r="X315" s="551"/>
      <c r="Y315" s="551"/>
      <c r="Z315" s="551"/>
      <c r="AA315" s="551"/>
      <c r="AB315" s="551"/>
      <c r="AC315" s="551"/>
      <c r="AD315" s="551"/>
      <c r="AE315" s="551"/>
      <c r="AF315" s="551"/>
      <c r="AG315" s="551"/>
      <c r="AH315" s="551"/>
      <c r="AI315" s="551"/>
      <c r="AJ315" s="551"/>
      <c r="AK315" s="551"/>
      <c r="AL315" s="551"/>
      <c r="AM315" s="551"/>
      <c r="AN315" s="551"/>
      <c r="AO315" s="551"/>
      <c r="AP315" s="551"/>
      <c r="AQ315" s="551"/>
      <c r="AR315" s="551"/>
      <c r="AS315" s="551"/>
      <c r="AT315" s="551"/>
      <c r="AU315" s="551"/>
      <c r="AV315" s="551"/>
      <c r="AW315" s="551"/>
      <c r="AX315" s="551"/>
      <c r="AY315" s="551"/>
      <c r="AZ315" s="551"/>
      <c r="BA315" s="551"/>
      <c r="BB315" s="551"/>
      <c r="BC315" s="551"/>
      <c r="BD315" s="551"/>
      <c r="BE315" s="551"/>
      <c r="BF315" s="551"/>
      <c r="BG315" s="551"/>
      <c r="BH315" s="551"/>
      <c r="BI315" s="551"/>
      <c r="BJ315" s="551"/>
      <c r="BK315" s="551"/>
      <c r="BL315" s="551"/>
      <c r="BM315" s="551"/>
      <c r="BN315" s="551"/>
      <c r="BO315" s="551"/>
      <c r="BP315" s="551"/>
      <c r="BQ315" s="551"/>
      <c r="BR315" s="551"/>
      <c r="BS315" s="551"/>
      <c r="BT315" s="551"/>
      <c r="BU315" s="551"/>
    </row>
    <row r="316" spans="1:75" s="492" customFormat="1" hidden="1">
      <c r="A316" s="495"/>
      <c r="B316" s="555"/>
      <c r="C316" s="564"/>
      <c r="D316" s="605"/>
      <c r="E316" s="546"/>
      <c r="F316" s="542"/>
      <c r="G316" s="542"/>
      <c r="J316" s="551"/>
      <c r="K316" s="551"/>
      <c r="L316" s="551"/>
      <c r="M316" s="551"/>
      <c r="N316" s="551"/>
      <c r="O316" s="551"/>
      <c r="P316" s="551"/>
      <c r="Q316" s="551"/>
      <c r="R316" s="551"/>
      <c r="S316" s="551"/>
      <c r="T316" s="551"/>
      <c r="U316" s="551"/>
      <c r="V316" s="551"/>
      <c r="W316" s="551"/>
      <c r="X316" s="551"/>
      <c r="Y316" s="551"/>
      <c r="Z316" s="551"/>
      <c r="AA316" s="551"/>
      <c r="AB316" s="551"/>
      <c r="AC316" s="551"/>
      <c r="AD316" s="551"/>
      <c r="AE316" s="551"/>
      <c r="AF316" s="551"/>
      <c r="AG316" s="551"/>
      <c r="AH316" s="551"/>
      <c r="AI316" s="551"/>
      <c r="AJ316" s="551"/>
      <c r="AK316" s="551"/>
      <c r="AL316" s="551"/>
      <c r="AM316" s="551"/>
      <c r="AN316" s="551"/>
      <c r="AO316" s="551"/>
      <c r="AP316" s="551"/>
      <c r="AQ316" s="551"/>
      <c r="AR316" s="551"/>
      <c r="AS316" s="551"/>
      <c r="AT316" s="551"/>
      <c r="AU316" s="551"/>
      <c r="AV316" s="551"/>
      <c r="AW316" s="551"/>
      <c r="AX316" s="551"/>
      <c r="AY316" s="551"/>
      <c r="AZ316" s="551"/>
      <c r="BA316" s="551"/>
      <c r="BB316" s="551"/>
      <c r="BC316" s="551"/>
      <c r="BD316" s="551"/>
      <c r="BE316" s="551"/>
      <c r="BF316" s="551"/>
      <c r="BG316" s="551"/>
      <c r="BH316" s="551"/>
      <c r="BI316" s="551"/>
      <c r="BJ316" s="551"/>
      <c r="BK316" s="551"/>
      <c r="BL316" s="551"/>
      <c r="BM316" s="551"/>
      <c r="BN316" s="551"/>
      <c r="BO316" s="551"/>
      <c r="BP316" s="551"/>
      <c r="BQ316" s="551"/>
      <c r="BR316" s="551"/>
      <c r="BS316" s="551"/>
      <c r="BT316" s="551"/>
      <c r="BU316" s="551"/>
      <c r="BV316" s="551"/>
    </row>
    <row r="317" spans="1:75" ht="33" hidden="1">
      <c r="A317" s="898"/>
      <c r="B317" s="899" t="s">
        <v>303</v>
      </c>
      <c r="C317" s="900" t="s">
        <v>148</v>
      </c>
      <c r="D317" s="900" t="s">
        <v>149</v>
      </c>
      <c r="E317" s="901" t="s">
        <v>230</v>
      </c>
      <c r="F317" s="901" t="s">
        <v>294</v>
      </c>
      <c r="G317" s="902" t="s">
        <v>172</v>
      </c>
      <c r="H317" s="492"/>
      <c r="I317" s="492"/>
      <c r="J317" s="551"/>
      <c r="K317" s="551"/>
      <c r="L317" s="551"/>
      <c r="M317" s="551"/>
      <c r="N317" s="551"/>
      <c r="O317" s="551"/>
      <c r="P317" s="551"/>
      <c r="Q317" s="551"/>
      <c r="R317" s="551"/>
      <c r="S317" s="551"/>
      <c r="T317" s="551"/>
      <c r="U317" s="551"/>
      <c r="V317" s="551"/>
      <c r="W317" s="551"/>
      <c r="X317" s="551"/>
      <c r="Y317" s="551"/>
      <c r="Z317" s="551"/>
      <c r="AA317" s="551"/>
      <c r="AB317" s="551"/>
      <c r="AC317" s="551"/>
      <c r="AD317" s="551"/>
      <c r="AE317" s="551"/>
      <c r="AF317" s="551"/>
      <c r="AG317" s="551"/>
      <c r="AH317" s="551"/>
      <c r="AI317" s="551"/>
      <c r="AJ317" s="551"/>
      <c r="AK317" s="551"/>
      <c r="AL317" s="551"/>
      <c r="AM317" s="551"/>
      <c r="AN317" s="551"/>
      <c r="AO317" s="551"/>
      <c r="AP317" s="551"/>
      <c r="AQ317" s="551"/>
      <c r="AR317" s="551"/>
      <c r="AS317" s="551"/>
      <c r="AT317" s="551"/>
      <c r="AU317" s="551"/>
      <c r="AV317" s="551"/>
      <c r="AW317" s="551"/>
      <c r="AX317" s="551"/>
      <c r="AY317" s="551"/>
      <c r="AZ317" s="551"/>
      <c r="BA317" s="551"/>
      <c r="BB317" s="551"/>
      <c r="BC317" s="551"/>
      <c r="BD317" s="551"/>
      <c r="BE317" s="551"/>
      <c r="BF317" s="551"/>
      <c r="BG317" s="551"/>
      <c r="BH317" s="551"/>
      <c r="BI317" s="551"/>
      <c r="BJ317" s="551"/>
      <c r="BK317" s="551"/>
      <c r="BL317" s="551"/>
      <c r="BM317" s="551"/>
      <c r="BN317" s="551"/>
      <c r="BO317" s="551"/>
      <c r="BP317" s="551"/>
      <c r="BQ317" s="551"/>
      <c r="BR317" s="551"/>
      <c r="BS317" s="551"/>
      <c r="BT317" s="551"/>
      <c r="BU317" s="551"/>
      <c r="BV317" s="551"/>
    </row>
    <row r="318" spans="1:75" hidden="1">
      <c r="A318" s="898"/>
      <c r="B318" s="903"/>
      <c r="C318" s="903" t="s">
        <v>39</v>
      </c>
      <c r="D318" s="902" t="s">
        <v>48</v>
      </c>
      <c r="E318" s="904">
        <f>SUM(IF(D241=C318,F241,0),IF(D242=C318,F242,0),IF(D243=C318,F243,0),IF(D249=C318,F249,0),IF(D250=C318,F250,0),IF(D251=C318,F251,0),IF(D257=C318,F257,0),IF(D258=C318,F258,0),IF(D259=C318,F259,0),IF(D265=C318,F265,0),IF(D266=C318,F266,0),IF(D267=C318,F267,0),IF(D273=C318,F273,0),IF(D274=C318,F274,0),IF(D275=C318,F275,0),IF(D281=C318,F281,0),IF(D282=C318,F282,0),IF(D283=C318,F283,0))</f>
        <v>0</v>
      </c>
      <c r="F318" s="904">
        <f>SUM(' קבועים'!C206*' קבועים'!$B$144/10^12*$C$196,' קבועים'!C304*' קבועים'!$B$144/10^12*$D$196, ' קבועים'!C402*' קבועים'!$B$144/10^12*$E$196, ' קבועים'!C500*' קבועים'!$B$144/10^12*$F$196, ' קבועים'!C598*' קבועים'!$B$144/10^12*$G$196, ' קבועים'!C696*' קבועים'!$B$144/10^12*$H$196)</f>
        <v>0</v>
      </c>
      <c r="G318" s="904">
        <f>F318-E318</f>
        <v>0</v>
      </c>
      <c r="H318" s="492"/>
      <c r="I318" s="492"/>
      <c r="J318" s="551"/>
      <c r="K318" s="551"/>
      <c r="L318" s="551"/>
      <c r="M318" s="551"/>
      <c r="N318" s="551"/>
      <c r="O318" s="551"/>
      <c r="P318" s="551"/>
      <c r="Q318" s="551"/>
      <c r="R318" s="551"/>
      <c r="S318" s="551"/>
      <c r="T318" s="551"/>
      <c r="U318" s="551"/>
      <c r="V318" s="551"/>
      <c r="W318" s="551"/>
      <c r="X318" s="551"/>
      <c r="Y318" s="551"/>
      <c r="Z318" s="551"/>
      <c r="AA318" s="551"/>
      <c r="AB318" s="551"/>
      <c r="AC318" s="551"/>
      <c r="AD318" s="551"/>
      <c r="AE318" s="551"/>
      <c r="AF318" s="551"/>
      <c r="AG318" s="551"/>
      <c r="AH318" s="551"/>
      <c r="AI318" s="551"/>
      <c r="AJ318" s="551"/>
      <c r="AK318" s="551"/>
      <c r="AL318" s="551"/>
      <c r="AM318" s="551"/>
      <c r="AN318" s="551"/>
      <c r="AO318" s="551"/>
      <c r="AP318" s="551"/>
      <c r="AQ318" s="551"/>
      <c r="AR318" s="551"/>
      <c r="AS318" s="551"/>
      <c r="AT318" s="551"/>
      <c r="AU318" s="551"/>
      <c r="AV318" s="551"/>
      <c r="AW318" s="551"/>
      <c r="AX318" s="551"/>
      <c r="AY318" s="551"/>
      <c r="AZ318" s="551"/>
      <c r="BA318" s="551"/>
      <c r="BB318" s="551"/>
      <c r="BC318" s="551"/>
      <c r="BD318" s="551"/>
      <c r="BE318" s="551"/>
      <c r="BF318" s="551"/>
      <c r="BG318" s="551"/>
      <c r="BH318" s="551"/>
      <c r="BI318" s="551"/>
      <c r="BJ318" s="551"/>
      <c r="BK318" s="551"/>
      <c r="BL318" s="551"/>
      <c r="BM318" s="551"/>
      <c r="BN318" s="551"/>
      <c r="BO318" s="551"/>
      <c r="BP318" s="551"/>
      <c r="BQ318" s="551"/>
      <c r="BR318" s="551"/>
      <c r="BS318" s="551"/>
      <c r="BT318" s="551"/>
      <c r="BU318" s="551"/>
      <c r="BV318" s="551"/>
    </row>
    <row r="319" spans="1:75" hidden="1">
      <c r="A319" s="495"/>
      <c r="B319" s="555"/>
      <c r="C319" s="564"/>
      <c r="D319" s="605"/>
      <c r="E319" s="546"/>
      <c r="F319" s="542"/>
      <c r="G319" s="542"/>
      <c r="H319" s="492"/>
      <c r="I319" s="492"/>
      <c r="J319" s="551"/>
      <c r="K319" s="551"/>
      <c r="L319" s="551"/>
      <c r="M319" s="551"/>
      <c r="N319" s="551"/>
      <c r="O319" s="551"/>
      <c r="P319" s="551"/>
      <c r="Q319" s="551"/>
      <c r="R319" s="551"/>
      <c r="S319" s="551"/>
      <c r="T319" s="551"/>
      <c r="U319" s="551"/>
      <c r="V319" s="551"/>
      <c r="W319" s="551"/>
      <c r="X319" s="551"/>
      <c r="Y319" s="551"/>
      <c r="Z319" s="551"/>
      <c r="AA319" s="551"/>
      <c r="AB319" s="551"/>
      <c r="AC319" s="551"/>
      <c r="AD319" s="551"/>
      <c r="AE319" s="551"/>
      <c r="AF319" s="551"/>
      <c r="AG319" s="551"/>
      <c r="AH319" s="551"/>
      <c r="AI319" s="551"/>
      <c r="AJ319" s="551"/>
      <c r="AK319" s="551"/>
      <c r="AL319" s="551"/>
      <c r="AM319" s="551"/>
      <c r="AN319" s="551"/>
      <c r="AO319" s="551"/>
      <c r="AP319" s="551"/>
      <c r="AQ319" s="551"/>
      <c r="AR319" s="551"/>
      <c r="AS319" s="551"/>
      <c r="AT319" s="551"/>
      <c r="AU319" s="551"/>
      <c r="AV319" s="551"/>
      <c r="AW319" s="551"/>
      <c r="AX319" s="551"/>
      <c r="AY319" s="551"/>
      <c r="AZ319" s="551"/>
      <c r="BA319" s="551"/>
      <c r="BB319" s="551"/>
      <c r="BC319" s="551"/>
      <c r="BD319" s="551"/>
      <c r="BE319" s="551"/>
      <c r="BF319" s="551"/>
      <c r="BG319" s="551"/>
      <c r="BH319" s="551"/>
      <c r="BI319" s="551"/>
      <c r="BJ319" s="551"/>
      <c r="BK319" s="551"/>
      <c r="BL319" s="551"/>
      <c r="BM319" s="551"/>
      <c r="BN319" s="551"/>
      <c r="BO319" s="551"/>
      <c r="BP319" s="551"/>
      <c r="BQ319" s="551"/>
      <c r="BR319" s="551"/>
      <c r="BS319" s="551"/>
      <c r="BT319" s="551"/>
      <c r="BU319" s="551"/>
      <c r="BV319" s="551"/>
    </row>
    <row r="320" spans="1:75" ht="33" hidden="1">
      <c r="A320" s="879">
        <v>4.8</v>
      </c>
      <c r="B320" s="754" t="s">
        <v>173</v>
      </c>
      <c r="C320" s="613"/>
      <c r="D320" s="755"/>
      <c r="E320" s="613"/>
      <c r="F320" s="613"/>
      <c r="G320" s="613"/>
      <c r="H320" s="756"/>
      <c r="I320" s="756"/>
      <c r="J320" s="756"/>
      <c r="K320" s="756"/>
      <c r="L320" s="756"/>
      <c r="M320" s="756"/>
      <c r="N320" s="756"/>
      <c r="O320" s="578"/>
      <c r="P320" s="578"/>
      <c r="Q320" s="578"/>
      <c r="R320" s="578"/>
      <c r="S320" s="578"/>
      <c r="T320" s="578"/>
      <c r="U320" s="578"/>
      <c r="V320" s="578"/>
      <c r="W320" s="578"/>
      <c r="X320" s="578"/>
      <c r="Y320" s="578"/>
      <c r="Z320" s="578"/>
      <c r="AA320" s="578"/>
      <c r="AB320" s="578"/>
      <c r="AC320" s="578"/>
      <c r="AD320" s="578"/>
      <c r="AE320" s="578"/>
      <c r="AF320" s="578"/>
      <c r="AG320" s="578"/>
      <c r="AH320" s="578"/>
      <c r="AI320" s="578"/>
      <c r="AJ320" s="578"/>
      <c r="AK320" s="578"/>
      <c r="AL320" s="578"/>
      <c r="AM320" s="578"/>
      <c r="AN320" s="578"/>
      <c r="AO320" s="578"/>
      <c r="AP320" s="578"/>
      <c r="AQ320" s="578"/>
      <c r="AR320" s="578"/>
      <c r="AS320" s="578"/>
      <c r="AT320" s="578"/>
      <c r="AU320" s="578"/>
      <c r="AV320" s="578"/>
      <c r="AW320" s="578"/>
      <c r="AX320" s="578"/>
      <c r="AY320" s="578"/>
      <c r="AZ320" s="578"/>
      <c r="BA320" s="578"/>
      <c r="BB320" s="578"/>
      <c r="BC320" s="578"/>
      <c r="BD320" s="578"/>
      <c r="BE320" s="578"/>
      <c r="BF320" s="578"/>
      <c r="BG320" s="578"/>
      <c r="BH320" s="578"/>
      <c r="BI320" s="578"/>
      <c r="BJ320" s="578"/>
      <c r="BK320" s="578"/>
      <c r="BL320" s="578"/>
      <c r="BM320" s="578"/>
      <c r="BN320" s="578"/>
      <c r="BO320" s="578"/>
      <c r="BP320" s="578"/>
      <c r="BQ320" s="578"/>
      <c r="BR320" s="578"/>
      <c r="BS320" s="578"/>
      <c r="BT320" s="578"/>
      <c r="BU320" s="578"/>
      <c r="BV320" s="578"/>
    </row>
    <row r="321" spans="1:74" hidden="1">
      <c r="A321" s="629"/>
      <c r="B321" s="757"/>
      <c r="C321" s="542"/>
      <c r="D321" s="758"/>
      <c r="E321" s="542"/>
      <c r="F321" s="542"/>
      <c r="G321" s="542"/>
      <c r="H321" s="551"/>
      <c r="I321" s="551"/>
      <c r="J321" s="551"/>
      <c r="K321" s="551"/>
      <c r="L321" s="551"/>
      <c r="M321" s="551"/>
      <c r="N321" s="551"/>
      <c r="O321" s="578"/>
      <c r="P321" s="578"/>
      <c r="Q321" s="578"/>
      <c r="R321" s="578"/>
      <c r="S321" s="578"/>
      <c r="T321" s="578"/>
      <c r="U321" s="578"/>
      <c r="V321" s="578"/>
      <c r="W321" s="578"/>
      <c r="X321" s="578"/>
      <c r="Y321" s="578"/>
      <c r="Z321" s="578"/>
      <c r="AA321" s="578"/>
      <c r="AB321" s="578"/>
      <c r="AC321" s="578"/>
      <c r="AD321" s="578"/>
      <c r="AE321" s="578"/>
      <c r="AF321" s="578"/>
      <c r="AG321" s="578"/>
      <c r="AH321" s="578"/>
      <c r="AI321" s="578"/>
      <c r="AJ321" s="578"/>
      <c r="AK321" s="578"/>
      <c r="AL321" s="578"/>
      <c r="AM321" s="578"/>
      <c r="AN321" s="578"/>
      <c r="AO321" s="578"/>
      <c r="AP321" s="578"/>
      <c r="AQ321" s="578"/>
      <c r="AR321" s="578"/>
      <c r="AS321" s="578"/>
      <c r="AT321" s="578"/>
      <c r="AU321" s="578"/>
      <c r="AV321" s="578"/>
      <c r="AW321" s="578"/>
      <c r="AX321" s="578"/>
      <c r="AY321" s="578"/>
      <c r="AZ321" s="578"/>
      <c r="BA321" s="578"/>
      <c r="BB321" s="578"/>
      <c r="BC321" s="578"/>
      <c r="BD321" s="578"/>
      <c r="BE321" s="578"/>
      <c r="BF321" s="578"/>
      <c r="BG321" s="578"/>
      <c r="BH321" s="578"/>
      <c r="BI321" s="578"/>
      <c r="BJ321" s="578"/>
      <c r="BK321" s="578"/>
      <c r="BL321" s="578"/>
      <c r="BM321" s="578"/>
      <c r="BN321" s="578"/>
      <c r="BO321" s="578"/>
      <c r="BP321" s="578"/>
      <c r="BQ321" s="578"/>
      <c r="BR321" s="578"/>
      <c r="BS321" s="578"/>
      <c r="BT321" s="578"/>
      <c r="BU321" s="578"/>
      <c r="BV321" s="578"/>
    </row>
    <row r="322" spans="1:74" ht="33" hidden="1">
      <c r="A322" s="629"/>
      <c r="B322" s="526" t="s">
        <v>210</v>
      </c>
      <c r="C322" s="873" t="s">
        <v>19</v>
      </c>
      <c r="D322" s="758"/>
      <c r="E322" s="542"/>
      <c r="F322" s="542"/>
      <c r="G322" s="542"/>
      <c r="H322" s="551"/>
      <c r="I322" s="551"/>
      <c r="J322" s="551"/>
      <c r="K322" s="551"/>
      <c r="L322" s="551"/>
      <c r="M322" s="551"/>
      <c r="N322" s="551"/>
      <c r="O322" s="578"/>
      <c r="P322" s="578"/>
      <c r="Q322" s="578"/>
      <c r="R322" s="578"/>
      <c r="S322" s="578"/>
      <c r="T322" s="578"/>
      <c r="U322" s="578"/>
      <c r="V322" s="578"/>
      <c r="W322" s="578"/>
      <c r="X322" s="578"/>
      <c r="Y322" s="578"/>
      <c r="Z322" s="578"/>
      <c r="AA322" s="578"/>
      <c r="AB322" s="578"/>
      <c r="AC322" s="578"/>
      <c r="AD322" s="578"/>
      <c r="AE322" s="578"/>
      <c r="AF322" s="578"/>
      <c r="AG322" s="578"/>
      <c r="AH322" s="578"/>
      <c r="AI322" s="578"/>
      <c r="AJ322" s="578"/>
      <c r="AK322" s="578"/>
      <c r="AL322" s="578"/>
      <c r="AM322" s="578"/>
      <c r="AN322" s="578"/>
      <c r="AO322" s="578"/>
      <c r="AP322" s="578"/>
      <c r="AQ322" s="578"/>
      <c r="AR322" s="578"/>
      <c r="AS322" s="578"/>
      <c r="AT322" s="578"/>
      <c r="AU322" s="578"/>
      <c r="AV322" s="578"/>
      <c r="AW322" s="578"/>
      <c r="AX322" s="578"/>
      <c r="AY322" s="578"/>
      <c r="AZ322" s="578"/>
      <c r="BA322" s="578"/>
      <c r="BB322" s="578"/>
      <c r="BC322" s="578"/>
      <c r="BD322" s="578"/>
      <c r="BE322" s="578"/>
      <c r="BF322" s="578"/>
      <c r="BG322" s="578"/>
      <c r="BH322" s="578"/>
      <c r="BI322" s="578"/>
      <c r="BJ322" s="578"/>
      <c r="BK322" s="578"/>
      <c r="BL322" s="578"/>
      <c r="BM322" s="578"/>
      <c r="BN322" s="578"/>
      <c r="BO322" s="578"/>
      <c r="BP322" s="578"/>
      <c r="BQ322" s="578"/>
      <c r="BR322" s="578"/>
      <c r="BS322" s="578"/>
      <c r="BT322" s="578"/>
      <c r="BU322" s="578"/>
      <c r="BV322" s="578"/>
    </row>
    <row r="323" spans="1:74" hidden="1">
      <c r="A323" s="629"/>
      <c r="B323" s="526"/>
      <c r="C323" s="758"/>
      <c r="D323" s="758"/>
      <c r="E323" s="542"/>
      <c r="F323" s="542"/>
      <c r="G323" s="542"/>
      <c r="H323" s="551"/>
      <c r="I323" s="551"/>
      <c r="J323" s="551"/>
      <c r="K323" s="551"/>
      <c r="L323" s="551"/>
      <c r="M323" s="551"/>
      <c r="N323" s="551"/>
      <c r="O323" s="578"/>
      <c r="P323" s="578"/>
      <c r="Q323" s="578"/>
      <c r="R323" s="578"/>
      <c r="S323" s="578"/>
      <c r="T323" s="578"/>
      <c r="U323" s="578"/>
      <c r="V323" s="578"/>
      <c r="W323" s="578"/>
      <c r="X323" s="578"/>
      <c r="Y323" s="578"/>
      <c r="Z323" s="578"/>
      <c r="AA323" s="578"/>
      <c r="AB323" s="578"/>
      <c r="AC323" s="578"/>
      <c r="AD323" s="578"/>
      <c r="AE323" s="578"/>
      <c r="AF323" s="578"/>
      <c r="AG323" s="578"/>
      <c r="AH323" s="578"/>
      <c r="AI323" s="578"/>
      <c r="AJ323" s="578"/>
      <c r="AK323" s="578"/>
      <c r="AL323" s="578"/>
      <c r="AM323" s="578"/>
      <c r="AN323" s="578"/>
      <c r="AO323" s="578"/>
      <c r="AP323" s="578"/>
      <c r="AQ323" s="578"/>
      <c r="AR323" s="578"/>
      <c r="AS323" s="578"/>
      <c r="AT323" s="578"/>
      <c r="AU323" s="578"/>
      <c r="AV323" s="578"/>
      <c r="AW323" s="578"/>
      <c r="AX323" s="578"/>
      <c r="AY323" s="578"/>
      <c r="AZ323" s="578"/>
      <c r="BA323" s="578"/>
      <c r="BB323" s="578"/>
      <c r="BC323" s="578"/>
      <c r="BD323" s="578"/>
      <c r="BE323" s="578"/>
      <c r="BF323" s="578"/>
      <c r="BG323" s="578"/>
      <c r="BH323" s="578"/>
      <c r="BI323" s="578"/>
      <c r="BJ323" s="578"/>
      <c r="BK323" s="578"/>
      <c r="BL323" s="578"/>
      <c r="BM323" s="578"/>
      <c r="BN323" s="578"/>
      <c r="BO323" s="578"/>
      <c r="BP323" s="578"/>
      <c r="BQ323" s="578"/>
      <c r="BR323" s="578"/>
      <c r="BS323" s="578"/>
      <c r="BT323" s="578"/>
      <c r="BU323" s="578"/>
      <c r="BV323" s="578"/>
    </row>
    <row r="324" spans="1:74" s="492" customFormat="1" hidden="1">
      <c r="A324" s="629"/>
      <c r="B324" s="753" t="s">
        <v>153</v>
      </c>
      <c r="C324" s="542"/>
      <c r="D324" s="577" t="s">
        <v>36</v>
      </c>
      <c r="E324" s="577" t="s">
        <v>37</v>
      </c>
      <c r="F324" s="546" t="s">
        <v>135</v>
      </c>
      <c r="G324" s="546"/>
      <c r="H324" s="551"/>
      <c r="I324" s="551"/>
      <c r="J324" s="551"/>
      <c r="K324" s="551"/>
      <c r="L324" s="551"/>
      <c r="M324" s="551"/>
      <c r="N324" s="551"/>
      <c r="O324" s="551"/>
      <c r="P324" s="551"/>
      <c r="Q324" s="551"/>
      <c r="R324" s="551"/>
      <c r="S324" s="551"/>
      <c r="T324" s="551"/>
      <c r="U324" s="551"/>
      <c r="V324" s="551"/>
      <c r="W324" s="551"/>
      <c r="X324" s="551"/>
      <c r="Y324" s="551"/>
      <c r="Z324" s="551"/>
      <c r="AA324" s="551"/>
      <c r="AB324" s="551"/>
      <c r="AC324" s="551"/>
      <c r="AD324" s="551"/>
      <c r="AE324" s="551"/>
      <c r="AF324" s="551"/>
      <c r="AG324" s="551"/>
      <c r="AH324" s="551"/>
      <c r="AI324" s="551"/>
      <c r="AJ324" s="551"/>
      <c r="AK324" s="551"/>
      <c r="AL324" s="551"/>
      <c r="AM324" s="551"/>
      <c r="AN324" s="551"/>
      <c r="AO324" s="551"/>
      <c r="AP324" s="551"/>
      <c r="AQ324" s="551"/>
      <c r="AR324" s="551"/>
      <c r="AS324" s="551"/>
      <c r="AT324" s="551"/>
      <c r="AU324" s="551"/>
      <c r="AV324" s="551"/>
      <c r="AW324" s="551"/>
      <c r="AX324" s="551"/>
      <c r="AY324" s="551"/>
      <c r="AZ324" s="551"/>
      <c r="BA324" s="551"/>
      <c r="BB324" s="551"/>
      <c r="BC324" s="551"/>
      <c r="BD324" s="551"/>
      <c r="BE324" s="551"/>
      <c r="BF324" s="551"/>
      <c r="BG324" s="551"/>
      <c r="BH324" s="551"/>
      <c r="BI324" s="551"/>
      <c r="BJ324" s="551"/>
      <c r="BK324" s="551"/>
      <c r="BL324" s="551"/>
      <c r="BM324" s="551"/>
      <c r="BN324" s="551"/>
      <c r="BO324" s="551"/>
      <c r="BP324" s="551"/>
      <c r="BQ324" s="551"/>
      <c r="BR324" s="551"/>
      <c r="BS324" s="551"/>
      <c r="BT324" s="551"/>
      <c r="BU324" s="551"/>
      <c r="BV324" s="551"/>
    </row>
    <row r="325" spans="1:74" s="492" customFormat="1" ht="49.5" hidden="1">
      <c r="A325" s="629"/>
      <c r="B325" s="616" t="s">
        <v>154</v>
      </c>
      <c r="C325" s="546" t="s">
        <v>141</v>
      </c>
      <c r="D325" s="875"/>
      <c r="E325" s="875"/>
      <c r="F325" s="875"/>
      <c r="G325" s="546"/>
      <c r="H325" s="551"/>
      <c r="I325" s="551"/>
      <c r="J325" s="551"/>
      <c r="K325" s="551"/>
      <c r="L325" s="551"/>
      <c r="M325" s="551"/>
      <c r="N325" s="551"/>
      <c r="O325" s="551"/>
      <c r="P325" s="551"/>
      <c r="Q325" s="551"/>
      <c r="R325" s="551"/>
      <c r="S325" s="551"/>
      <c r="T325" s="551"/>
      <c r="U325" s="551"/>
      <c r="V325" s="551"/>
      <c r="W325" s="551"/>
      <c r="X325" s="551"/>
      <c r="Y325" s="551"/>
      <c r="Z325" s="551"/>
      <c r="AA325" s="551"/>
      <c r="AB325" s="551"/>
      <c r="AC325" s="551"/>
      <c r="AD325" s="551"/>
      <c r="AE325" s="551"/>
      <c r="AF325" s="551"/>
      <c r="AG325" s="551"/>
      <c r="AH325" s="551"/>
      <c r="AI325" s="551"/>
      <c r="AJ325" s="551"/>
      <c r="AK325" s="551"/>
      <c r="AL325" s="551"/>
      <c r="AM325" s="551"/>
      <c r="AN325" s="551"/>
      <c r="AO325" s="551"/>
      <c r="AP325" s="551"/>
      <c r="AQ325" s="551"/>
      <c r="AR325" s="551"/>
      <c r="AS325" s="551"/>
      <c r="AT325" s="551"/>
      <c r="AU325" s="551"/>
      <c r="AV325" s="551"/>
      <c r="AW325" s="551"/>
      <c r="AX325" s="551"/>
      <c r="AY325" s="551"/>
      <c r="AZ325" s="551"/>
      <c r="BA325" s="551"/>
      <c r="BB325" s="551"/>
      <c r="BC325" s="551"/>
      <c r="BD325" s="551"/>
      <c r="BE325" s="551"/>
      <c r="BF325" s="551"/>
      <c r="BG325" s="551"/>
      <c r="BH325" s="551"/>
      <c r="BI325" s="551"/>
      <c r="BJ325" s="551"/>
      <c r="BK325" s="551"/>
      <c r="BL325" s="551"/>
      <c r="BM325" s="551"/>
      <c r="BN325" s="551"/>
      <c r="BO325" s="551"/>
      <c r="BP325" s="551"/>
      <c r="BQ325" s="551"/>
      <c r="BR325" s="551"/>
      <c r="BS325" s="551"/>
      <c r="BT325" s="551"/>
      <c r="BU325" s="551"/>
      <c r="BV325" s="551"/>
    </row>
    <row r="326" spans="1:74" s="492" customFormat="1" hidden="1">
      <c r="A326" s="629"/>
      <c r="B326" s="555"/>
      <c r="C326" s="555" t="s">
        <v>142</v>
      </c>
      <c r="D326" s="875"/>
      <c r="E326" s="875"/>
      <c r="F326" s="875"/>
      <c r="G326" s="546"/>
      <c r="H326" s="551"/>
      <c r="I326" s="551"/>
      <c r="J326" s="551"/>
      <c r="K326" s="551"/>
      <c r="L326" s="551"/>
      <c r="M326" s="551"/>
      <c r="N326" s="551"/>
      <c r="O326" s="551"/>
      <c r="P326" s="551"/>
      <c r="Q326" s="551"/>
      <c r="R326" s="551"/>
      <c r="S326" s="551"/>
      <c r="T326" s="551"/>
      <c r="U326" s="551"/>
      <c r="V326" s="551"/>
      <c r="W326" s="551"/>
      <c r="X326" s="551"/>
      <c r="Y326" s="551"/>
      <c r="Z326" s="551"/>
      <c r="AA326" s="551"/>
      <c r="AB326" s="551"/>
      <c r="AC326" s="551"/>
      <c r="AD326" s="551"/>
      <c r="AE326" s="551"/>
      <c r="AF326" s="551"/>
      <c r="AG326" s="551"/>
      <c r="AH326" s="551"/>
      <c r="AI326" s="551"/>
      <c r="AJ326" s="551"/>
      <c r="AK326" s="551"/>
      <c r="AL326" s="551"/>
      <c r="AM326" s="551"/>
      <c r="AN326" s="551"/>
      <c r="AO326" s="551"/>
      <c r="AP326" s="551"/>
      <c r="AQ326" s="551"/>
      <c r="AR326" s="551"/>
      <c r="AS326" s="551"/>
      <c r="AT326" s="551"/>
      <c r="AU326" s="551"/>
      <c r="AV326" s="551"/>
      <c r="AW326" s="551"/>
      <c r="AX326" s="551"/>
      <c r="AY326" s="551"/>
      <c r="AZ326" s="551"/>
      <c r="BA326" s="551"/>
      <c r="BB326" s="551"/>
      <c r="BC326" s="551"/>
      <c r="BD326" s="551"/>
      <c r="BE326" s="551"/>
      <c r="BF326" s="551"/>
      <c r="BG326" s="551"/>
      <c r="BH326" s="551"/>
      <c r="BI326" s="551"/>
      <c r="BJ326" s="551"/>
      <c r="BK326" s="551"/>
      <c r="BL326" s="551"/>
      <c r="BM326" s="551"/>
      <c r="BN326" s="551"/>
      <c r="BO326" s="551"/>
      <c r="BP326" s="551"/>
      <c r="BQ326" s="551"/>
      <c r="BR326" s="551"/>
      <c r="BS326" s="551"/>
      <c r="BT326" s="551"/>
      <c r="BU326" s="551"/>
      <c r="BV326" s="551"/>
    </row>
    <row r="327" spans="1:74" s="492" customFormat="1" hidden="1">
      <c r="A327" s="629"/>
      <c r="B327" s="881" t="s">
        <v>155</v>
      </c>
      <c r="C327" s="581"/>
      <c r="D327" s="581" t="s">
        <v>156</v>
      </c>
      <c r="E327" s="581" t="s">
        <v>157</v>
      </c>
      <c r="F327" s="581" t="s">
        <v>158</v>
      </c>
      <c r="G327" s="752" t="s">
        <v>159</v>
      </c>
      <c r="H327" s="551"/>
      <c r="I327" s="551"/>
      <c r="J327" s="551"/>
      <c r="K327" s="551"/>
      <c r="L327" s="551"/>
      <c r="M327" s="551"/>
      <c r="N327" s="551"/>
      <c r="O327" s="551"/>
      <c r="P327" s="551"/>
      <c r="Q327" s="551"/>
      <c r="R327" s="551"/>
      <c r="S327" s="551"/>
      <c r="T327" s="551"/>
      <c r="U327" s="551"/>
      <c r="V327" s="551"/>
      <c r="W327" s="551"/>
      <c r="X327" s="551"/>
      <c r="Y327" s="551"/>
      <c r="Z327" s="551"/>
      <c r="AA327" s="551"/>
      <c r="AB327" s="551"/>
      <c r="AC327" s="551"/>
      <c r="AD327" s="551"/>
      <c r="AE327" s="551"/>
      <c r="AF327" s="551"/>
      <c r="AG327" s="551"/>
      <c r="AH327" s="551"/>
      <c r="AI327" s="551"/>
      <c r="AJ327" s="551"/>
      <c r="AK327" s="551"/>
      <c r="AL327" s="551"/>
      <c r="AM327" s="551"/>
      <c r="AN327" s="551"/>
      <c r="AO327" s="551"/>
      <c r="AP327" s="551"/>
      <c r="AQ327" s="551"/>
      <c r="AR327" s="551"/>
      <c r="AS327" s="551"/>
      <c r="AT327" s="551"/>
      <c r="AU327" s="551"/>
      <c r="AV327" s="551"/>
      <c r="AW327" s="551"/>
      <c r="AX327" s="551"/>
      <c r="AY327" s="551"/>
      <c r="AZ327" s="551"/>
      <c r="BA327" s="551"/>
      <c r="BB327" s="551"/>
      <c r="BC327" s="551"/>
      <c r="BD327" s="551"/>
      <c r="BE327" s="551"/>
      <c r="BF327" s="551"/>
      <c r="BG327" s="551"/>
      <c r="BH327" s="551"/>
      <c r="BI327" s="551"/>
      <c r="BJ327" s="551"/>
      <c r="BK327" s="551"/>
      <c r="BL327" s="551"/>
      <c r="BM327" s="551"/>
      <c r="BN327" s="551"/>
      <c r="BO327" s="551"/>
      <c r="BP327" s="551"/>
      <c r="BQ327" s="551"/>
      <c r="BR327" s="551"/>
      <c r="BS327" s="551"/>
      <c r="BT327" s="551"/>
      <c r="BU327" s="551"/>
      <c r="BV327" s="551"/>
    </row>
    <row r="328" spans="1:74" s="492" customFormat="1" ht="33" hidden="1">
      <c r="A328" s="629"/>
      <c r="B328" s="546"/>
      <c r="C328" s="556" t="s">
        <v>160</v>
      </c>
      <c r="D328" s="875"/>
      <c r="E328" s="875"/>
      <c r="F328" s="875"/>
      <c r="G328" s="875"/>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551"/>
      <c r="AE328" s="551"/>
      <c r="AF328" s="551"/>
      <c r="AG328" s="551"/>
      <c r="AH328" s="551"/>
      <c r="AI328" s="551"/>
      <c r="AJ328" s="551"/>
      <c r="AK328" s="551"/>
      <c r="AL328" s="551"/>
      <c r="AM328" s="551"/>
      <c r="AN328" s="551"/>
      <c r="AO328" s="551"/>
      <c r="AP328" s="551"/>
      <c r="AQ328" s="551"/>
      <c r="AR328" s="551"/>
      <c r="AS328" s="551"/>
      <c r="AT328" s="551"/>
      <c r="AU328" s="551"/>
      <c r="AV328" s="551"/>
      <c r="AW328" s="551"/>
      <c r="AX328" s="551"/>
      <c r="AY328" s="551"/>
      <c r="AZ328" s="551"/>
      <c r="BA328" s="551"/>
      <c r="BB328" s="551"/>
      <c r="BC328" s="551"/>
      <c r="BD328" s="551"/>
      <c r="BE328" s="551"/>
      <c r="BF328" s="551"/>
      <c r="BG328" s="551"/>
      <c r="BH328" s="551"/>
      <c r="BI328" s="551"/>
      <c r="BJ328" s="551"/>
      <c r="BK328" s="551"/>
      <c r="BL328" s="551"/>
      <c r="BM328" s="551"/>
      <c r="BN328" s="551"/>
      <c r="BO328" s="551"/>
      <c r="BP328" s="551"/>
      <c r="BQ328" s="551"/>
      <c r="BR328" s="551"/>
      <c r="BS328" s="551"/>
      <c r="BT328" s="551"/>
      <c r="BU328" s="551"/>
      <c r="BV328" s="551"/>
    </row>
    <row r="329" spans="1:74" s="492" customFormat="1" hidden="1">
      <c r="A329" s="629"/>
      <c r="B329" s="556"/>
      <c r="C329" s="556"/>
      <c r="D329" s="875"/>
      <c r="E329" s="875"/>
      <c r="F329" s="875"/>
      <c r="G329" s="875"/>
      <c r="H329" s="551"/>
      <c r="I329" s="551"/>
      <c r="J329" s="551"/>
      <c r="K329" s="551"/>
      <c r="L329" s="551"/>
      <c r="M329" s="551"/>
      <c r="N329" s="551"/>
      <c r="O329" s="551"/>
      <c r="P329" s="551"/>
      <c r="Q329" s="551"/>
      <c r="R329" s="551"/>
      <c r="S329" s="551"/>
      <c r="T329" s="551"/>
      <c r="U329" s="551"/>
      <c r="V329" s="551"/>
      <c r="W329" s="551"/>
      <c r="X329" s="551"/>
      <c r="Y329" s="551"/>
      <c r="Z329" s="551"/>
      <c r="AA329" s="551"/>
      <c r="AB329" s="551"/>
      <c r="AC329" s="551"/>
      <c r="AD329" s="551"/>
      <c r="AE329" s="551"/>
      <c r="AF329" s="551"/>
      <c r="AG329" s="551"/>
      <c r="AH329" s="551"/>
      <c r="AI329" s="551"/>
      <c r="AJ329" s="551"/>
      <c r="AK329" s="551"/>
      <c r="AL329" s="551"/>
      <c r="AM329" s="551"/>
      <c r="AN329" s="551"/>
      <c r="AO329" s="551"/>
      <c r="AP329" s="551"/>
      <c r="AQ329" s="551"/>
      <c r="AR329" s="551"/>
      <c r="AS329" s="551"/>
      <c r="AT329" s="551"/>
      <c r="AU329" s="551"/>
      <c r="AV329" s="551"/>
      <c r="AW329" s="551"/>
      <c r="AX329" s="551"/>
      <c r="AY329" s="551"/>
      <c r="AZ329" s="551"/>
      <c r="BA329" s="551"/>
      <c r="BB329" s="551"/>
      <c r="BC329" s="551"/>
      <c r="BD329" s="551"/>
      <c r="BE329" s="551"/>
      <c r="BF329" s="551"/>
      <c r="BG329" s="551"/>
      <c r="BH329" s="551"/>
      <c r="BI329" s="551"/>
      <c r="BJ329" s="551"/>
      <c r="BK329" s="551"/>
      <c r="BL329" s="551"/>
      <c r="BM329" s="551"/>
      <c r="BN329" s="551"/>
      <c r="BO329" s="551"/>
      <c r="BP329" s="551"/>
      <c r="BQ329" s="551"/>
      <c r="BR329" s="551"/>
      <c r="BS329" s="551"/>
      <c r="BT329" s="551"/>
      <c r="BU329" s="551"/>
      <c r="BV329" s="551"/>
    </row>
    <row r="330" spans="1:74" s="492" customFormat="1" hidden="1">
      <c r="A330" s="629"/>
      <c r="B330" s="555"/>
      <c r="C330" s="542"/>
      <c r="D330" s="542"/>
      <c r="E330" s="546"/>
      <c r="F330" s="546"/>
      <c r="G330" s="546"/>
      <c r="H330" s="551"/>
      <c r="I330" s="551"/>
      <c r="J330" s="551"/>
      <c r="K330" s="551"/>
      <c r="L330" s="551"/>
      <c r="M330" s="551"/>
      <c r="N330" s="551"/>
      <c r="O330" s="551"/>
      <c r="P330" s="551"/>
      <c r="Q330" s="551"/>
      <c r="R330" s="551"/>
      <c r="S330" s="551"/>
      <c r="T330" s="551"/>
      <c r="U330" s="551"/>
      <c r="V330" s="551"/>
      <c r="W330" s="551"/>
      <c r="X330" s="551"/>
      <c r="Y330" s="551"/>
      <c r="Z330" s="551"/>
      <c r="AA330" s="551"/>
      <c r="AB330" s="551"/>
      <c r="AC330" s="551"/>
      <c r="AD330" s="551"/>
      <c r="AE330" s="551"/>
      <c r="AF330" s="551"/>
      <c r="AG330" s="551"/>
      <c r="AH330" s="551"/>
      <c r="AI330" s="551"/>
      <c r="AJ330" s="551"/>
      <c r="AK330" s="551"/>
      <c r="AL330" s="551"/>
      <c r="AM330" s="551"/>
      <c r="AN330" s="551"/>
      <c r="AO330" s="551"/>
      <c r="AP330" s="551"/>
      <c r="AQ330" s="551"/>
      <c r="AR330" s="551"/>
      <c r="AS330" s="551"/>
      <c r="AT330" s="551"/>
      <c r="AU330" s="551"/>
      <c r="AV330" s="551"/>
      <c r="AW330" s="551"/>
      <c r="AX330" s="551"/>
      <c r="AY330" s="551"/>
      <c r="AZ330" s="551"/>
      <c r="BA330" s="551"/>
      <c r="BB330" s="551"/>
      <c r="BC330" s="551"/>
      <c r="BD330" s="551"/>
      <c r="BE330" s="551"/>
      <c r="BF330" s="551"/>
      <c r="BG330" s="551"/>
      <c r="BH330" s="551"/>
      <c r="BI330" s="551"/>
      <c r="BJ330" s="551"/>
      <c r="BK330" s="551"/>
      <c r="BL330" s="551"/>
      <c r="BM330" s="551"/>
      <c r="BN330" s="551"/>
      <c r="BO330" s="551"/>
      <c r="BP330" s="551"/>
      <c r="BQ330" s="551"/>
      <c r="BR330" s="551"/>
      <c r="BS330" s="551"/>
      <c r="BT330" s="551"/>
      <c r="BU330" s="551"/>
      <c r="BV330" s="551"/>
    </row>
    <row r="331" spans="1:74" s="492" customFormat="1" hidden="1" collapsed="1">
      <c r="A331" s="495"/>
      <c r="B331" s="771" t="s">
        <v>161</v>
      </c>
      <c r="C331" s="542"/>
      <c r="D331" s="542"/>
      <c r="E331" s="546"/>
      <c r="F331" s="546"/>
      <c r="G331" s="546"/>
      <c r="I331" s="551"/>
      <c r="J331" s="551"/>
      <c r="K331" s="551"/>
      <c r="L331" s="551"/>
      <c r="M331" s="551"/>
      <c r="N331" s="551"/>
      <c r="O331" s="551"/>
      <c r="P331" s="551"/>
      <c r="Q331" s="551"/>
      <c r="R331" s="551"/>
      <c r="S331" s="551"/>
      <c r="T331" s="551"/>
      <c r="U331" s="551"/>
      <c r="V331" s="551"/>
      <c r="W331" s="551"/>
      <c r="X331" s="551"/>
      <c r="Y331" s="551"/>
      <c r="Z331" s="551"/>
      <c r="AA331" s="551"/>
      <c r="AB331" s="551"/>
      <c r="AC331" s="551"/>
      <c r="AD331" s="551"/>
      <c r="AE331" s="551"/>
      <c r="AF331" s="551"/>
      <c r="AG331" s="551"/>
      <c r="AH331" s="551"/>
      <c r="AI331" s="551"/>
      <c r="AJ331" s="551"/>
      <c r="AK331" s="551"/>
      <c r="AL331" s="551"/>
      <c r="AM331" s="551"/>
      <c r="AN331" s="551"/>
      <c r="AO331" s="551"/>
      <c r="AP331" s="551"/>
      <c r="AQ331" s="551"/>
      <c r="AR331" s="551"/>
      <c r="AS331" s="551"/>
      <c r="AT331" s="551"/>
      <c r="AU331" s="551"/>
      <c r="AV331" s="551"/>
      <c r="AW331" s="551"/>
      <c r="AX331" s="551"/>
      <c r="AY331" s="551"/>
      <c r="AZ331" s="551"/>
      <c r="BA331" s="551"/>
      <c r="BB331" s="551"/>
      <c r="BC331" s="551"/>
      <c r="BD331" s="551"/>
      <c r="BE331" s="551"/>
      <c r="BF331" s="551"/>
      <c r="BG331" s="551"/>
      <c r="BH331" s="551"/>
      <c r="BI331" s="551"/>
      <c r="BJ331" s="551"/>
      <c r="BK331" s="551"/>
      <c r="BL331" s="551"/>
      <c r="BM331" s="551"/>
      <c r="BN331" s="551"/>
      <c r="BO331" s="551"/>
      <c r="BP331" s="551"/>
      <c r="BQ331" s="551"/>
      <c r="BR331" s="551"/>
      <c r="BS331" s="551"/>
      <c r="BT331" s="551"/>
      <c r="BU331" s="551"/>
      <c r="BV331" s="551"/>
    </row>
    <row r="332" spans="1:74" s="492" customFormat="1" hidden="1">
      <c r="A332" s="495"/>
      <c r="B332" s="771"/>
      <c r="C332" s="542"/>
      <c r="D332" s="542"/>
      <c r="E332" s="546"/>
      <c r="F332" s="546"/>
      <c r="G332" s="546"/>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1"/>
      <c r="AK332" s="551"/>
      <c r="AL332" s="551"/>
      <c r="AM332" s="551"/>
      <c r="AN332" s="551"/>
      <c r="AO332" s="551"/>
      <c r="AP332" s="551"/>
      <c r="AQ332" s="551"/>
      <c r="AR332" s="551"/>
      <c r="AS332" s="551"/>
      <c r="AT332" s="551"/>
      <c r="AU332" s="551"/>
      <c r="AV332" s="551"/>
      <c r="AW332" s="551"/>
      <c r="AX332" s="551"/>
      <c r="AY332" s="551"/>
      <c r="AZ332" s="551"/>
      <c r="BA332" s="551"/>
      <c r="BB332" s="551"/>
      <c r="BC332" s="551"/>
      <c r="BD332" s="551"/>
      <c r="BE332" s="551"/>
      <c r="BF332" s="551"/>
      <c r="BG332" s="551"/>
      <c r="BH332" s="551"/>
      <c r="BI332" s="551"/>
      <c r="BJ332" s="551"/>
      <c r="BK332" s="551"/>
      <c r="BL332" s="551"/>
      <c r="BM332" s="551"/>
      <c r="BN332" s="551"/>
      <c r="BO332" s="551"/>
      <c r="BP332" s="551"/>
      <c r="BQ332" s="551"/>
      <c r="BR332" s="551"/>
      <c r="BS332" s="551"/>
      <c r="BT332" s="551"/>
      <c r="BU332" s="551"/>
      <c r="BV332" s="551"/>
    </row>
    <row r="333" spans="1:74" s="492" customFormat="1" ht="49.5" hidden="1" customHeight="1">
      <c r="A333" s="495"/>
      <c r="B333" s="1030" t="s">
        <v>212</v>
      </c>
      <c r="C333" s="717" t="s">
        <v>2602</v>
      </c>
      <c r="D333" s="717" t="s">
        <v>262</v>
      </c>
      <c r="E333" s="717" t="s">
        <v>6</v>
      </c>
      <c r="F333" s="717" t="s">
        <v>2603</v>
      </c>
      <c r="G333" s="717" t="s">
        <v>84</v>
      </c>
      <c r="I333" s="718"/>
      <c r="J333" s="499"/>
      <c r="K333" s="499"/>
      <c r="L333" s="499"/>
      <c r="M333" s="718"/>
      <c r="BI333" s="493"/>
    </row>
    <row r="334" spans="1:74" s="492" customFormat="1" hidden="1">
      <c r="A334" s="495"/>
      <c r="B334" s="1030"/>
      <c r="C334" s="683"/>
      <c r="D334" s="869"/>
      <c r="E334" s="882" t="str">
        <f>IF(D334="","",IF(D334=' קבועים'!$A$38,' קבועים'!$B$38,IF(D334=' קבועים'!$A$39,' קבועים'!$B$39,IF(D334=' קבועים'!$A$40,' קבועים'!$B$40,IF(D334=' קבועים'!$A$41,' קבועים'!$B$41,IF(D334=' קבועים'!$A$42,' קבועים'!$B$42))))))</f>
        <v/>
      </c>
      <c r="F334" s="683"/>
      <c r="G334" s="683"/>
      <c r="I334" s="530"/>
      <c r="J334" s="681"/>
      <c r="K334" s="530"/>
      <c r="L334" s="530"/>
      <c r="M334" s="530"/>
      <c r="BI334" s="493"/>
    </row>
    <row r="335" spans="1:74" s="492" customFormat="1" hidden="1">
      <c r="A335" s="495"/>
      <c r="B335" s="1030"/>
      <c r="C335" s="683"/>
      <c r="D335" s="869"/>
      <c r="E335" s="882" t="str">
        <f>IF(D335="","",IF(D335=' קבועים'!$A$38,' קבועים'!$B$38,IF(D335=' קבועים'!$A$39,' קבועים'!$B$39,IF(D335=' קבועים'!$A$40,' קבועים'!$B$40,IF(D335=' קבועים'!$A$41,' קבועים'!$B$41,IF(D335=' קבועים'!$A$42,' קבועים'!$B$42))))))</f>
        <v/>
      </c>
      <c r="F335" s="683"/>
      <c r="G335" s="683"/>
      <c r="I335" s="530"/>
      <c r="J335" s="681"/>
      <c r="K335" s="530"/>
      <c r="L335" s="530"/>
      <c r="M335" s="530"/>
      <c r="BI335" s="493"/>
    </row>
    <row r="336" spans="1:74" s="492" customFormat="1" hidden="1">
      <c r="A336" s="495"/>
      <c r="B336" s="1030"/>
      <c r="C336" s="683"/>
      <c r="D336" s="869"/>
      <c r="E336" s="882" t="str">
        <f>IF(D336="","",IF(D336=' קבועים'!$A$38,' קבועים'!$B$38,IF(D336=' קבועים'!$A$39,' קבועים'!$B$39,IF(D336=' קבועים'!$A$40,' קבועים'!$B$40,IF(D336=' קבועים'!$A$41,' קבועים'!$B$41,IF(D336=' קבועים'!$A$42,' קבועים'!$B$42))))))</f>
        <v/>
      </c>
      <c r="F336" s="683"/>
      <c r="G336" s="683"/>
      <c r="I336" s="530"/>
      <c r="J336" s="681"/>
      <c r="K336" s="530"/>
      <c r="L336" s="530"/>
      <c r="M336" s="530"/>
      <c r="BI336" s="493"/>
    </row>
    <row r="337" spans="1:61" s="492" customFormat="1" hidden="1">
      <c r="A337" s="495"/>
      <c r="BI337" s="493"/>
    </row>
    <row r="338" spans="1:61" s="492" customFormat="1" ht="66" hidden="1">
      <c r="A338" s="495"/>
      <c r="B338" s="717" t="s">
        <v>2623</v>
      </c>
      <c r="C338" s="717" t="s">
        <v>2605</v>
      </c>
      <c r="D338" s="717" t="s">
        <v>2609</v>
      </c>
      <c r="E338" s="717" t="s">
        <v>84</v>
      </c>
      <c r="I338" s="718"/>
      <c r="J338" s="499"/>
      <c r="K338" s="499"/>
      <c r="L338" s="499"/>
      <c r="M338" s="718"/>
      <c r="BH338" s="493"/>
    </row>
    <row r="339" spans="1:61" s="492" customFormat="1" hidden="1">
      <c r="A339" s="495"/>
      <c r="B339" s="683"/>
      <c r="C339" s="683"/>
      <c r="D339" s="683"/>
      <c r="E339" s="683"/>
      <c r="I339" s="530"/>
      <c r="J339" s="681"/>
      <c r="K339" s="530"/>
      <c r="L339" s="530"/>
      <c r="M339" s="530"/>
      <c r="BH339" s="493"/>
    </row>
    <row r="340" spans="1:61" s="492" customFormat="1" hidden="1">
      <c r="A340" s="495"/>
      <c r="BI340" s="493"/>
    </row>
    <row r="341" spans="1:61" s="492" customFormat="1" ht="49.5" hidden="1">
      <c r="A341" s="495"/>
      <c r="B341" s="1027" t="s">
        <v>216</v>
      </c>
      <c r="C341" s="717" t="s">
        <v>2602</v>
      </c>
      <c r="D341" s="717" t="s">
        <v>262</v>
      </c>
      <c r="E341" s="717" t="s">
        <v>6</v>
      </c>
      <c r="F341" s="717" t="s">
        <v>2603</v>
      </c>
      <c r="G341" s="717" t="s">
        <v>84</v>
      </c>
      <c r="I341" s="718"/>
      <c r="J341" s="499"/>
      <c r="K341" s="499"/>
      <c r="L341" s="499"/>
      <c r="M341" s="718"/>
      <c r="BI341" s="493"/>
    </row>
    <row r="342" spans="1:61" s="492" customFormat="1" hidden="1">
      <c r="A342" s="495"/>
      <c r="B342" s="1027"/>
      <c r="C342" s="683"/>
      <c r="D342" s="869"/>
      <c r="E342" s="882" t="str">
        <f>IF(D342="","",IF(D342=' קבועים'!$A$38,' קבועים'!$B$38,IF(D342=' קבועים'!$A$39,' קבועים'!$B$39,IF(D342=' קבועים'!$A$40,' קבועים'!$B$40,IF(D342=' קבועים'!$A$41,' קבועים'!$B$41,IF(D342=' קבועים'!$A$42,' קבועים'!$B$42))))))</f>
        <v/>
      </c>
      <c r="F342" s="683"/>
      <c r="G342" s="683"/>
      <c r="I342" s="530"/>
      <c r="J342" s="681"/>
      <c r="K342" s="530"/>
      <c r="L342" s="530"/>
      <c r="M342" s="530"/>
      <c r="BI342" s="493"/>
    </row>
    <row r="343" spans="1:61" s="492" customFormat="1" hidden="1">
      <c r="A343" s="495"/>
      <c r="B343" s="1027"/>
      <c r="C343" s="683"/>
      <c r="D343" s="869"/>
      <c r="E343" s="882" t="str">
        <f>IF(D343="","",IF(D343=' קבועים'!$A$38,' קבועים'!$B$38,IF(D343=' קבועים'!$A$39,' קבועים'!$B$39,IF(D343=' קבועים'!$A$40,' קבועים'!$B$40,IF(D343=' קבועים'!$A$41,' קבועים'!$B$41,IF(D343=' קבועים'!$A$42,' קבועים'!$B$42))))))</f>
        <v/>
      </c>
      <c r="F343" s="683"/>
      <c r="G343" s="683"/>
      <c r="I343" s="530"/>
      <c r="J343" s="681"/>
      <c r="K343" s="530"/>
      <c r="L343" s="530"/>
      <c r="M343" s="530"/>
      <c r="BI343" s="493"/>
    </row>
    <row r="344" spans="1:61" s="492" customFormat="1" hidden="1">
      <c r="A344" s="495"/>
      <c r="B344" s="1027"/>
      <c r="C344" s="683"/>
      <c r="D344" s="869"/>
      <c r="E344" s="882" t="str">
        <f>IF(D344="","",IF(D344=' קבועים'!$A$38,' קבועים'!$B$38,IF(D344=' קבועים'!$A$39,' קבועים'!$B$39,IF(D344=' קבועים'!$A$40,' קבועים'!$B$40,IF(D344=' קבועים'!$A$41,' קבועים'!$B$41,IF(D344=' קבועים'!$A$42,' קבועים'!$B$42))))))</f>
        <v/>
      </c>
      <c r="F344" s="683"/>
      <c r="G344" s="683"/>
      <c r="I344" s="530"/>
      <c r="J344" s="681"/>
      <c r="K344" s="530"/>
      <c r="L344" s="530"/>
      <c r="M344" s="530"/>
      <c r="BI344" s="493"/>
    </row>
    <row r="345" spans="1:61" s="492" customFormat="1" hidden="1">
      <c r="A345" s="495"/>
      <c r="I345" s="530"/>
      <c r="J345" s="681"/>
      <c r="K345" s="530"/>
      <c r="L345" s="530"/>
      <c r="M345" s="530"/>
      <c r="BI345" s="493"/>
    </row>
    <row r="346" spans="1:61" s="492" customFormat="1" ht="66" hidden="1">
      <c r="A346" s="495"/>
      <c r="B346" s="717" t="s">
        <v>2623</v>
      </c>
      <c r="C346" s="717" t="s">
        <v>2605</v>
      </c>
      <c r="D346" s="717" t="s">
        <v>2609</v>
      </c>
      <c r="E346" s="717" t="s">
        <v>84</v>
      </c>
      <c r="I346" s="718"/>
      <c r="J346" s="499"/>
      <c r="K346" s="499"/>
      <c r="L346" s="499"/>
      <c r="M346" s="718"/>
      <c r="BI346" s="493"/>
    </row>
    <row r="347" spans="1:61" s="492" customFormat="1" hidden="1">
      <c r="A347" s="495"/>
      <c r="B347" s="683"/>
      <c r="C347" s="683"/>
      <c r="D347" s="683"/>
      <c r="E347" s="683"/>
      <c r="I347" s="530"/>
      <c r="J347" s="681"/>
      <c r="K347" s="530"/>
      <c r="L347" s="530"/>
      <c r="M347" s="530"/>
      <c r="BI347" s="493"/>
    </row>
    <row r="348" spans="1:61" s="492" customFormat="1" hidden="1">
      <c r="A348" s="495"/>
      <c r="I348" s="530"/>
      <c r="J348" s="681"/>
      <c r="K348" s="530"/>
      <c r="L348" s="530"/>
      <c r="M348" s="530"/>
      <c r="BI348" s="493"/>
    </row>
    <row r="349" spans="1:61" s="492" customFormat="1" ht="49.5" hidden="1">
      <c r="A349" s="495"/>
      <c r="B349" s="1030" t="s">
        <v>218</v>
      </c>
      <c r="C349" s="717" t="s">
        <v>2602</v>
      </c>
      <c r="D349" s="717" t="s">
        <v>262</v>
      </c>
      <c r="E349" s="717" t="s">
        <v>6</v>
      </c>
      <c r="F349" s="717" t="s">
        <v>2603</v>
      </c>
      <c r="G349" s="717" t="s">
        <v>84</v>
      </c>
      <c r="I349" s="718"/>
      <c r="J349" s="499"/>
      <c r="K349" s="499"/>
      <c r="L349" s="499"/>
      <c r="M349" s="718"/>
      <c r="BI349" s="493"/>
    </row>
    <row r="350" spans="1:61" s="492" customFormat="1" hidden="1">
      <c r="A350" s="495"/>
      <c r="B350" s="1030"/>
      <c r="C350" s="683"/>
      <c r="D350" s="869"/>
      <c r="E350" s="882" t="str">
        <f>IF(D350="","",IF(D350=' קבועים'!$A$38,' קבועים'!$B$38,IF(D350=' קבועים'!$A$39,' קבועים'!$B$39,IF(D350=' קבועים'!$A$40,' קבועים'!$B$40,IF(D350=' קבועים'!$A$41,' קבועים'!$B$41,IF(D350=' קבועים'!$A$42,' קבועים'!$B$42))))))</f>
        <v/>
      </c>
      <c r="F350" s="683"/>
      <c r="G350" s="683"/>
      <c r="I350" s="530"/>
      <c r="J350" s="681"/>
      <c r="K350" s="530"/>
      <c r="L350" s="530"/>
      <c r="M350" s="530"/>
      <c r="BI350" s="493"/>
    </row>
    <row r="351" spans="1:61" s="492" customFormat="1" hidden="1">
      <c r="A351" s="495"/>
      <c r="B351" s="1030"/>
      <c r="C351" s="683"/>
      <c r="D351" s="869"/>
      <c r="E351" s="882" t="str">
        <f>IF(D351="","",IF(D351=' קבועים'!$A$38,' קבועים'!$B$38,IF(D351=' קבועים'!$A$39,' קבועים'!$B$39,IF(D351=' קבועים'!$A$40,' קבועים'!$B$40,IF(D351=' קבועים'!$A$41,' קבועים'!$B$41,IF(D351=' קבועים'!$A$42,' קבועים'!$B$42))))))</f>
        <v/>
      </c>
      <c r="F351" s="683"/>
      <c r="G351" s="683"/>
      <c r="I351" s="530"/>
      <c r="J351" s="681"/>
      <c r="K351" s="530"/>
      <c r="L351" s="530"/>
      <c r="M351" s="530"/>
      <c r="BI351" s="493"/>
    </row>
    <row r="352" spans="1:61" s="492" customFormat="1" hidden="1">
      <c r="A352" s="495"/>
      <c r="B352" s="1030"/>
      <c r="C352" s="683"/>
      <c r="D352" s="869"/>
      <c r="E352" s="882" t="str">
        <f>IF(D352="","",IF(D352=' קבועים'!$A$38,' קבועים'!$B$38,IF(D352=' קבועים'!$A$39,' קבועים'!$B$39,IF(D352=' קבועים'!$A$40,' קבועים'!$B$40,IF(D352=' קבועים'!$A$41,' קבועים'!$B$41,IF(D352=' קבועים'!$A$42,' קבועים'!$B$42))))))</f>
        <v/>
      </c>
      <c r="F352" s="683"/>
      <c r="G352" s="683"/>
      <c r="I352" s="530"/>
      <c r="J352" s="681"/>
      <c r="K352" s="530"/>
      <c r="L352" s="530"/>
      <c r="M352" s="530"/>
      <c r="BI352" s="493"/>
    </row>
    <row r="353" spans="1:61" s="492" customFormat="1" hidden="1">
      <c r="A353" s="495"/>
      <c r="BI353" s="493"/>
    </row>
    <row r="354" spans="1:61" s="492" customFormat="1" ht="66" hidden="1">
      <c r="A354" s="495"/>
      <c r="B354" s="717" t="s">
        <v>2623</v>
      </c>
      <c r="C354" s="717" t="s">
        <v>2605</v>
      </c>
      <c r="D354" s="717" t="s">
        <v>2609</v>
      </c>
      <c r="E354" s="717" t="s">
        <v>84</v>
      </c>
      <c r="I354" s="718"/>
      <c r="J354" s="499"/>
      <c r="K354" s="499"/>
      <c r="L354" s="499"/>
      <c r="M354" s="718"/>
      <c r="BI354" s="493"/>
    </row>
    <row r="355" spans="1:61" s="492" customFormat="1" hidden="1">
      <c r="A355" s="495"/>
      <c r="B355" s="683"/>
      <c r="C355" s="683"/>
      <c r="D355" s="683"/>
      <c r="E355" s="683"/>
      <c r="I355" s="530"/>
      <c r="J355" s="681"/>
      <c r="K355" s="530"/>
      <c r="L355" s="530"/>
      <c r="M355" s="530"/>
      <c r="BI355" s="493"/>
    </row>
    <row r="356" spans="1:61" s="492" customFormat="1" hidden="1">
      <c r="A356" s="495"/>
      <c r="I356" s="530"/>
      <c r="J356" s="681"/>
      <c r="K356" s="530"/>
      <c r="L356" s="530"/>
      <c r="M356" s="530"/>
      <c r="BI356" s="493"/>
    </row>
    <row r="357" spans="1:61" s="492" customFormat="1" ht="49.5" hidden="1">
      <c r="A357" s="495"/>
      <c r="B357" s="1030" t="s">
        <v>220</v>
      </c>
      <c r="C357" s="717" t="s">
        <v>2602</v>
      </c>
      <c r="D357" s="717" t="s">
        <v>262</v>
      </c>
      <c r="E357" s="717" t="s">
        <v>6</v>
      </c>
      <c r="F357" s="717" t="s">
        <v>2603</v>
      </c>
      <c r="G357" s="717" t="s">
        <v>84</v>
      </c>
      <c r="I357" s="718"/>
      <c r="J357" s="499"/>
      <c r="K357" s="499"/>
      <c r="L357" s="499"/>
      <c r="M357" s="718"/>
      <c r="BI357" s="493"/>
    </row>
    <row r="358" spans="1:61" s="492" customFormat="1" hidden="1">
      <c r="A358" s="495"/>
      <c r="B358" s="1030"/>
      <c r="C358" s="683"/>
      <c r="D358" s="869"/>
      <c r="E358" s="882" t="str">
        <f>IF(D358="","",IF(D358=' קבועים'!$A$38,' קבועים'!$B$38,IF(D358=' קבועים'!$A$39,' קבועים'!$B$39,IF(D358=' קבועים'!$A$40,' קבועים'!$B$40,IF(D358=' קבועים'!$A$41,' קבועים'!$B$41,IF(D358=' קבועים'!$A$42,' קבועים'!$B$42))))))</f>
        <v/>
      </c>
      <c r="F358" s="683"/>
      <c r="G358" s="683"/>
      <c r="I358" s="530"/>
      <c r="J358" s="681"/>
      <c r="K358" s="530"/>
      <c r="L358" s="530"/>
      <c r="M358" s="530"/>
      <c r="BI358" s="493"/>
    </row>
    <row r="359" spans="1:61" s="492" customFormat="1" hidden="1">
      <c r="A359" s="495"/>
      <c r="B359" s="1030"/>
      <c r="C359" s="683"/>
      <c r="D359" s="869"/>
      <c r="E359" s="882" t="str">
        <f>IF(D359="","",IF(D359=' קבועים'!$A$38,' קבועים'!$B$38,IF(D359=' קבועים'!$A$39,' קבועים'!$B$39,IF(D359=' קבועים'!$A$40,' קבועים'!$B$40,IF(D359=' קבועים'!$A$41,' קבועים'!$B$41,IF(D359=' קבועים'!$A$42,' קבועים'!$B$42))))))</f>
        <v/>
      </c>
      <c r="F359" s="683"/>
      <c r="G359" s="683"/>
      <c r="I359" s="530"/>
      <c r="J359" s="681"/>
      <c r="K359" s="530"/>
      <c r="L359" s="530"/>
      <c r="M359" s="530"/>
      <c r="BI359" s="493"/>
    </row>
    <row r="360" spans="1:61" s="492" customFormat="1" hidden="1">
      <c r="A360" s="495"/>
      <c r="B360" s="1030"/>
      <c r="C360" s="683"/>
      <c r="D360" s="869"/>
      <c r="E360" s="882" t="str">
        <f>IF(D360="","",IF(D360=' קבועים'!$A$38,' קבועים'!$B$38,IF(D360=' קבועים'!$A$39,' קבועים'!$B$39,IF(D360=' קבועים'!$A$40,' קבועים'!$B$40,IF(D360=' קבועים'!$A$41,' קבועים'!$B$41,IF(D360=' קבועים'!$A$42,' קבועים'!$B$42))))))</f>
        <v/>
      </c>
      <c r="F360" s="683"/>
      <c r="G360" s="683"/>
      <c r="I360" s="530"/>
      <c r="J360" s="681"/>
      <c r="K360" s="530"/>
      <c r="L360" s="530"/>
      <c r="M360" s="530"/>
      <c r="BI360" s="493"/>
    </row>
    <row r="361" spans="1:61" s="492" customFormat="1" hidden="1">
      <c r="A361" s="495"/>
      <c r="BI361" s="493"/>
    </row>
    <row r="362" spans="1:61" s="492" customFormat="1" ht="66" hidden="1">
      <c r="A362" s="495"/>
      <c r="B362" s="717" t="s">
        <v>2623</v>
      </c>
      <c r="C362" s="717" t="s">
        <v>2605</v>
      </c>
      <c r="D362" s="717" t="s">
        <v>2609</v>
      </c>
      <c r="E362" s="717" t="s">
        <v>84</v>
      </c>
      <c r="I362" s="718"/>
      <c r="J362" s="499"/>
      <c r="K362" s="499"/>
      <c r="L362" s="499"/>
      <c r="M362" s="718"/>
      <c r="BI362" s="493"/>
    </row>
    <row r="363" spans="1:61" s="492" customFormat="1" hidden="1">
      <c r="A363" s="495"/>
      <c r="B363" s="683"/>
      <c r="C363" s="683"/>
      <c r="D363" s="683"/>
      <c r="E363" s="683"/>
      <c r="I363" s="530"/>
      <c r="J363" s="681"/>
      <c r="K363" s="530"/>
      <c r="L363" s="530"/>
      <c r="M363" s="530"/>
      <c r="BI363" s="493"/>
    </row>
    <row r="364" spans="1:61" s="492" customFormat="1" hidden="1">
      <c r="A364" s="495"/>
      <c r="I364" s="530"/>
      <c r="J364" s="681"/>
      <c r="K364" s="530"/>
      <c r="L364" s="530"/>
      <c r="M364" s="530"/>
      <c r="BI364" s="493"/>
    </row>
    <row r="365" spans="1:61" s="492" customFormat="1" ht="49.5" hidden="1">
      <c r="A365" s="495"/>
      <c r="B365" s="1030" t="s">
        <v>222</v>
      </c>
      <c r="C365" s="717" t="s">
        <v>2602</v>
      </c>
      <c r="D365" s="717" t="s">
        <v>262</v>
      </c>
      <c r="E365" s="717" t="s">
        <v>6</v>
      </c>
      <c r="F365" s="717" t="s">
        <v>2603</v>
      </c>
      <c r="G365" s="717" t="s">
        <v>84</v>
      </c>
      <c r="I365" s="718"/>
      <c r="J365" s="499"/>
      <c r="K365" s="499"/>
      <c r="L365" s="499"/>
      <c r="M365" s="718"/>
      <c r="BI365" s="493"/>
    </row>
    <row r="366" spans="1:61" s="492" customFormat="1" hidden="1">
      <c r="A366" s="495"/>
      <c r="B366" s="1030"/>
      <c r="C366" s="683"/>
      <c r="D366" s="869"/>
      <c r="E366" s="882" t="str">
        <f>IF(D366="","",IF(D366=' קבועים'!$A$38,' קבועים'!$B$38,IF(D366=' קבועים'!$A$39,' קבועים'!$B$39,IF(D366=' קבועים'!$A$40,' קבועים'!$B$40,IF(D366=' קבועים'!$A$41,' קבועים'!$B$41,IF(D366=' קבועים'!$A$42,' קבועים'!$B$42))))))</f>
        <v/>
      </c>
      <c r="F366" s="683"/>
      <c r="G366" s="683"/>
      <c r="I366" s="530"/>
      <c r="J366" s="681"/>
      <c r="K366" s="530"/>
      <c r="L366" s="530"/>
      <c r="M366" s="530"/>
      <c r="BI366" s="493"/>
    </row>
    <row r="367" spans="1:61" s="492" customFormat="1" hidden="1">
      <c r="A367" s="495"/>
      <c r="B367" s="1030"/>
      <c r="C367" s="683"/>
      <c r="D367" s="869"/>
      <c r="E367" s="882" t="str">
        <f>IF(D367="","",IF(D367=' קבועים'!$A$38,' קבועים'!$B$38,IF(D367=' קבועים'!$A$39,' קבועים'!$B$39,IF(D367=' קבועים'!$A$40,' קבועים'!$B$40,IF(D367=' קבועים'!$A$41,' קבועים'!$B$41,IF(D367=' קבועים'!$A$42,' קבועים'!$B$42))))))</f>
        <v/>
      </c>
      <c r="F367" s="683"/>
      <c r="G367" s="683"/>
      <c r="I367" s="530"/>
      <c r="J367" s="681"/>
      <c r="K367" s="530"/>
      <c r="L367" s="530"/>
      <c r="M367" s="530"/>
      <c r="BI367" s="493"/>
    </row>
    <row r="368" spans="1:61" s="492" customFormat="1" hidden="1">
      <c r="A368" s="495"/>
      <c r="B368" s="1030"/>
      <c r="C368" s="683"/>
      <c r="D368" s="869"/>
      <c r="E368" s="882" t="str">
        <f>IF(D368="","",IF(D368=' קבועים'!$A$38,' קבועים'!$B$38,IF(D368=' קבועים'!$A$39,' קבועים'!$B$39,IF(D368=' קבועים'!$A$40,' קבועים'!$B$40,IF(D368=' קבועים'!$A$41,' קבועים'!$B$41,IF(D368=' קבועים'!$A$42,' קבועים'!$B$42))))))</f>
        <v/>
      </c>
      <c r="F368" s="683"/>
      <c r="G368" s="683"/>
      <c r="I368" s="530"/>
      <c r="J368" s="530"/>
      <c r="K368" s="530"/>
      <c r="L368" s="530"/>
      <c r="M368" s="530"/>
      <c r="BI368" s="493"/>
    </row>
    <row r="369" spans="1:74" s="492" customFormat="1" hidden="1">
      <c r="A369" s="495"/>
      <c r="I369" s="530"/>
      <c r="J369" s="681"/>
      <c r="K369" s="530"/>
      <c r="L369" s="530"/>
      <c r="M369" s="530"/>
      <c r="BI369" s="493"/>
    </row>
    <row r="370" spans="1:74" s="492" customFormat="1" ht="66" hidden="1">
      <c r="A370" s="495"/>
      <c r="B370" s="717" t="s">
        <v>2623</v>
      </c>
      <c r="C370" s="717" t="s">
        <v>2605</v>
      </c>
      <c r="D370" s="717" t="s">
        <v>2609</v>
      </c>
      <c r="E370" s="717" t="s">
        <v>84</v>
      </c>
      <c r="I370" s="718"/>
      <c r="J370" s="499"/>
      <c r="K370" s="499"/>
      <c r="L370" s="499"/>
      <c r="M370" s="718"/>
      <c r="BI370" s="493"/>
    </row>
    <row r="371" spans="1:74" s="492" customFormat="1" hidden="1">
      <c r="A371" s="495"/>
      <c r="B371" s="683"/>
      <c r="C371" s="683"/>
      <c r="D371" s="683"/>
      <c r="E371" s="683"/>
      <c r="I371" s="530"/>
      <c r="J371" s="681"/>
      <c r="K371" s="530"/>
      <c r="L371" s="530"/>
      <c r="M371" s="530"/>
      <c r="BI371" s="493"/>
    </row>
    <row r="372" spans="1:74" s="492" customFormat="1" hidden="1">
      <c r="A372" s="495"/>
      <c r="I372" s="530"/>
      <c r="J372" s="681"/>
      <c r="K372" s="530"/>
      <c r="L372" s="530"/>
      <c r="M372" s="530"/>
      <c r="BI372" s="493"/>
    </row>
    <row r="373" spans="1:74" s="492" customFormat="1" ht="49.5" hidden="1">
      <c r="A373" s="495"/>
      <c r="B373" s="1030" t="s">
        <v>224</v>
      </c>
      <c r="C373" s="717" t="s">
        <v>2602</v>
      </c>
      <c r="D373" s="717" t="s">
        <v>262</v>
      </c>
      <c r="E373" s="717" t="s">
        <v>6</v>
      </c>
      <c r="F373" s="717" t="s">
        <v>2603</v>
      </c>
      <c r="G373" s="717" t="s">
        <v>84</v>
      </c>
      <c r="I373" s="718"/>
      <c r="J373" s="499"/>
      <c r="K373" s="499"/>
      <c r="L373" s="499"/>
      <c r="M373" s="718"/>
      <c r="BI373" s="493"/>
    </row>
    <row r="374" spans="1:74" s="492" customFormat="1" hidden="1">
      <c r="A374" s="495"/>
      <c r="B374" s="1030"/>
      <c r="C374" s="683"/>
      <c r="D374" s="869"/>
      <c r="E374" s="882" t="str">
        <f>IF(D374="","",IF(D374=' קבועים'!$A$38,' קבועים'!$B$38,IF(D374=' קבועים'!$A$39,' קבועים'!$B$39,IF(D374=' קבועים'!$A$40,' קבועים'!$B$40,IF(D374=' קבועים'!$A$41,' קבועים'!$B$41,IF(D374=' קבועים'!$A$42,' קבועים'!$B$42))))))</f>
        <v/>
      </c>
      <c r="F374" s="683"/>
      <c r="G374" s="683"/>
      <c r="I374" s="530"/>
      <c r="J374" s="681"/>
      <c r="K374" s="530"/>
      <c r="L374" s="530"/>
      <c r="M374" s="530"/>
      <c r="BI374" s="493"/>
    </row>
    <row r="375" spans="1:74" s="492" customFormat="1" hidden="1">
      <c r="A375" s="495"/>
      <c r="B375" s="1030"/>
      <c r="C375" s="683"/>
      <c r="D375" s="869"/>
      <c r="E375" s="882" t="str">
        <f>IF(D375="","",IF(D375=' קבועים'!$A$38,' קבועים'!$B$38,IF(D375=' קבועים'!$A$39,' קבועים'!$B$39,IF(D375=' קבועים'!$A$40,' קבועים'!$B$40,IF(D375=' קבועים'!$A$41,' קבועים'!$B$41,IF(D375=' קבועים'!$A$42,' קבועים'!$B$42))))))</f>
        <v/>
      </c>
      <c r="F375" s="683"/>
      <c r="G375" s="683"/>
      <c r="I375" s="530"/>
      <c r="J375" s="681"/>
      <c r="K375" s="530"/>
      <c r="L375" s="530"/>
      <c r="M375" s="530"/>
      <c r="BI375" s="493"/>
    </row>
    <row r="376" spans="1:74" s="492" customFormat="1" hidden="1">
      <c r="A376" s="495"/>
      <c r="B376" s="1030"/>
      <c r="C376" s="683"/>
      <c r="D376" s="869"/>
      <c r="E376" s="882" t="str">
        <f>IF(D376="","",IF(D376=' קבועים'!$A$38,' קבועים'!$B$38,IF(D376=' קבועים'!$A$39,' קבועים'!$B$39,IF(D376=' קבועים'!$A$40,' קבועים'!$B$40,IF(D376=' קבועים'!$A$41,' קבועים'!$B$41,IF(D376=' קבועים'!$A$42,' קבועים'!$B$42))))))</f>
        <v/>
      </c>
      <c r="F376" s="683"/>
      <c r="G376" s="683"/>
      <c r="I376" s="530"/>
      <c r="J376" s="681"/>
      <c r="K376" s="530"/>
      <c r="L376" s="530"/>
      <c r="M376" s="530"/>
      <c r="BJ376" s="493"/>
    </row>
    <row r="377" spans="1:74" s="492" customFormat="1" hidden="1">
      <c r="A377" s="495"/>
      <c r="I377" s="530"/>
      <c r="J377" s="681"/>
      <c r="K377" s="530"/>
      <c r="L377" s="530"/>
      <c r="M377" s="530"/>
      <c r="BI377" s="493"/>
    </row>
    <row r="378" spans="1:74" s="492" customFormat="1" ht="66" hidden="1">
      <c r="A378" s="495"/>
      <c r="B378" s="717" t="s">
        <v>2623</v>
      </c>
      <c r="C378" s="717" t="s">
        <v>2605</v>
      </c>
      <c r="D378" s="717" t="s">
        <v>2609</v>
      </c>
      <c r="E378" s="717" t="s">
        <v>84</v>
      </c>
      <c r="I378" s="718"/>
      <c r="J378" s="499"/>
      <c r="K378" s="499"/>
      <c r="L378" s="499"/>
      <c r="M378" s="718"/>
      <c r="BI378" s="493"/>
    </row>
    <row r="379" spans="1:74" s="492" customFormat="1" hidden="1">
      <c r="A379" s="495"/>
      <c r="B379" s="683"/>
      <c r="C379" s="683"/>
      <c r="D379" s="683"/>
      <c r="E379" s="683"/>
      <c r="I379" s="530"/>
      <c r="J379" s="681"/>
      <c r="K379" s="530"/>
      <c r="L379" s="530"/>
      <c r="M379" s="530"/>
      <c r="BI379" s="493"/>
    </row>
    <row r="380" spans="1:74" s="492" customFormat="1" hidden="1">
      <c r="A380" s="495"/>
      <c r="C380" s="737"/>
      <c r="D380" s="526"/>
      <c r="E380" s="526"/>
      <c r="F380" s="526"/>
      <c r="H380" s="551"/>
      <c r="I380" s="551"/>
      <c r="J380" s="530"/>
      <c r="K380" s="530"/>
      <c r="L380" s="530"/>
      <c r="M380" s="530"/>
      <c r="BJ380" s="493"/>
    </row>
    <row r="381" spans="1:74" s="492" customFormat="1" hidden="1">
      <c r="A381" s="629"/>
      <c r="B381" s="494"/>
      <c r="C381" s="605"/>
      <c r="D381" s="605"/>
      <c r="E381" s="546"/>
      <c r="F381" s="542"/>
      <c r="G381" s="542"/>
      <c r="J381" s="530"/>
      <c r="K381" s="530"/>
      <c r="L381" s="530"/>
      <c r="M381" s="530"/>
      <c r="BJ381" s="493"/>
    </row>
    <row r="382" spans="1:74" s="492" customFormat="1" ht="30" hidden="1" customHeight="1">
      <c r="A382" s="629"/>
      <c r="B382" s="766" t="s">
        <v>226</v>
      </c>
      <c r="C382" s="1028" t="s">
        <v>164</v>
      </c>
      <c r="D382" s="1028"/>
      <c r="E382" s="1028"/>
      <c r="F382" s="1025" t="s">
        <v>229</v>
      </c>
      <c r="G382" s="1025"/>
      <c r="H382" s="1025"/>
      <c r="J382" s="551"/>
      <c r="K382" s="551"/>
      <c r="L382" s="551"/>
      <c r="M382" s="551"/>
      <c r="N382" s="551"/>
      <c r="O382" s="551"/>
      <c r="P382" s="551"/>
      <c r="Q382" s="551"/>
      <c r="R382" s="551"/>
      <c r="S382" s="551"/>
      <c r="T382" s="551"/>
      <c r="U382" s="551"/>
      <c r="V382" s="551"/>
      <c r="W382" s="551"/>
      <c r="X382" s="551"/>
      <c r="Y382" s="551"/>
      <c r="Z382" s="551"/>
      <c r="AA382" s="551"/>
      <c r="AB382" s="551"/>
      <c r="AC382" s="551"/>
      <c r="AD382" s="551"/>
      <c r="AE382" s="551"/>
      <c r="AF382" s="551"/>
      <c r="AG382" s="551"/>
      <c r="AH382" s="551"/>
      <c r="AI382" s="551"/>
      <c r="AJ382" s="551"/>
      <c r="AK382" s="551"/>
      <c r="AL382" s="551"/>
      <c r="AM382" s="551"/>
      <c r="AN382" s="551"/>
      <c r="AO382" s="551"/>
      <c r="AP382" s="551"/>
      <c r="AQ382" s="551"/>
      <c r="AR382" s="551"/>
      <c r="AS382" s="551"/>
      <c r="AT382" s="551"/>
      <c r="AU382" s="551"/>
      <c r="AV382" s="551"/>
      <c r="AW382" s="551"/>
      <c r="AX382" s="551"/>
      <c r="AY382" s="551"/>
      <c r="AZ382" s="551"/>
      <c r="BA382" s="551"/>
      <c r="BB382" s="551"/>
      <c r="BC382" s="551"/>
      <c r="BD382" s="551"/>
      <c r="BE382" s="551"/>
      <c r="BF382" s="551"/>
      <c r="BG382" s="551"/>
      <c r="BH382" s="551"/>
      <c r="BI382" s="551"/>
      <c r="BJ382" s="551"/>
      <c r="BK382" s="551"/>
      <c r="BL382" s="551"/>
      <c r="BM382" s="551"/>
      <c r="BN382" s="551"/>
      <c r="BO382" s="551"/>
      <c r="BP382" s="551"/>
      <c r="BQ382" s="551"/>
      <c r="BR382" s="551"/>
      <c r="BS382" s="551"/>
      <c r="BT382" s="551"/>
      <c r="BU382" s="551"/>
      <c r="BV382" s="551"/>
    </row>
    <row r="383" spans="1:74" s="492" customFormat="1" ht="33" hidden="1">
      <c r="A383" s="629"/>
      <c r="B383" s="870" t="s">
        <v>178</v>
      </c>
      <c r="C383" s="905" t="s">
        <v>2624</v>
      </c>
      <c r="D383" s="906" t="s">
        <v>2625</v>
      </c>
      <c r="E383" s="907" t="s">
        <v>2626</v>
      </c>
      <c r="F383" s="905" t="s">
        <v>2624</v>
      </c>
      <c r="G383" s="906" t="s">
        <v>2627</v>
      </c>
      <c r="H383" s="907" t="s">
        <v>2626</v>
      </c>
      <c r="J383" s="551"/>
      <c r="K383" s="551"/>
      <c r="L383" s="551"/>
      <c r="M383" s="551"/>
      <c r="N383" s="551"/>
      <c r="O383" s="551"/>
      <c r="P383" s="551"/>
      <c r="Q383" s="551"/>
      <c r="R383" s="551"/>
      <c r="S383" s="551"/>
      <c r="T383" s="551"/>
      <c r="U383" s="551"/>
      <c r="V383" s="551"/>
      <c r="W383" s="551"/>
      <c r="X383" s="551"/>
      <c r="Y383" s="551"/>
      <c r="Z383" s="551"/>
      <c r="AA383" s="551"/>
      <c r="AB383" s="551"/>
      <c r="AC383" s="551"/>
      <c r="AD383" s="551"/>
      <c r="AE383" s="551"/>
      <c r="AF383" s="551"/>
      <c r="AG383" s="551"/>
      <c r="AH383" s="551"/>
      <c r="AI383" s="551"/>
      <c r="AJ383" s="551"/>
      <c r="AK383" s="551"/>
      <c r="AL383" s="551"/>
      <c r="AM383" s="551"/>
      <c r="AN383" s="551"/>
      <c r="AO383" s="551"/>
      <c r="AP383" s="551"/>
      <c r="AQ383" s="551"/>
      <c r="AR383" s="551"/>
      <c r="AS383" s="551"/>
      <c r="AT383" s="551"/>
      <c r="AU383" s="551"/>
      <c r="AV383" s="551"/>
      <c r="AW383" s="551"/>
      <c r="AX383" s="551"/>
      <c r="AY383" s="551"/>
      <c r="AZ383" s="551"/>
      <c r="BA383" s="551"/>
      <c r="BB383" s="551"/>
      <c r="BC383" s="551"/>
      <c r="BD383" s="551"/>
      <c r="BE383" s="551"/>
      <c r="BF383" s="551"/>
      <c r="BG383" s="551"/>
      <c r="BH383" s="551"/>
      <c r="BI383" s="551"/>
      <c r="BJ383" s="551"/>
      <c r="BK383" s="551"/>
      <c r="BL383" s="551"/>
      <c r="BM383" s="551"/>
      <c r="BN383" s="551"/>
      <c r="BO383" s="551"/>
      <c r="BP383" s="551"/>
      <c r="BQ383" s="551"/>
      <c r="BR383" s="551"/>
      <c r="BS383" s="551"/>
      <c r="BT383" s="551"/>
      <c r="BU383" s="551"/>
      <c r="BV383" s="551"/>
    </row>
    <row r="384" spans="1:74" s="492" customFormat="1" hidden="1">
      <c r="A384" s="629"/>
      <c r="B384" s="641">
        <v>1</v>
      </c>
      <c r="C384" s="886">
        <f>' קבועים'!C219*' קבועים'!$B$163</f>
        <v>0</v>
      </c>
      <c r="D384" s="886">
        <f>' קבועים'!B220</f>
        <v>0</v>
      </c>
      <c r="E384" s="886">
        <f t="shared" ref="E384:E389" si="4">C384-D384</f>
        <v>0</v>
      </c>
      <c r="F384" s="886">
        <f>IF(B339="",0,$C$177)</f>
        <v>0</v>
      </c>
      <c r="G384" s="886">
        <f>IF(B339="",0,$D$177)</f>
        <v>0</v>
      </c>
      <c r="H384" s="886">
        <f t="shared" ref="H384:H389" si="5">F384-G384</f>
        <v>0</v>
      </c>
      <c r="J384" s="551"/>
      <c r="K384" s="551"/>
      <c r="L384" s="551"/>
      <c r="M384" s="551"/>
      <c r="N384" s="551"/>
      <c r="O384" s="551"/>
      <c r="P384" s="551"/>
      <c r="Q384" s="551"/>
      <c r="R384" s="551"/>
      <c r="S384" s="551"/>
      <c r="T384" s="551"/>
      <c r="U384" s="551"/>
      <c r="V384" s="551"/>
      <c r="W384" s="551"/>
      <c r="X384" s="551"/>
      <c r="Y384" s="551"/>
      <c r="Z384" s="551"/>
      <c r="AA384" s="551"/>
      <c r="AB384" s="551"/>
      <c r="AC384" s="551"/>
      <c r="AD384" s="551"/>
      <c r="AE384" s="551"/>
      <c r="AF384" s="551"/>
      <c r="AG384" s="551"/>
      <c r="AH384" s="551"/>
      <c r="AI384" s="551"/>
      <c r="AJ384" s="551"/>
      <c r="AK384" s="551"/>
      <c r="AL384" s="551"/>
      <c r="AM384" s="551"/>
      <c r="AN384" s="551"/>
      <c r="AO384" s="551"/>
      <c r="AP384" s="551"/>
      <c r="AQ384" s="551"/>
      <c r="AR384" s="551"/>
      <c r="AS384" s="551"/>
      <c r="AT384" s="551"/>
      <c r="AU384" s="551"/>
      <c r="AV384" s="551"/>
      <c r="AW384" s="551"/>
      <c r="AX384" s="551"/>
      <c r="AY384" s="551"/>
      <c r="AZ384" s="551"/>
      <c r="BA384" s="551"/>
      <c r="BB384" s="551"/>
      <c r="BC384" s="551"/>
      <c r="BD384" s="551"/>
      <c r="BE384" s="551"/>
      <c r="BF384" s="551"/>
      <c r="BG384" s="551"/>
      <c r="BH384" s="551"/>
      <c r="BI384" s="551"/>
      <c r="BJ384" s="551"/>
      <c r="BK384" s="551"/>
      <c r="BL384" s="551"/>
      <c r="BM384" s="551"/>
      <c r="BN384" s="551"/>
      <c r="BO384" s="551"/>
      <c r="BP384" s="551"/>
      <c r="BQ384" s="551"/>
      <c r="BR384" s="551"/>
      <c r="BS384" s="551"/>
      <c r="BT384" s="551"/>
      <c r="BU384" s="551"/>
      <c r="BV384" s="551"/>
    </row>
    <row r="385" spans="1:74" s="492" customFormat="1" hidden="1">
      <c r="A385" s="629"/>
      <c r="B385" s="641">
        <v>2</v>
      </c>
      <c r="C385" s="886">
        <f>' קבועים'!C317*' קבועים'!B261</f>
        <v>0</v>
      </c>
      <c r="D385" s="886">
        <f>' קבועים'!B318</f>
        <v>0</v>
      </c>
      <c r="E385" s="886">
        <f t="shared" si="4"/>
        <v>0</v>
      </c>
      <c r="F385" s="886">
        <f>IF(B347="",0,$C$178)</f>
        <v>0</v>
      </c>
      <c r="G385" s="886">
        <f>IF(B347="",0,$D$178)</f>
        <v>0</v>
      </c>
      <c r="H385" s="886">
        <f t="shared" si="5"/>
        <v>0</v>
      </c>
      <c r="J385" s="551"/>
      <c r="K385" s="551"/>
      <c r="L385" s="551"/>
      <c r="M385" s="551"/>
      <c r="N385" s="551"/>
      <c r="O385" s="551"/>
      <c r="P385" s="551"/>
      <c r="Q385" s="551"/>
      <c r="R385" s="551"/>
      <c r="S385" s="551"/>
      <c r="T385" s="551"/>
      <c r="U385" s="551"/>
      <c r="V385" s="551"/>
      <c r="W385" s="551"/>
      <c r="X385" s="551"/>
      <c r="Y385" s="551"/>
      <c r="Z385" s="551"/>
      <c r="AA385" s="551"/>
      <c r="AB385" s="551"/>
      <c r="AC385" s="551"/>
      <c r="AD385" s="551"/>
      <c r="AE385" s="551"/>
      <c r="AF385" s="551"/>
      <c r="AG385" s="551"/>
      <c r="AH385" s="551"/>
      <c r="AI385" s="551"/>
      <c r="AJ385" s="551"/>
      <c r="AK385" s="551"/>
      <c r="AL385" s="551"/>
      <c r="AM385" s="551"/>
      <c r="AN385" s="551"/>
      <c r="AO385" s="551"/>
      <c r="AP385" s="551"/>
      <c r="AQ385" s="551"/>
      <c r="AR385" s="551"/>
      <c r="AS385" s="551"/>
      <c r="AT385" s="551"/>
      <c r="AU385" s="551"/>
      <c r="AV385" s="551"/>
      <c r="AW385" s="551"/>
      <c r="AX385" s="551"/>
      <c r="AY385" s="551"/>
      <c r="AZ385" s="551"/>
      <c r="BA385" s="551"/>
      <c r="BB385" s="551"/>
      <c r="BC385" s="551"/>
      <c r="BD385" s="551"/>
      <c r="BE385" s="551"/>
      <c r="BF385" s="551"/>
      <c r="BG385" s="551"/>
      <c r="BH385" s="551"/>
      <c r="BI385" s="551"/>
      <c r="BJ385" s="551"/>
      <c r="BK385" s="551"/>
      <c r="BL385" s="551"/>
      <c r="BM385" s="551"/>
      <c r="BN385" s="551"/>
      <c r="BO385" s="551"/>
      <c r="BP385" s="551"/>
      <c r="BQ385" s="551"/>
      <c r="BR385" s="551"/>
      <c r="BS385" s="551"/>
      <c r="BT385" s="551"/>
      <c r="BU385" s="551"/>
      <c r="BV385" s="551"/>
    </row>
    <row r="386" spans="1:74" s="492" customFormat="1" hidden="1">
      <c r="A386" s="629"/>
      <c r="B386" s="641">
        <v>3</v>
      </c>
      <c r="C386" s="886">
        <f>' קבועים'!C415*' קבועים'!$B$359</f>
        <v>0</v>
      </c>
      <c r="D386" s="886">
        <f>' קבועים'!B416</f>
        <v>0</v>
      </c>
      <c r="E386" s="886">
        <f t="shared" si="4"/>
        <v>0</v>
      </c>
      <c r="F386" s="886">
        <f>IF(B355="",0,$C$179)</f>
        <v>0</v>
      </c>
      <c r="G386" s="886">
        <f>IF(B355="",0,$D$179)</f>
        <v>0</v>
      </c>
      <c r="H386" s="886">
        <f t="shared" si="5"/>
        <v>0</v>
      </c>
      <c r="J386" s="551"/>
      <c r="K386" s="551"/>
      <c r="L386" s="551"/>
      <c r="M386" s="551"/>
      <c r="N386" s="551"/>
      <c r="O386" s="551"/>
      <c r="P386" s="551"/>
      <c r="Q386" s="551"/>
      <c r="R386" s="551"/>
      <c r="S386" s="551"/>
      <c r="T386" s="551"/>
      <c r="U386" s="551"/>
      <c r="V386" s="551"/>
      <c r="W386" s="551"/>
      <c r="X386" s="551"/>
      <c r="Y386" s="551"/>
      <c r="Z386" s="551"/>
      <c r="AA386" s="551"/>
      <c r="AB386" s="551"/>
      <c r="AC386" s="551"/>
      <c r="AD386" s="551"/>
      <c r="AE386" s="551"/>
      <c r="AF386" s="551"/>
      <c r="AG386" s="551"/>
      <c r="AH386" s="551"/>
      <c r="AI386" s="551"/>
      <c r="AJ386" s="551"/>
      <c r="AK386" s="551"/>
      <c r="AL386" s="551"/>
      <c r="AM386" s="551"/>
      <c r="AN386" s="551"/>
      <c r="AO386" s="551"/>
      <c r="AP386" s="551"/>
      <c r="AQ386" s="551"/>
      <c r="AR386" s="551"/>
      <c r="AS386" s="551"/>
      <c r="AT386" s="551"/>
      <c r="AU386" s="551"/>
      <c r="AV386" s="551"/>
      <c r="AW386" s="551"/>
      <c r="AX386" s="551"/>
      <c r="AY386" s="551"/>
      <c r="AZ386" s="551"/>
      <c r="BA386" s="551"/>
      <c r="BB386" s="551"/>
      <c r="BC386" s="551"/>
      <c r="BD386" s="551"/>
      <c r="BE386" s="551"/>
      <c r="BF386" s="551"/>
      <c r="BG386" s="551"/>
      <c r="BH386" s="551"/>
      <c r="BI386" s="551"/>
      <c r="BJ386" s="551"/>
      <c r="BK386" s="551"/>
      <c r="BL386" s="551"/>
      <c r="BM386" s="551"/>
      <c r="BN386" s="551"/>
      <c r="BO386" s="551"/>
      <c r="BP386" s="551"/>
      <c r="BQ386" s="551"/>
      <c r="BR386" s="551"/>
      <c r="BS386" s="551"/>
      <c r="BT386" s="551"/>
      <c r="BU386" s="551"/>
      <c r="BV386" s="551"/>
    </row>
    <row r="387" spans="1:74" s="492" customFormat="1" hidden="1">
      <c r="A387" s="629"/>
      <c r="B387" s="641">
        <v>4</v>
      </c>
      <c r="C387" s="886">
        <f>' קבועים'!C513*' קבועים'!$B$457</f>
        <v>0</v>
      </c>
      <c r="D387" s="886">
        <f>' קבועים'!B514</f>
        <v>0</v>
      </c>
      <c r="E387" s="886">
        <f t="shared" si="4"/>
        <v>0</v>
      </c>
      <c r="F387" s="886">
        <f>IF(B363="",0,$C$180)</f>
        <v>0</v>
      </c>
      <c r="G387" s="886">
        <f>IF(B363="",0,$D$180)</f>
        <v>0</v>
      </c>
      <c r="H387" s="886">
        <f t="shared" si="5"/>
        <v>0</v>
      </c>
      <c r="J387" s="551"/>
      <c r="K387" s="551"/>
      <c r="L387" s="551"/>
      <c r="M387" s="551"/>
      <c r="N387" s="551"/>
      <c r="O387" s="551"/>
      <c r="P387" s="551"/>
      <c r="Q387" s="551"/>
      <c r="R387" s="551"/>
      <c r="S387" s="551"/>
      <c r="T387" s="551"/>
      <c r="U387" s="551"/>
      <c r="V387" s="551"/>
      <c r="W387" s="551"/>
      <c r="X387" s="551"/>
      <c r="Y387" s="551"/>
      <c r="Z387" s="551"/>
      <c r="AA387" s="551"/>
      <c r="AB387" s="551"/>
      <c r="AC387" s="551"/>
      <c r="AD387" s="551"/>
      <c r="AE387" s="551"/>
      <c r="AF387" s="551"/>
      <c r="AG387" s="551"/>
      <c r="AH387" s="551"/>
      <c r="AI387" s="551"/>
      <c r="AJ387" s="551"/>
      <c r="AK387" s="551"/>
      <c r="AL387" s="551"/>
      <c r="AM387" s="551"/>
      <c r="AN387" s="551"/>
      <c r="AO387" s="551"/>
      <c r="AP387" s="551"/>
      <c r="AQ387" s="551"/>
      <c r="AR387" s="551"/>
      <c r="AS387" s="551"/>
      <c r="AT387" s="551"/>
      <c r="AU387" s="551"/>
      <c r="AV387" s="551"/>
      <c r="AW387" s="551"/>
      <c r="AX387" s="551"/>
      <c r="AY387" s="551"/>
      <c r="AZ387" s="551"/>
      <c r="BA387" s="551"/>
      <c r="BB387" s="551"/>
      <c r="BC387" s="551"/>
      <c r="BD387" s="551"/>
      <c r="BE387" s="551"/>
      <c r="BF387" s="551"/>
      <c r="BG387" s="551"/>
      <c r="BH387" s="551"/>
      <c r="BI387" s="551"/>
      <c r="BJ387" s="551"/>
      <c r="BK387" s="551"/>
      <c r="BL387" s="551"/>
      <c r="BM387" s="551"/>
      <c r="BN387" s="551"/>
      <c r="BO387" s="551"/>
      <c r="BP387" s="551"/>
      <c r="BQ387" s="551"/>
      <c r="BR387" s="551"/>
      <c r="BS387" s="551"/>
      <c r="BT387" s="551"/>
      <c r="BU387" s="551"/>
      <c r="BV387" s="551"/>
    </row>
    <row r="388" spans="1:74" s="492" customFormat="1" hidden="1">
      <c r="A388" s="629"/>
      <c r="B388" s="641">
        <v>5</v>
      </c>
      <c r="C388" s="886">
        <f>' קבועים'!C611*' קבועים'!$B$555</f>
        <v>0</v>
      </c>
      <c r="D388" s="886">
        <f>' קבועים'!B612</f>
        <v>0</v>
      </c>
      <c r="E388" s="886">
        <f t="shared" si="4"/>
        <v>0</v>
      </c>
      <c r="F388" s="886">
        <f>IF(B371="",0,$C$181)</f>
        <v>0</v>
      </c>
      <c r="G388" s="886">
        <f>IF(B371="",0,$D$181)</f>
        <v>0</v>
      </c>
      <c r="H388" s="886">
        <f t="shared" si="5"/>
        <v>0</v>
      </c>
      <c r="J388" s="551"/>
      <c r="K388" s="551"/>
      <c r="L388" s="551"/>
      <c r="M388" s="551"/>
      <c r="N388" s="551"/>
      <c r="O388" s="551"/>
      <c r="P388" s="551"/>
      <c r="Q388" s="551"/>
      <c r="R388" s="551"/>
      <c r="S388" s="551"/>
      <c r="T388" s="551"/>
      <c r="U388" s="551"/>
      <c r="V388" s="551"/>
      <c r="W388" s="551"/>
      <c r="X388" s="551"/>
      <c r="Y388" s="551"/>
      <c r="Z388" s="551"/>
      <c r="AA388" s="551"/>
      <c r="AB388" s="551"/>
      <c r="AC388" s="551"/>
      <c r="AD388" s="551"/>
      <c r="AE388" s="551"/>
      <c r="AF388" s="551"/>
      <c r="AG388" s="551"/>
      <c r="AH388" s="551"/>
      <c r="AI388" s="551"/>
      <c r="AJ388" s="551"/>
      <c r="AK388" s="551"/>
      <c r="AL388" s="551"/>
      <c r="AM388" s="551"/>
      <c r="AN388" s="551"/>
      <c r="AO388" s="551"/>
      <c r="AP388" s="551"/>
      <c r="AQ388" s="551"/>
      <c r="AR388" s="551"/>
      <c r="AS388" s="551"/>
      <c r="AT388" s="551"/>
      <c r="AU388" s="551"/>
      <c r="AV388" s="551"/>
      <c r="AW388" s="551"/>
      <c r="AX388" s="551"/>
      <c r="AY388" s="551"/>
      <c r="AZ388" s="551"/>
      <c r="BA388" s="551"/>
      <c r="BB388" s="551"/>
      <c r="BC388" s="551"/>
      <c r="BD388" s="551"/>
      <c r="BE388" s="551"/>
      <c r="BF388" s="551"/>
      <c r="BG388" s="551"/>
      <c r="BH388" s="551"/>
      <c r="BI388" s="551"/>
      <c r="BJ388" s="551"/>
      <c r="BK388" s="551"/>
      <c r="BL388" s="551"/>
      <c r="BM388" s="551"/>
      <c r="BN388" s="551"/>
      <c r="BO388" s="551"/>
      <c r="BP388" s="551"/>
      <c r="BQ388" s="551"/>
      <c r="BR388" s="551"/>
      <c r="BS388" s="551"/>
      <c r="BT388" s="551"/>
      <c r="BU388" s="551"/>
      <c r="BV388" s="551"/>
    </row>
    <row r="389" spans="1:74" s="492" customFormat="1" hidden="1">
      <c r="A389" s="629"/>
      <c r="B389" s="641">
        <v>6</v>
      </c>
      <c r="C389" s="886">
        <f>' קבועים'!C709*' קבועים'!$B$653</f>
        <v>0</v>
      </c>
      <c r="D389" s="886">
        <f>' קבועים'!B710</f>
        <v>0</v>
      </c>
      <c r="E389" s="886">
        <f t="shared" si="4"/>
        <v>0</v>
      </c>
      <c r="F389" s="886">
        <f>IF(B379="",0,$C$182)</f>
        <v>0</v>
      </c>
      <c r="G389" s="886">
        <f>IF(B379="",0,$D$182)</f>
        <v>0</v>
      </c>
      <c r="H389" s="886">
        <f t="shared" si="5"/>
        <v>0</v>
      </c>
      <c r="J389" s="551"/>
      <c r="K389" s="551"/>
      <c r="L389" s="551"/>
      <c r="M389" s="551"/>
      <c r="N389" s="551"/>
      <c r="O389" s="551"/>
      <c r="P389" s="551"/>
      <c r="Q389" s="551"/>
      <c r="R389" s="551"/>
      <c r="S389" s="551"/>
      <c r="T389" s="551"/>
      <c r="U389" s="551"/>
      <c r="V389" s="551"/>
      <c r="W389" s="551"/>
      <c r="X389" s="551"/>
      <c r="Y389" s="551"/>
      <c r="Z389" s="551"/>
      <c r="AA389" s="551"/>
      <c r="AB389" s="551"/>
      <c r="AC389" s="551"/>
      <c r="AD389" s="551"/>
      <c r="AE389" s="551"/>
      <c r="AF389" s="551"/>
      <c r="AG389" s="551"/>
      <c r="AH389" s="551"/>
      <c r="AI389" s="551"/>
      <c r="AJ389" s="551"/>
      <c r="AK389" s="551"/>
      <c r="AL389" s="551"/>
      <c r="AM389" s="551"/>
      <c r="AN389" s="551"/>
      <c r="AO389" s="551"/>
      <c r="AP389" s="551"/>
      <c r="AQ389" s="551"/>
      <c r="AR389" s="551"/>
      <c r="AS389" s="551"/>
      <c r="AT389" s="551"/>
      <c r="AU389" s="551"/>
      <c r="AV389" s="551"/>
      <c r="AW389" s="551"/>
      <c r="AX389" s="551"/>
      <c r="AY389" s="551"/>
      <c r="AZ389" s="551"/>
      <c r="BA389" s="551"/>
      <c r="BB389" s="551"/>
      <c r="BC389" s="551"/>
      <c r="BD389" s="551"/>
      <c r="BE389" s="551"/>
      <c r="BF389" s="551"/>
      <c r="BG389" s="551"/>
      <c r="BH389" s="551"/>
      <c r="BI389" s="551"/>
      <c r="BJ389" s="551"/>
      <c r="BK389" s="551"/>
      <c r="BL389" s="551"/>
      <c r="BM389" s="551"/>
      <c r="BN389" s="551"/>
      <c r="BO389" s="551"/>
      <c r="BP389" s="551"/>
      <c r="BQ389" s="551"/>
      <c r="BR389" s="551"/>
      <c r="BS389" s="551"/>
      <c r="BT389" s="551"/>
      <c r="BU389" s="551"/>
      <c r="BV389" s="551"/>
    </row>
    <row r="390" spans="1:74" s="492" customFormat="1" hidden="1">
      <c r="A390" s="629"/>
      <c r="B390" s="494"/>
      <c r="C390" s="605"/>
      <c r="D390" s="605"/>
      <c r="E390" s="546"/>
      <c r="F390" s="542"/>
      <c r="G390" s="542"/>
      <c r="J390" s="551"/>
      <c r="K390" s="551"/>
      <c r="L390" s="551"/>
      <c r="M390" s="551"/>
      <c r="N390" s="551"/>
      <c r="O390" s="551"/>
      <c r="P390" s="551"/>
      <c r="Q390" s="551"/>
      <c r="R390" s="551"/>
      <c r="S390" s="551"/>
      <c r="T390" s="551"/>
      <c r="U390" s="551"/>
      <c r="V390" s="551"/>
      <c r="W390" s="551"/>
      <c r="X390" s="551"/>
      <c r="Y390" s="551"/>
      <c r="Z390" s="551"/>
      <c r="AA390" s="551"/>
      <c r="AB390" s="551"/>
      <c r="AC390" s="551"/>
      <c r="AD390" s="551"/>
      <c r="AE390" s="551"/>
      <c r="AF390" s="551"/>
      <c r="AG390" s="551"/>
      <c r="AH390" s="551"/>
      <c r="AI390" s="551"/>
      <c r="AJ390" s="551"/>
      <c r="AK390" s="551"/>
      <c r="AL390" s="551"/>
      <c r="AM390" s="551"/>
      <c r="AN390" s="551"/>
      <c r="AO390" s="551"/>
      <c r="AP390" s="551"/>
      <c r="AQ390" s="551"/>
      <c r="AR390" s="551"/>
      <c r="AS390" s="551"/>
      <c r="AT390" s="551"/>
      <c r="AU390" s="551"/>
      <c r="AV390" s="551"/>
      <c r="AW390" s="551"/>
      <c r="AX390" s="551"/>
      <c r="AY390" s="551"/>
      <c r="AZ390" s="551"/>
      <c r="BA390" s="551"/>
      <c r="BB390" s="551"/>
      <c r="BC390" s="551"/>
      <c r="BD390" s="551"/>
      <c r="BE390" s="551"/>
      <c r="BF390" s="551"/>
      <c r="BG390" s="551"/>
      <c r="BH390" s="551"/>
      <c r="BI390" s="551"/>
      <c r="BJ390" s="551"/>
      <c r="BK390" s="551"/>
      <c r="BL390" s="551"/>
      <c r="BM390" s="551"/>
      <c r="BN390" s="551"/>
      <c r="BO390" s="551"/>
      <c r="BP390" s="551"/>
      <c r="BQ390" s="551"/>
      <c r="BR390" s="551"/>
      <c r="BS390" s="551"/>
      <c r="BT390" s="551"/>
      <c r="BU390" s="551"/>
      <c r="BV390" s="551"/>
    </row>
    <row r="391" spans="1:74" s="492" customFormat="1" ht="30" hidden="1" customHeight="1">
      <c r="A391" s="629"/>
      <c r="B391" s="766" t="s">
        <v>226</v>
      </c>
      <c r="C391" s="1028" t="s">
        <v>164</v>
      </c>
      <c r="D391" s="1028"/>
      <c r="E391" s="1028"/>
      <c r="F391" s="1025" t="s">
        <v>229</v>
      </c>
      <c r="G391" s="1025"/>
      <c r="H391" s="1025"/>
      <c r="J391" s="551"/>
      <c r="K391" s="551"/>
      <c r="L391" s="551"/>
      <c r="M391" s="551"/>
      <c r="N391" s="551"/>
      <c r="O391" s="551"/>
      <c r="P391" s="551"/>
      <c r="Q391" s="551"/>
      <c r="R391" s="551"/>
      <c r="S391" s="551"/>
      <c r="T391" s="551"/>
      <c r="U391" s="551"/>
      <c r="V391" s="551"/>
      <c r="W391" s="551"/>
      <c r="X391" s="551"/>
      <c r="Y391" s="551"/>
      <c r="Z391" s="551"/>
      <c r="AA391" s="551"/>
      <c r="AB391" s="551"/>
      <c r="AC391" s="551"/>
      <c r="AD391" s="551"/>
      <c r="AE391" s="551"/>
      <c r="AF391" s="551"/>
      <c r="AG391" s="551"/>
      <c r="AH391" s="551"/>
      <c r="AI391" s="551"/>
      <c r="AJ391" s="551"/>
      <c r="AK391" s="551"/>
      <c r="AL391" s="551"/>
      <c r="AM391" s="551"/>
      <c r="AN391" s="551"/>
      <c r="AO391" s="551"/>
      <c r="AP391" s="551"/>
      <c r="AQ391" s="551"/>
      <c r="AR391" s="551"/>
      <c r="AS391" s="551"/>
      <c r="AT391" s="551"/>
      <c r="AU391" s="551"/>
      <c r="AV391" s="551"/>
      <c r="AW391" s="551"/>
      <c r="AX391" s="551"/>
      <c r="AY391" s="551"/>
      <c r="AZ391" s="551"/>
      <c r="BA391" s="551"/>
      <c r="BB391" s="551"/>
      <c r="BC391" s="551"/>
      <c r="BD391" s="551"/>
      <c r="BE391" s="551"/>
      <c r="BF391" s="551"/>
      <c r="BG391" s="551"/>
      <c r="BH391" s="551"/>
      <c r="BI391" s="551"/>
      <c r="BJ391" s="551"/>
      <c r="BK391" s="551"/>
      <c r="BL391" s="551"/>
      <c r="BM391" s="551"/>
      <c r="BN391" s="551"/>
      <c r="BO391" s="551"/>
      <c r="BP391" s="551"/>
      <c r="BQ391" s="551"/>
      <c r="BR391" s="551"/>
      <c r="BS391" s="551"/>
      <c r="BT391" s="551"/>
      <c r="BU391" s="551"/>
      <c r="BV391" s="551"/>
    </row>
    <row r="392" spans="1:74" s="492" customFormat="1" ht="49.5" hidden="1">
      <c r="A392" s="629"/>
      <c r="B392" s="870" t="s">
        <v>178</v>
      </c>
      <c r="C392" s="905" t="s">
        <v>2633</v>
      </c>
      <c r="D392" s="906" t="s">
        <v>2629</v>
      </c>
      <c r="E392" s="907" t="s">
        <v>2632</v>
      </c>
      <c r="F392" s="905" t="s">
        <v>2628</v>
      </c>
      <c r="G392" s="906" t="s">
        <v>2631</v>
      </c>
      <c r="H392" s="907" t="s">
        <v>2630</v>
      </c>
      <c r="J392" s="551"/>
      <c r="K392" s="551"/>
      <c r="L392" s="551"/>
      <c r="M392" s="551"/>
      <c r="N392" s="551"/>
      <c r="O392" s="551"/>
      <c r="P392" s="551"/>
      <c r="Q392" s="551"/>
      <c r="R392" s="551"/>
      <c r="S392" s="551"/>
      <c r="T392" s="551"/>
      <c r="U392" s="551"/>
      <c r="V392" s="551"/>
      <c r="W392" s="551"/>
      <c r="X392" s="551"/>
      <c r="Y392" s="551"/>
      <c r="Z392" s="551"/>
      <c r="AA392" s="551"/>
      <c r="AB392" s="551"/>
      <c r="AC392" s="551"/>
      <c r="AD392" s="551"/>
      <c r="AE392" s="551"/>
      <c r="AF392" s="551"/>
      <c r="AG392" s="551"/>
      <c r="AH392" s="551"/>
      <c r="AI392" s="551"/>
      <c r="AJ392" s="551"/>
      <c r="AK392" s="551"/>
      <c r="AL392" s="551"/>
      <c r="AM392" s="551"/>
      <c r="AN392" s="551"/>
      <c r="AO392" s="551"/>
      <c r="AP392" s="551"/>
      <c r="AQ392" s="551"/>
      <c r="AR392" s="551"/>
      <c r="AS392" s="551"/>
      <c r="AT392" s="551"/>
      <c r="AU392" s="551"/>
      <c r="AV392" s="551"/>
      <c r="AW392" s="551"/>
      <c r="AX392" s="551"/>
      <c r="AY392" s="551"/>
      <c r="AZ392" s="551"/>
      <c r="BA392" s="551"/>
      <c r="BB392" s="551"/>
      <c r="BC392" s="551"/>
      <c r="BD392" s="551"/>
      <c r="BE392" s="551"/>
      <c r="BF392" s="551"/>
      <c r="BG392" s="551"/>
      <c r="BH392" s="551"/>
      <c r="BI392" s="551"/>
      <c r="BJ392" s="551"/>
      <c r="BK392" s="551"/>
      <c r="BL392" s="551"/>
      <c r="BM392" s="551"/>
      <c r="BN392" s="551"/>
      <c r="BO392" s="551"/>
      <c r="BP392" s="551"/>
      <c r="BQ392" s="551"/>
      <c r="BR392" s="551"/>
      <c r="BS392" s="551"/>
      <c r="BT392" s="551"/>
      <c r="BU392" s="551"/>
      <c r="BV392" s="551"/>
    </row>
    <row r="393" spans="1:74" s="492" customFormat="1" hidden="1">
      <c r="A393" s="629"/>
      <c r="B393" s="641">
        <v>1</v>
      </c>
      <c r="C393" s="886">
        <f>' קבועים'!C219*' קבועים'!$B$166</f>
        <v>0</v>
      </c>
      <c r="D393" s="886">
        <f>' קבועים'!B221</f>
        <v>0</v>
      </c>
      <c r="E393" s="886">
        <f t="shared" ref="E393:E398" si="6">C393-D393</f>
        <v>0</v>
      </c>
      <c r="F393" s="886">
        <f>IF(B339="",0,$C$169)</f>
        <v>0</v>
      </c>
      <c r="G393" s="886">
        <f>IF(B339="",0,$D$169)</f>
        <v>0</v>
      </c>
      <c r="H393" s="886">
        <f t="shared" ref="H393:H398" si="7">F393-G393</f>
        <v>0</v>
      </c>
      <c r="J393" s="551"/>
      <c r="K393" s="551"/>
      <c r="L393" s="551"/>
      <c r="M393" s="551"/>
      <c r="N393" s="551"/>
      <c r="O393" s="551"/>
      <c r="P393" s="551"/>
      <c r="Q393" s="551"/>
      <c r="R393" s="551"/>
      <c r="S393" s="551"/>
      <c r="T393" s="551"/>
      <c r="U393" s="551"/>
      <c r="V393" s="551"/>
      <c r="W393" s="551"/>
      <c r="X393" s="551"/>
      <c r="Y393" s="551"/>
      <c r="Z393" s="551"/>
      <c r="AA393" s="551"/>
      <c r="AB393" s="551"/>
      <c r="AC393" s="551"/>
      <c r="AD393" s="551"/>
      <c r="AE393" s="551"/>
      <c r="AF393" s="551"/>
      <c r="AG393" s="551"/>
      <c r="AH393" s="551"/>
      <c r="AI393" s="551"/>
      <c r="AJ393" s="551"/>
      <c r="AK393" s="551"/>
      <c r="AL393" s="551"/>
      <c r="AM393" s="551"/>
      <c r="AN393" s="551"/>
      <c r="AO393" s="551"/>
      <c r="AP393" s="551"/>
      <c r="AQ393" s="551"/>
      <c r="AR393" s="551"/>
      <c r="AS393" s="551"/>
      <c r="AT393" s="551"/>
      <c r="AU393" s="551"/>
      <c r="AV393" s="551"/>
      <c r="AW393" s="551"/>
      <c r="AX393" s="551"/>
      <c r="AY393" s="551"/>
      <c r="AZ393" s="551"/>
      <c r="BA393" s="551"/>
      <c r="BB393" s="551"/>
      <c r="BC393" s="551"/>
      <c r="BD393" s="551"/>
      <c r="BE393" s="551"/>
      <c r="BF393" s="551"/>
      <c r="BG393" s="551"/>
      <c r="BH393" s="551"/>
      <c r="BI393" s="551"/>
      <c r="BJ393" s="551"/>
      <c r="BK393" s="551"/>
      <c r="BL393" s="551"/>
      <c r="BM393" s="551"/>
      <c r="BN393" s="551"/>
      <c r="BO393" s="551"/>
      <c r="BP393" s="551"/>
      <c r="BQ393" s="551"/>
      <c r="BR393" s="551"/>
      <c r="BS393" s="551"/>
      <c r="BT393" s="551"/>
      <c r="BU393" s="551"/>
      <c r="BV393" s="551"/>
    </row>
    <row r="394" spans="1:74" s="492" customFormat="1" hidden="1">
      <c r="A394" s="629"/>
      <c r="B394" s="641">
        <v>2</v>
      </c>
      <c r="C394" s="886">
        <f>' קבועים'!C317*' קבועים'!$B$264</f>
        <v>0</v>
      </c>
      <c r="D394" s="886">
        <f>' קבועים'!B319</f>
        <v>0</v>
      </c>
      <c r="E394" s="886">
        <f t="shared" si="6"/>
        <v>0</v>
      </c>
      <c r="F394" s="886">
        <f>IF(B347="",0,$C$170)</f>
        <v>0</v>
      </c>
      <c r="G394" s="886">
        <f>IF(B347="",0,$D$170)</f>
        <v>0</v>
      </c>
      <c r="H394" s="886">
        <f t="shared" si="7"/>
        <v>0</v>
      </c>
      <c r="J394" s="551"/>
      <c r="K394" s="551"/>
      <c r="L394" s="551"/>
      <c r="M394" s="551"/>
      <c r="N394" s="551"/>
      <c r="O394" s="551"/>
      <c r="P394" s="551"/>
      <c r="Q394" s="551"/>
      <c r="R394" s="551"/>
      <c r="S394" s="551"/>
      <c r="T394" s="551"/>
      <c r="U394" s="551"/>
      <c r="V394" s="551"/>
      <c r="W394" s="551"/>
      <c r="X394" s="551"/>
      <c r="Y394" s="551"/>
      <c r="Z394" s="551"/>
      <c r="AA394" s="551"/>
      <c r="AB394" s="551"/>
      <c r="AC394" s="551"/>
      <c r="AD394" s="551"/>
      <c r="AE394" s="551"/>
      <c r="AF394" s="551"/>
      <c r="AG394" s="551"/>
      <c r="AH394" s="551"/>
      <c r="AI394" s="551"/>
      <c r="AJ394" s="551"/>
      <c r="AK394" s="551"/>
      <c r="AL394" s="551"/>
      <c r="AM394" s="551"/>
      <c r="AN394" s="551"/>
      <c r="AO394" s="551"/>
      <c r="AP394" s="551"/>
      <c r="AQ394" s="551"/>
      <c r="AR394" s="551"/>
      <c r="AS394" s="551"/>
      <c r="AT394" s="551"/>
      <c r="AU394" s="551"/>
      <c r="AV394" s="551"/>
      <c r="AW394" s="551"/>
      <c r="AX394" s="551"/>
      <c r="AY394" s="551"/>
      <c r="AZ394" s="551"/>
      <c r="BA394" s="551"/>
      <c r="BB394" s="551"/>
      <c r="BC394" s="551"/>
      <c r="BD394" s="551"/>
      <c r="BE394" s="551"/>
      <c r="BF394" s="551"/>
      <c r="BG394" s="551"/>
      <c r="BH394" s="551"/>
      <c r="BI394" s="551"/>
      <c r="BJ394" s="551"/>
      <c r="BK394" s="551"/>
      <c r="BL394" s="551"/>
      <c r="BM394" s="551"/>
      <c r="BN394" s="551"/>
      <c r="BO394" s="551"/>
      <c r="BP394" s="551"/>
      <c r="BQ394" s="551"/>
      <c r="BR394" s="551"/>
      <c r="BS394" s="551"/>
      <c r="BT394" s="551"/>
      <c r="BU394" s="551"/>
      <c r="BV394" s="551"/>
    </row>
    <row r="395" spans="1:74" s="492" customFormat="1" hidden="1">
      <c r="A395" s="629"/>
      <c r="B395" s="641">
        <v>3</v>
      </c>
      <c r="C395" s="886">
        <f>' קבועים'!C415*' קבועים'!$B$362</f>
        <v>0</v>
      </c>
      <c r="D395" s="886">
        <f>' קבועים'!B417</f>
        <v>0</v>
      </c>
      <c r="E395" s="886">
        <f t="shared" si="6"/>
        <v>0</v>
      </c>
      <c r="F395" s="886">
        <f>IF(B355="",0,$C$171)</f>
        <v>0</v>
      </c>
      <c r="G395" s="886">
        <f>IF(B355="",0,$D$171)</f>
        <v>0</v>
      </c>
      <c r="H395" s="886">
        <f t="shared" si="7"/>
        <v>0</v>
      </c>
      <c r="J395" s="551"/>
      <c r="K395" s="551"/>
      <c r="L395" s="551"/>
      <c r="M395" s="551"/>
      <c r="N395" s="551"/>
      <c r="O395" s="551"/>
      <c r="P395" s="551"/>
      <c r="Q395" s="551"/>
      <c r="R395" s="551"/>
      <c r="S395" s="551"/>
      <c r="T395" s="551"/>
      <c r="U395" s="551"/>
      <c r="V395" s="551"/>
      <c r="W395" s="551"/>
      <c r="X395" s="551"/>
      <c r="Y395" s="551"/>
      <c r="Z395" s="551"/>
      <c r="AA395" s="551"/>
      <c r="AB395" s="551"/>
      <c r="AC395" s="551"/>
      <c r="AD395" s="551"/>
      <c r="AE395" s="551"/>
      <c r="AF395" s="551"/>
      <c r="AG395" s="551"/>
      <c r="AH395" s="551"/>
      <c r="AI395" s="551"/>
      <c r="AJ395" s="551"/>
      <c r="AK395" s="551"/>
      <c r="AL395" s="551"/>
      <c r="AM395" s="551"/>
      <c r="AN395" s="551"/>
      <c r="AO395" s="551"/>
      <c r="AP395" s="551"/>
      <c r="AQ395" s="551"/>
      <c r="AR395" s="551"/>
      <c r="AS395" s="551"/>
      <c r="AT395" s="551"/>
      <c r="AU395" s="551"/>
      <c r="AV395" s="551"/>
      <c r="AW395" s="551"/>
      <c r="AX395" s="551"/>
      <c r="AY395" s="551"/>
      <c r="AZ395" s="551"/>
      <c r="BA395" s="551"/>
      <c r="BB395" s="551"/>
      <c r="BC395" s="551"/>
      <c r="BD395" s="551"/>
      <c r="BE395" s="551"/>
      <c r="BF395" s="551"/>
      <c r="BG395" s="551"/>
      <c r="BH395" s="551"/>
      <c r="BI395" s="551"/>
      <c r="BJ395" s="551"/>
      <c r="BK395" s="551"/>
      <c r="BL395" s="551"/>
      <c r="BM395" s="551"/>
      <c r="BN395" s="551"/>
      <c r="BO395" s="551"/>
      <c r="BP395" s="551"/>
      <c r="BQ395" s="551"/>
      <c r="BR395" s="551"/>
      <c r="BS395" s="551"/>
      <c r="BT395" s="551"/>
      <c r="BU395" s="551"/>
      <c r="BV395" s="551"/>
    </row>
    <row r="396" spans="1:74" s="492" customFormat="1" hidden="1">
      <c r="A396" s="629"/>
      <c r="B396" s="641">
        <v>4</v>
      </c>
      <c r="C396" s="886">
        <f>' קבועים'!C513*' קבועים'!$B$460</f>
        <v>0</v>
      </c>
      <c r="D396" s="886">
        <f>' קבועים'!B515</f>
        <v>0</v>
      </c>
      <c r="E396" s="886">
        <f t="shared" si="6"/>
        <v>0</v>
      </c>
      <c r="F396" s="886">
        <f>IF(B363="",0,$C$172)</f>
        <v>0</v>
      </c>
      <c r="G396" s="886">
        <f>IF(B363="",0,$D$172)</f>
        <v>0</v>
      </c>
      <c r="H396" s="886">
        <f t="shared" si="7"/>
        <v>0</v>
      </c>
      <c r="J396" s="551"/>
      <c r="K396" s="551"/>
      <c r="L396" s="551"/>
      <c r="M396" s="551"/>
      <c r="N396" s="551"/>
      <c r="O396" s="551"/>
      <c r="P396" s="551"/>
      <c r="Q396" s="551"/>
      <c r="R396" s="551"/>
      <c r="S396" s="551"/>
      <c r="T396" s="551"/>
      <c r="U396" s="551"/>
      <c r="V396" s="551"/>
      <c r="W396" s="551"/>
      <c r="X396" s="551"/>
      <c r="Y396" s="551"/>
      <c r="Z396" s="551"/>
      <c r="AA396" s="551"/>
      <c r="AB396" s="551"/>
      <c r="AC396" s="551"/>
      <c r="AD396" s="551"/>
      <c r="AE396" s="551"/>
      <c r="AF396" s="551"/>
      <c r="AG396" s="551"/>
      <c r="AH396" s="551"/>
      <c r="AI396" s="551"/>
      <c r="AJ396" s="551"/>
      <c r="AK396" s="551"/>
      <c r="AL396" s="551"/>
      <c r="AM396" s="551"/>
      <c r="AN396" s="551"/>
      <c r="AO396" s="551"/>
      <c r="AP396" s="551"/>
      <c r="AQ396" s="551"/>
      <c r="AR396" s="551"/>
      <c r="AS396" s="551"/>
      <c r="AT396" s="551"/>
      <c r="AU396" s="551"/>
      <c r="AV396" s="551"/>
      <c r="AW396" s="551"/>
      <c r="AX396" s="551"/>
      <c r="AY396" s="551"/>
      <c r="AZ396" s="551"/>
      <c r="BA396" s="551"/>
      <c r="BB396" s="551"/>
      <c r="BC396" s="551"/>
      <c r="BD396" s="551"/>
      <c r="BE396" s="551"/>
      <c r="BF396" s="551"/>
      <c r="BG396" s="551"/>
      <c r="BH396" s="551"/>
      <c r="BI396" s="551"/>
      <c r="BJ396" s="551"/>
      <c r="BK396" s="551"/>
      <c r="BL396" s="551"/>
      <c r="BM396" s="551"/>
      <c r="BN396" s="551"/>
      <c r="BO396" s="551"/>
      <c r="BP396" s="551"/>
      <c r="BQ396" s="551"/>
      <c r="BR396" s="551"/>
      <c r="BS396" s="551"/>
      <c r="BT396" s="551"/>
      <c r="BU396" s="551"/>
      <c r="BV396" s="551"/>
    </row>
    <row r="397" spans="1:74" s="492" customFormat="1" hidden="1">
      <c r="A397" s="629"/>
      <c r="B397" s="641">
        <v>5</v>
      </c>
      <c r="C397" s="886">
        <f>' קבועים'!C611*' קבועים'!$B$558</f>
        <v>0</v>
      </c>
      <c r="D397" s="886">
        <f>' קבועים'!B613</f>
        <v>0</v>
      </c>
      <c r="E397" s="886">
        <f t="shared" si="6"/>
        <v>0</v>
      </c>
      <c r="F397" s="886">
        <f>IF(B371="",0,$C$173)</f>
        <v>0</v>
      </c>
      <c r="G397" s="886">
        <f>IF(B371="",0,$D$173)</f>
        <v>0</v>
      </c>
      <c r="H397" s="886">
        <f t="shared" si="7"/>
        <v>0</v>
      </c>
      <c r="J397" s="551"/>
      <c r="K397" s="551"/>
      <c r="L397" s="551"/>
      <c r="M397" s="551"/>
      <c r="N397" s="551"/>
      <c r="O397" s="551"/>
      <c r="P397" s="551"/>
      <c r="Q397" s="551"/>
      <c r="R397" s="551"/>
      <c r="S397" s="551"/>
      <c r="T397" s="551"/>
      <c r="U397" s="551"/>
      <c r="V397" s="551"/>
      <c r="W397" s="551"/>
      <c r="X397" s="551"/>
      <c r="Y397" s="551"/>
      <c r="Z397" s="551"/>
      <c r="AA397" s="551"/>
      <c r="AB397" s="551"/>
      <c r="AC397" s="551"/>
      <c r="AD397" s="551"/>
      <c r="AE397" s="551"/>
      <c r="AF397" s="551"/>
      <c r="AG397" s="551"/>
      <c r="AH397" s="551"/>
      <c r="AI397" s="551"/>
      <c r="AJ397" s="551"/>
      <c r="AK397" s="551"/>
      <c r="AL397" s="551"/>
      <c r="AM397" s="551"/>
      <c r="AN397" s="551"/>
      <c r="AO397" s="551"/>
      <c r="AP397" s="551"/>
      <c r="AQ397" s="551"/>
      <c r="AR397" s="551"/>
      <c r="AS397" s="551"/>
      <c r="AT397" s="551"/>
      <c r="AU397" s="551"/>
      <c r="AV397" s="551"/>
      <c r="AW397" s="551"/>
      <c r="AX397" s="551"/>
      <c r="AY397" s="551"/>
      <c r="AZ397" s="551"/>
      <c r="BA397" s="551"/>
      <c r="BB397" s="551"/>
      <c r="BC397" s="551"/>
      <c r="BD397" s="551"/>
      <c r="BE397" s="551"/>
      <c r="BF397" s="551"/>
      <c r="BG397" s="551"/>
      <c r="BH397" s="551"/>
      <c r="BI397" s="551"/>
      <c r="BJ397" s="551"/>
      <c r="BK397" s="551"/>
      <c r="BL397" s="551"/>
      <c r="BM397" s="551"/>
      <c r="BN397" s="551"/>
      <c r="BO397" s="551"/>
      <c r="BP397" s="551"/>
      <c r="BQ397" s="551"/>
      <c r="BR397" s="551"/>
      <c r="BS397" s="551"/>
      <c r="BT397" s="551"/>
      <c r="BU397" s="551"/>
      <c r="BV397" s="551"/>
    </row>
    <row r="398" spans="1:74" s="492" customFormat="1" hidden="1">
      <c r="A398" s="629"/>
      <c r="B398" s="641">
        <v>6</v>
      </c>
      <c r="C398" s="886">
        <f>' קבועים'!C709*' קבועים'!$B$656</f>
        <v>0</v>
      </c>
      <c r="D398" s="886">
        <f>' קבועים'!B711</f>
        <v>0</v>
      </c>
      <c r="E398" s="886">
        <f t="shared" si="6"/>
        <v>0</v>
      </c>
      <c r="F398" s="886">
        <f>IF(B379="",0,$C$174)</f>
        <v>0</v>
      </c>
      <c r="G398" s="886">
        <f>IF(B379="",0,$D$174)</f>
        <v>0</v>
      </c>
      <c r="H398" s="886">
        <f t="shared" si="7"/>
        <v>0</v>
      </c>
      <c r="J398" s="551"/>
      <c r="K398" s="551"/>
      <c r="L398" s="551"/>
      <c r="M398" s="551"/>
      <c r="N398" s="551"/>
      <c r="O398" s="551"/>
      <c r="P398" s="551"/>
      <c r="Q398" s="551"/>
      <c r="R398" s="551"/>
      <c r="S398" s="551"/>
      <c r="T398" s="551"/>
      <c r="U398" s="551"/>
      <c r="V398" s="551"/>
      <c r="W398" s="551"/>
      <c r="X398" s="551"/>
      <c r="Y398" s="551"/>
      <c r="Z398" s="551"/>
      <c r="AA398" s="551"/>
      <c r="AB398" s="551"/>
      <c r="AC398" s="551"/>
      <c r="AD398" s="551"/>
      <c r="AE398" s="551"/>
      <c r="AF398" s="551"/>
      <c r="AG398" s="551"/>
      <c r="AH398" s="551"/>
      <c r="AI398" s="551"/>
      <c r="AJ398" s="551"/>
      <c r="AK398" s="551"/>
      <c r="AL398" s="551"/>
      <c r="AM398" s="551"/>
      <c r="AN398" s="551"/>
      <c r="AO398" s="551"/>
      <c r="AP398" s="551"/>
      <c r="AQ398" s="551"/>
      <c r="AR398" s="551"/>
      <c r="AS398" s="551"/>
      <c r="AT398" s="551"/>
      <c r="AU398" s="551"/>
      <c r="AV398" s="551"/>
      <c r="AW398" s="551"/>
      <c r="AX398" s="551"/>
      <c r="AY398" s="551"/>
      <c r="AZ398" s="551"/>
      <c r="BA398" s="551"/>
      <c r="BB398" s="551"/>
      <c r="BC398" s="551"/>
      <c r="BD398" s="551"/>
      <c r="BE398" s="551"/>
      <c r="BF398" s="551"/>
      <c r="BG398" s="551"/>
      <c r="BH398" s="551"/>
      <c r="BI398" s="551"/>
      <c r="BJ398" s="551"/>
      <c r="BK398" s="551"/>
      <c r="BL398" s="551"/>
      <c r="BM398" s="551"/>
      <c r="BN398" s="551"/>
      <c r="BO398" s="551"/>
      <c r="BP398" s="551"/>
      <c r="BQ398" s="551"/>
      <c r="BR398" s="551"/>
      <c r="BS398" s="551"/>
      <c r="BT398" s="551"/>
      <c r="BU398" s="551"/>
      <c r="BV398" s="551"/>
    </row>
    <row r="399" spans="1:74" s="492" customFormat="1" ht="20.25" hidden="1">
      <c r="A399" s="629"/>
      <c r="C399" s="772"/>
      <c r="D399" s="772"/>
      <c r="E399" s="772"/>
      <c r="F399" s="773"/>
      <c r="G399" s="773"/>
      <c r="H399" s="551"/>
      <c r="I399" s="551"/>
      <c r="J399" s="530"/>
      <c r="K399" s="530"/>
      <c r="L399" s="551"/>
      <c r="M399" s="551"/>
      <c r="N399" s="551"/>
      <c r="O399" s="551"/>
      <c r="P399" s="551"/>
      <c r="Q399" s="551"/>
      <c r="R399" s="551"/>
      <c r="S399" s="551"/>
      <c r="T399" s="551"/>
      <c r="U399" s="551"/>
      <c r="V399" s="551"/>
      <c r="W399" s="551"/>
      <c r="X399" s="551"/>
      <c r="Y399" s="551"/>
      <c r="Z399" s="551"/>
      <c r="AA399" s="551"/>
      <c r="AB399" s="551"/>
      <c r="AC399" s="551"/>
      <c r="AD399" s="551"/>
      <c r="AE399" s="551"/>
      <c r="AF399" s="551"/>
      <c r="AG399" s="551"/>
      <c r="AH399" s="551"/>
      <c r="AI399" s="551"/>
      <c r="AJ399" s="551"/>
      <c r="AK399" s="551"/>
      <c r="AL399" s="551"/>
      <c r="AM399" s="551"/>
      <c r="AN399" s="551"/>
      <c r="AO399" s="551"/>
      <c r="AP399" s="551"/>
      <c r="AQ399" s="551"/>
      <c r="AR399" s="551"/>
      <c r="AS399" s="551"/>
      <c r="AT399" s="551"/>
      <c r="AU399" s="551"/>
      <c r="AV399" s="551"/>
      <c r="AW399" s="551"/>
      <c r="AX399" s="551"/>
      <c r="AY399" s="551"/>
      <c r="AZ399" s="551"/>
      <c r="BA399" s="551"/>
      <c r="BB399" s="551"/>
      <c r="BC399" s="551"/>
      <c r="BD399" s="551"/>
      <c r="BE399" s="551"/>
      <c r="BF399" s="551"/>
      <c r="BG399" s="551"/>
      <c r="BH399" s="551"/>
      <c r="BI399" s="551"/>
      <c r="BJ399" s="551"/>
      <c r="BK399" s="551"/>
      <c r="BL399" s="551"/>
      <c r="BM399" s="551"/>
      <c r="BN399" s="551"/>
      <c r="BO399" s="551"/>
      <c r="BP399" s="551"/>
      <c r="BQ399" s="551"/>
      <c r="BR399" s="551"/>
      <c r="BS399" s="551"/>
      <c r="BT399" s="551"/>
      <c r="BU399" s="551"/>
      <c r="BV399" s="551"/>
    </row>
    <row r="400" spans="1:74" s="492" customFormat="1" ht="28.5" hidden="1" customHeight="1">
      <c r="A400" s="629"/>
      <c r="B400" s="753" t="s">
        <v>163</v>
      </c>
      <c r="C400" s="887"/>
      <c r="D400" s="908" t="s">
        <v>164</v>
      </c>
      <c r="E400" s="909" t="s">
        <v>165</v>
      </c>
      <c r="F400" s="908" t="s">
        <v>166</v>
      </c>
      <c r="G400" s="908" t="s">
        <v>167</v>
      </c>
      <c r="H400" s="1016" t="s">
        <v>168</v>
      </c>
      <c r="I400" s="551"/>
      <c r="J400" s="530"/>
      <c r="K400" s="530"/>
      <c r="L400" s="551"/>
      <c r="M400" s="551"/>
      <c r="N400" s="551"/>
      <c r="O400" s="551"/>
      <c r="P400" s="551"/>
      <c r="Q400" s="551"/>
      <c r="R400" s="551"/>
      <c r="S400" s="551"/>
      <c r="T400" s="551"/>
      <c r="U400" s="551"/>
      <c r="V400" s="551"/>
      <c r="W400" s="551"/>
      <c r="X400" s="551"/>
      <c r="Y400" s="551"/>
      <c r="Z400" s="551"/>
      <c r="AA400" s="551"/>
      <c r="AB400" s="551"/>
      <c r="AC400" s="551"/>
      <c r="AD400" s="551"/>
      <c r="AE400" s="551"/>
      <c r="AF400" s="551"/>
      <c r="AG400" s="551"/>
      <c r="AH400" s="551"/>
      <c r="AI400" s="551"/>
      <c r="AJ400" s="551"/>
      <c r="AK400" s="551"/>
      <c r="AL400" s="551"/>
      <c r="AM400" s="551"/>
      <c r="AN400" s="551"/>
      <c r="AO400" s="551"/>
      <c r="AP400" s="551"/>
      <c r="AQ400" s="551"/>
      <c r="AR400" s="551"/>
      <c r="AS400" s="551"/>
      <c r="AT400" s="551"/>
      <c r="AU400" s="551"/>
      <c r="AV400" s="551"/>
      <c r="AW400" s="551"/>
      <c r="AX400" s="551"/>
      <c r="AY400" s="551"/>
      <c r="AZ400" s="551"/>
      <c r="BA400" s="551"/>
      <c r="BB400" s="551"/>
      <c r="BC400" s="551"/>
      <c r="BD400" s="551"/>
      <c r="BE400" s="551"/>
      <c r="BF400" s="551"/>
      <c r="BG400" s="551"/>
      <c r="BH400" s="551"/>
      <c r="BI400" s="551"/>
      <c r="BJ400" s="551"/>
      <c r="BK400" s="551"/>
      <c r="BL400" s="551"/>
      <c r="BM400" s="551"/>
      <c r="BN400" s="551"/>
      <c r="BO400" s="551"/>
      <c r="BP400" s="551"/>
      <c r="BQ400" s="551"/>
      <c r="BR400" s="551"/>
      <c r="BS400" s="551"/>
      <c r="BT400" s="551"/>
      <c r="BU400" s="551"/>
      <c r="BV400" s="551"/>
    </row>
    <row r="401" spans="1:74" s="492" customFormat="1" hidden="1">
      <c r="A401" s="629"/>
      <c r="C401" s="887" t="s">
        <v>362</v>
      </c>
      <c r="D401" s="890">
        <f>SUM(C384:C389)</f>
        <v>0</v>
      </c>
      <c r="E401" s="891">
        <f>SUM(F384:F389)</f>
        <v>0</v>
      </c>
      <c r="F401" s="910">
        <f>IF(E401=0,0,-1*(1-D401/E401))</f>
        <v>0</v>
      </c>
      <c r="G401" s="893"/>
      <c r="H401" s="1016"/>
      <c r="I401" s="551"/>
      <c r="J401" s="681"/>
      <c r="K401" s="681"/>
      <c r="L401" s="551"/>
      <c r="M401" s="551"/>
      <c r="N401" s="551"/>
      <c r="O401" s="551"/>
      <c r="P401" s="551"/>
      <c r="Q401" s="551"/>
      <c r="R401" s="551"/>
      <c r="S401" s="551"/>
      <c r="T401" s="551"/>
      <c r="U401" s="551"/>
      <c r="V401" s="551"/>
      <c r="W401" s="551"/>
      <c r="X401" s="551"/>
      <c r="Y401" s="551"/>
      <c r="Z401" s="551"/>
      <c r="AA401" s="551"/>
      <c r="AB401" s="551"/>
      <c r="AC401" s="551"/>
      <c r="AD401" s="551"/>
      <c r="AE401" s="551"/>
      <c r="AF401" s="551"/>
      <c r="AG401" s="551"/>
      <c r="AH401" s="551"/>
      <c r="AI401" s="551"/>
      <c r="AJ401" s="551"/>
      <c r="AK401" s="551"/>
      <c r="AL401" s="551"/>
      <c r="AM401" s="551"/>
      <c r="AN401" s="551"/>
      <c r="AO401" s="551"/>
      <c r="AP401" s="551"/>
      <c r="AQ401" s="551"/>
      <c r="AR401" s="551"/>
      <c r="AS401" s="551"/>
      <c r="AT401" s="551"/>
      <c r="AU401" s="551"/>
      <c r="AV401" s="551"/>
      <c r="AW401" s="551"/>
      <c r="AX401" s="551"/>
      <c r="AY401" s="551"/>
      <c r="AZ401" s="551"/>
      <c r="BA401" s="551"/>
      <c r="BB401" s="551"/>
      <c r="BC401" s="551"/>
      <c r="BD401" s="551"/>
      <c r="BE401" s="551"/>
      <c r="BF401" s="551"/>
      <c r="BG401" s="551"/>
      <c r="BH401" s="551"/>
      <c r="BI401" s="551"/>
      <c r="BJ401" s="551"/>
      <c r="BK401" s="551"/>
      <c r="BL401" s="551"/>
      <c r="BM401" s="551"/>
      <c r="BN401" s="551"/>
      <c r="BO401" s="551"/>
      <c r="BP401" s="551"/>
      <c r="BQ401" s="551"/>
      <c r="BR401" s="551"/>
      <c r="BS401" s="551"/>
      <c r="BT401" s="551"/>
      <c r="BU401" s="551"/>
      <c r="BV401" s="551"/>
    </row>
    <row r="402" spans="1:74" s="492" customFormat="1" hidden="1">
      <c r="A402" s="629"/>
      <c r="C402" s="894" t="s">
        <v>169</v>
      </c>
      <c r="D402" s="890">
        <f>SUM(D384:D389)</f>
        <v>0</v>
      </c>
      <c r="E402" s="891">
        <f>SUM(G384:G389)</f>
        <v>0</v>
      </c>
      <c r="F402" s="910">
        <f>IF(E402=0,0,-1*(1-D402/E402))</f>
        <v>0</v>
      </c>
      <c r="G402" s="893"/>
      <c r="H402" s="1016"/>
      <c r="I402" s="551"/>
      <c r="J402" s="530"/>
      <c r="K402" s="530"/>
      <c r="L402" s="551"/>
      <c r="M402" s="551"/>
      <c r="N402" s="551"/>
      <c r="O402" s="551"/>
      <c r="P402" s="551"/>
      <c r="Q402" s="551"/>
      <c r="R402" s="551"/>
      <c r="S402" s="551"/>
      <c r="T402" s="551"/>
      <c r="U402" s="551"/>
      <c r="V402" s="551"/>
      <c r="W402" s="551"/>
      <c r="X402" s="551"/>
      <c r="Y402" s="551"/>
      <c r="Z402" s="551"/>
      <c r="AA402" s="551"/>
      <c r="AB402" s="551"/>
      <c r="AC402" s="551"/>
      <c r="AD402" s="551"/>
      <c r="AE402" s="551"/>
      <c r="AF402" s="551"/>
      <c r="AG402" s="551"/>
      <c r="AH402" s="551"/>
      <c r="AI402" s="551"/>
      <c r="AJ402" s="551"/>
      <c r="AK402" s="551"/>
      <c r="AL402" s="551"/>
      <c r="AM402" s="551"/>
      <c r="AN402" s="551"/>
      <c r="AO402" s="551"/>
      <c r="AP402" s="551"/>
      <c r="AQ402" s="551"/>
      <c r="AR402" s="551"/>
      <c r="AS402" s="551"/>
      <c r="AT402" s="551"/>
      <c r="AU402" s="551"/>
      <c r="AV402" s="551"/>
      <c r="AW402" s="551"/>
      <c r="AX402" s="551"/>
      <c r="AY402" s="551"/>
      <c r="AZ402" s="551"/>
      <c r="BA402" s="551"/>
      <c r="BB402" s="551"/>
      <c r="BC402" s="551"/>
      <c r="BD402" s="551"/>
      <c r="BE402" s="551"/>
      <c r="BF402" s="551"/>
      <c r="BG402" s="551"/>
      <c r="BH402" s="551"/>
      <c r="BI402" s="551"/>
      <c r="BJ402" s="551"/>
      <c r="BK402" s="551"/>
      <c r="BL402" s="551"/>
      <c r="BM402" s="551"/>
      <c r="BN402" s="551"/>
      <c r="BO402" s="551"/>
      <c r="BP402" s="551"/>
      <c r="BQ402" s="551"/>
      <c r="BR402" s="551"/>
      <c r="BS402" s="551"/>
      <c r="BT402" s="551"/>
      <c r="BU402" s="551"/>
      <c r="BV402" s="551"/>
    </row>
    <row r="403" spans="1:74" s="492" customFormat="1" hidden="1">
      <c r="A403" s="629"/>
      <c r="C403" s="894" t="s">
        <v>170</v>
      </c>
      <c r="D403" s="890">
        <f>SUM(E384:E389)</f>
        <v>0</v>
      </c>
      <c r="E403" s="891">
        <f>SUM(H384:H389)</f>
        <v>0</v>
      </c>
      <c r="F403" s="910">
        <f>IF(E403=0,0,-1*(1-D403/E403))</f>
        <v>0</v>
      </c>
      <c r="G403" s="893"/>
      <c r="H403" s="1016"/>
      <c r="I403" s="551"/>
      <c r="J403" s="530"/>
      <c r="K403" s="530"/>
      <c r="L403" s="551"/>
      <c r="M403" s="551"/>
      <c r="N403" s="551"/>
      <c r="O403" s="551"/>
      <c r="P403" s="551"/>
      <c r="Q403" s="551"/>
      <c r="R403" s="551"/>
      <c r="S403" s="551"/>
      <c r="T403" s="551"/>
      <c r="U403" s="551"/>
      <c r="V403" s="551"/>
      <c r="W403" s="551"/>
      <c r="X403" s="551"/>
      <c r="Y403" s="551"/>
      <c r="Z403" s="551"/>
      <c r="AA403" s="551"/>
      <c r="AB403" s="551"/>
      <c r="AC403" s="551"/>
      <c r="AD403" s="551"/>
      <c r="AE403" s="551"/>
      <c r="AF403" s="551"/>
      <c r="AG403" s="551"/>
      <c r="AH403" s="551"/>
      <c r="AI403" s="551"/>
      <c r="AJ403" s="551"/>
      <c r="AK403" s="551"/>
      <c r="AL403" s="551"/>
      <c r="AM403" s="551"/>
      <c r="AN403" s="551"/>
      <c r="AO403" s="551"/>
      <c r="AP403" s="551"/>
      <c r="AQ403" s="551"/>
      <c r="AR403" s="551"/>
      <c r="AS403" s="551"/>
      <c r="AT403" s="551"/>
      <c r="AU403" s="551"/>
      <c r="AV403" s="551"/>
      <c r="AW403" s="551"/>
      <c r="AX403" s="551"/>
      <c r="AY403" s="551"/>
      <c r="AZ403" s="551"/>
      <c r="BA403" s="551"/>
      <c r="BB403" s="551"/>
      <c r="BC403" s="551"/>
      <c r="BD403" s="551"/>
      <c r="BE403" s="551"/>
      <c r="BF403" s="551"/>
      <c r="BG403" s="551"/>
      <c r="BH403" s="551"/>
      <c r="BI403" s="551"/>
      <c r="BJ403" s="551"/>
      <c r="BK403" s="551"/>
      <c r="BL403" s="551"/>
      <c r="BM403" s="551"/>
      <c r="BN403" s="551"/>
      <c r="BO403" s="551"/>
      <c r="BP403" s="551"/>
      <c r="BQ403" s="551"/>
      <c r="BR403" s="551"/>
      <c r="BS403" s="551"/>
      <c r="BT403" s="551"/>
      <c r="BU403" s="551"/>
      <c r="BV403" s="551"/>
    </row>
    <row r="404" spans="1:74" s="492" customFormat="1" hidden="1">
      <c r="A404" s="629"/>
      <c r="B404" s="555"/>
      <c r="C404" s="564"/>
      <c r="D404" s="605"/>
      <c r="E404" s="546"/>
      <c r="F404" s="606"/>
      <c r="G404" s="542"/>
      <c r="H404" s="542"/>
      <c r="I404" s="551"/>
      <c r="J404" s="551"/>
      <c r="K404" s="551"/>
      <c r="L404" s="551"/>
      <c r="M404" s="551"/>
      <c r="N404" s="551"/>
      <c r="O404" s="551"/>
      <c r="P404" s="551"/>
      <c r="Q404" s="551"/>
      <c r="R404" s="551"/>
      <c r="S404" s="551"/>
      <c r="T404" s="551"/>
      <c r="U404" s="551"/>
      <c r="V404" s="551"/>
      <c r="W404" s="551"/>
      <c r="X404" s="551"/>
      <c r="Y404" s="551"/>
      <c r="Z404" s="551"/>
      <c r="AA404" s="551"/>
      <c r="AB404" s="551"/>
      <c r="AC404" s="551"/>
      <c r="AD404" s="551"/>
      <c r="AE404" s="551"/>
      <c r="AF404" s="551"/>
      <c r="AG404" s="551"/>
      <c r="AH404" s="551"/>
      <c r="AI404" s="551"/>
      <c r="AJ404" s="551"/>
      <c r="AK404" s="551"/>
      <c r="AL404" s="551"/>
      <c r="AM404" s="551"/>
      <c r="AN404" s="551"/>
      <c r="AO404" s="551"/>
      <c r="AP404" s="551"/>
      <c r="AQ404" s="551"/>
      <c r="AR404" s="551"/>
      <c r="AS404" s="551"/>
      <c r="AT404" s="551"/>
      <c r="AU404" s="551"/>
      <c r="AV404" s="551"/>
      <c r="AW404" s="551"/>
      <c r="AX404" s="551"/>
      <c r="AY404" s="551"/>
      <c r="AZ404" s="551"/>
      <c r="BA404" s="551"/>
      <c r="BB404" s="551"/>
      <c r="BC404" s="551"/>
      <c r="BD404" s="551"/>
      <c r="BE404" s="551"/>
      <c r="BF404" s="551"/>
      <c r="BG404" s="551"/>
      <c r="BH404" s="551"/>
      <c r="BI404" s="551"/>
      <c r="BJ404" s="551"/>
      <c r="BK404" s="551"/>
      <c r="BL404" s="551"/>
      <c r="BM404" s="551"/>
      <c r="BN404" s="551"/>
      <c r="BO404" s="551"/>
      <c r="BP404" s="551"/>
      <c r="BQ404" s="551"/>
      <c r="BR404" s="551"/>
      <c r="BS404" s="551"/>
      <c r="BT404" s="551"/>
      <c r="BU404" s="551"/>
      <c r="BV404" s="551"/>
    </row>
    <row r="405" spans="1:74" s="492" customFormat="1" ht="28.5" hidden="1" customHeight="1">
      <c r="A405" s="629"/>
      <c r="B405" s="753" t="s">
        <v>177</v>
      </c>
      <c r="C405" s="895"/>
      <c r="D405" s="911" t="s">
        <v>164</v>
      </c>
      <c r="E405" s="912" t="s">
        <v>165</v>
      </c>
      <c r="F405" s="911" t="s">
        <v>166</v>
      </c>
      <c r="G405" s="911" t="s">
        <v>167</v>
      </c>
      <c r="H405" s="1016" t="s">
        <v>168</v>
      </c>
      <c r="I405" s="551"/>
      <c r="J405" s="551"/>
      <c r="K405" s="551"/>
      <c r="L405" s="551"/>
      <c r="M405" s="551"/>
      <c r="N405" s="551"/>
      <c r="O405" s="551"/>
      <c r="P405" s="551"/>
      <c r="Q405" s="551"/>
      <c r="R405" s="551"/>
      <c r="S405" s="551"/>
      <c r="T405" s="551"/>
      <c r="U405" s="551"/>
      <c r="V405" s="551"/>
      <c r="W405" s="551"/>
      <c r="X405" s="551"/>
      <c r="Y405" s="551"/>
      <c r="Z405" s="551"/>
      <c r="AA405" s="551"/>
      <c r="AB405" s="551"/>
      <c r="AC405" s="551"/>
      <c r="AD405" s="551"/>
      <c r="AE405" s="551"/>
      <c r="AF405" s="551"/>
      <c r="AG405" s="551"/>
      <c r="AH405" s="551"/>
      <c r="AI405" s="551"/>
      <c r="AJ405" s="551"/>
      <c r="AK405" s="551"/>
      <c r="AL405" s="551"/>
      <c r="AM405" s="551"/>
      <c r="AN405" s="551"/>
      <c r="AO405" s="551"/>
      <c r="AP405" s="551"/>
      <c r="AQ405" s="551"/>
      <c r="AR405" s="551"/>
      <c r="AS405" s="551"/>
      <c r="AT405" s="551"/>
      <c r="AU405" s="551"/>
      <c r="AV405" s="551"/>
      <c r="AW405" s="551"/>
      <c r="AX405" s="551"/>
      <c r="AY405" s="551"/>
      <c r="AZ405" s="551"/>
      <c r="BA405" s="551"/>
      <c r="BB405" s="551"/>
      <c r="BC405" s="551"/>
      <c r="BD405" s="551"/>
      <c r="BE405" s="551"/>
      <c r="BF405" s="551"/>
      <c r="BG405" s="551"/>
      <c r="BH405" s="551"/>
      <c r="BI405" s="551"/>
      <c r="BJ405" s="551"/>
      <c r="BK405" s="551"/>
      <c r="BL405" s="551"/>
      <c r="BM405" s="551"/>
      <c r="BN405" s="551"/>
      <c r="BO405" s="551"/>
      <c r="BP405" s="551"/>
      <c r="BQ405" s="551"/>
      <c r="BR405" s="551"/>
      <c r="BS405" s="551"/>
      <c r="BT405" s="551"/>
      <c r="BU405" s="551"/>
      <c r="BV405" s="551"/>
    </row>
    <row r="406" spans="1:74" s="492" customFormat="1" ht="33" hidden="1">
      <c r="A406" s="629"/>
      <c r="B406" s="555"/>
      <c r="C406" s="876" t="s">
        <v>363</v>
      </c>
      <c r="D406" s="891">
        <f>SUM(C393:C398)</f>
        <v>0</v>
      </c>
      <c r="E406" s="891">
        <f>SUM(F393:F398)</f>
        <v>0</v>
      </c>
      <c r="F406" s="910">
        <f>IF(E406=0,0,-1*(1-D406/E406))</f>
        <v>0</v>
      </c>
      <c r="G406" s="893"/>
      <c r="H406" s="1016"/>
      <c r="I406" s="551"/>
      <c r="J406" s="551"/>
      <c r="K406" s="551"/>
      <c r="L406" s="551"/>
      <c r="M406" s="551"/>
      <c r="N406" s="551"/>
      <c r="O406" s="551"/>
      <c r="P406" s="551"/>
      <c r="Q406" s="551"/>
      <c r="R406" s="551"/>
      <c r="S406" s="551"/>
      <c r="T406" s="551"/>
      <c r="U406" s="551"/>
      <c r="V406" s="551"/>
      <c r="W406" s="551"/>
      <c r="X406" s="551"/>
      <c r="Y406" s="551"/>
      <c r="Z406" s="551"/>
      <c r="AA406" s="551"/>
      <c r="AB406" s="551"/>
      <c r="AC406" s="551"/>
      <c r="AD406" s="551"/>
      <c r="AE406" s="551"/>
      <c r="AF406" s="551"/>
      <c r="AG406" s="551"/>
      <c r="AH406" s="551"/>
      <c r="AI406" s="551"/>
      <c r="AJ406" s="551"/>
      <c r="AK406" s="551"/>
      <c r="AL406" s="551"/>
      <c r="AM406" s="551"/>
      <c r="AN406" s="551"/>
      <c r="AO406" s="551"/>
      <c r="AP406" s="551"/>
      <c r="AQ406" s="551"/>
      <c r="AR406" s="551"/>
      <c r="AS406" s="551"/>
      <c r="AT406" s="551"/>
      <c r="AU406" s="551"/>
      <c r="AV406" s="551"/>
      <c r="AW406" s="551"/>
      <c r="AX406" s="551"/>
      <c r="AY406" s="551"/>
      <c r="AZ406" s="551"/>
      <c r="BA406" s="551"/>
      <c r="BB406" s="551"/>
      <c r="BC406" s="551"/>
      <c r="BD406" s="551"/>
      <c r="BE406" s="551"/>
      <c r="BF406" s="551"/>
      <c r="BG406" s="551"/>
      <c r="BH406" s="551"/>
      <c r="BI406" s="551"/>
      <c r="BJ406" s="551"/>
      <c r="BK406" s="551"/>
      <c r="BL406" s="551"/>
      <c r="BM406" s="551"/>
      <c r="BN406" s="551"/>
      <c r="BO406" s="551"/>
      <c r="BP406" s="551"/>
      <c r="BQ406" s="551"/>
      <c r="BR406" s="551"/>
      <c r="BS406" s="551"/>
      <c r="BT406" s="551"/>
      <c r="BU406" s="551"/>
      <c r="BV406" s="551"/>
    </row>
    <row r="407" spans="1:74" s="492" customFormat="1" hidden="1">
      <c r="A407" s="629"/>
      <c r="B407" s="555"/>
      <c r="C407" s="876" t="s">
        <v>278</v>
      </c>
      <c r="D407" s="891">
        <f>SUM(D393:D398)</f>
        <v>0</v>
      </c>
      <c r="E407" s="891">
        <f>SUM(G393:G398)</f>
        <v>0</v>
      </c>
      <c r="F407" s="910">
        <f>IF(E407=0,0,-1*(1-D407/E407))</f>
        <v>0</v>
      </c>
      <c r="G407" s="893"/>
      <c r="H407" s="1016"/>
      <c r="I407" s="551"/>
      <c r="J407" s="551"/>
      <c r="K407" s="551"/>
      <c r="L407" s="551"/>
      <c r="M407" s="551"/>
      <c r="N407" s="551"/>
      <c r="O407" s="551"/>
      <c r="P407" s="551"/>
      <c r="Q407" s="551"/>
      <c r="R407" s="551"/>
      <c r="S407" s="551"/>
      <c r="T407" s="551"/>
      <c r="U407" s="551"/>
      <c r="V407" s="551"/>
      <c r="W407" s="551"/>
      <c r="X407" s="551"/>
      <c r="Y407" s="551"/>
      <c r="Z407" s="551"/>
      <c r="AA407" s="551"/>
      <c r="AB407" s="551"/>
      <c r="AC407" s="551"/>
      <c r="AD407" s="551"/>
      <c r="AE407" s="551"/>
      <c r="AF407" s="551"/>
      <c r="AG407" s="551"/>
      <c r="AH407" s="551"/>
      <c r="AI407" s="551"/>
      <c r="AJ407" s="551"/>
      <c r="AK407" s="551"/>
      <c r="AL407" s="551"/>
      <c r="AM407" s="551"/>
      <c r="AN407" s="551"/>
      <c r="AO407" s="551"/>
      <c r="AP407" s="551"/>
      <c r="AQ407" s="551"/>
      <c r="AR407" s="551"/>
      <c r="AS407" s="551"/>
      <c r="AT407" s="551"/>
      <c r="AU407" s="551"/>
      <c r="AV407" s="551"/>
      <c r="AW407" s="551"/>
      <c r="AX407" s="551"/>
      <c r="AY407" s="551"/>
      <c r="AZ407" s="551"/>
      <c r="BA407" s="551"/>
      <c r="BB407" s="551"/>
      <c r="BC407" s="551"/>
      <c r="BD407" s="551"/>
      <c r="BE407" s="551"/>
      <c r="BF407" s="551"/>
      <c r="BG407" s="551"/>
      <c r="BH407" s="551"/>
      <c r="BI407" s="551"/>
      <c r="BJ407" s="551"/>
      <c r="BK407" s="551"/>
      <c r="BL407" s="551"/>
      <c r="BM407" s="551"/>
      <c r="BN407" s="551"/>
      <c r="BO407" s="551"/>
      <c r="BP407" s="551"/>
      <c r="BQ407" s="551"/>
      <c r="BR407" s="551"/>
      <c r="BS407" s="551"/>
      <c r="BT407" s="551"/>
      <c r="BU407" s="551"/>
      <c r="BV407" s="551"/>
    </row>
    <row r="408" spans="1:74" s="492" customFormat="1" hidden="1">
      <c r="A408" s="629"/>
      <c r="B408" s="555"/>
      <c r="C408" s="876" t="s">
        <v>279</v>
      </c>
      <c r="D408" s="891">
        <f>SUM(E393:E398)</f>
        <v>0</v>
      </c>
      <c r="E408" s="891">
        <f>SUM(H393:H398)</f>
        <v>0</v>
      </c>
      <c r="F408" s="910">
        <f>IF(E408=0,0,-1*(1-D408/E408))</f>
        <v>0</v>
      </c>
      <c r="G408" s="893"/>
      <c r="H408" s="1016"/>
      <c r="I408" s="551"/>
      <c r="J408" s="551"/>
      <c r="K408" s="551"/>
      <c r="L408" s="551"/>
      <c r="M408" s="551"/>
      <c r="N408" s="551"/>
      <c r="O408" s="551"/>
      <c r="P408" s="551"/>
      <c r="Q408" s="551"/>
      <c r="R408" s="551"/>
      <c r="S408" s="551"/>
      <c r="T408" s="551"/>
      <c r="U408" s="551"/>
      <c r="V408" s="551"/>
      <c r="W408" s="551"/>
      <c r="X408" s="551"/>
      <c r="Y408" s="551"/>
      <c r="Z408" s="551"/>
      <c r="AA408" s="551"/>
      <c r="AB408" s="551"/>
      <c r="AC408" s="551"/>
      <c r="AD408" s="551"/>
      <c r="AE408" s="551"/>
      <c r="AF408" s="551"/>
      <c r="AG408" s="551"/>
      <c r="AH408" s="551"/>
      <c r="AI408" s="551"/>
      <c r="AJ408" s="551"/>
      <c r="AK408" s="551"/>
      <c r="AL408" s="551"/>
      <c r="AM408" s="551"/>
      <c r="AN408" s="551"/>
      <c r="AO408" s="551"/>
      <c r="AP408" s="551"/>
      <c r="AQ408" s="551"/>
      <c r="AR408" s="551"/>
      <c r="AS408" s="551"/>
      <c r="AT408" s="551"/>
      <c r="AU408" s="551"/>
      <c r="AV408" s="551"/>
      <c r="AW408" s="551"/>
      <c r="AX408" s="551"/>
      <c r="AY408" s="551"/>
      <c r="AZ408" s="551"/>
      <c r="BA408" s="551"/>
      <c r="BB408" s="551"/>
      <c r="BC408" s="551"/>
      <c r="BD408" s="551"/>
      <c r="BE408" s="551"/>
      <c r="BF408" s="551"/>
      <c r="BG408" s="551"/>
      <c r="BH408" s="551"/>
      <c r="BI408" s="551"/>
      <c r="BJ408" s="551"/>
      <c r="BK408" s="551"/>
      <c r="BL408" s="551"/>
      <c r="BM408" s="551"/>
      <c r="BN408" s="551"/>
      <c r="BO408" s="551"/>
      <c r="BP408" s="551"/>
      <c r="BQ408" s="551"/>
      <c r="BR408" s="551"/>
      <c r="BS408" s="551"/>
      <c r="BT408" s="551"/>
      <c r="BU408" s="551"/>
      <c r="BV408" s="551"/>
    </row>
    <row r="409" spans="1:74" s="492" customFormat="1" ht="15" hidden="1" customHeight="1">
      <c r="A409" s="629"/>
      <c r="B409" s="555"/>
      <c r="C409" s="564"/>
      <c r="D409" s="605"/>
      <c r="E409" s="546"/>
      <c r="F409" s="542"/>
      <c r="G409" s="542"/>
      <c r="H409" s="551"/>
      <c r="I409" s="551"/>
      <c r="J409" s="551"/>
      <c r="K409" s="551"/>
      <c r="L409" s="551"/>
      <c r="M409" s="551"/>
      <c r="N409" s="551"/>
      <c r="O409" s="551"/>
      <c r="P409" s="551"/>
      <c r="Q409" s="551"/>
      <c r="R409" s="551"/>
      <c r="S409" s="551"/>
      <c r="T409" s="551"/>
      <c r="U409" s="551"/>
      <c r="V409" s="551"/>
      <c r="W409" s="551"/>
      <c r="X409" s="551"/>
      <c r="Y409" s="551"/>
      <c r="Z409" s="551"/>
      <c r="AA409" s="551"/>
      <c r="AB409" s="551"/>
      <c r="AC409" s="551"/>
      <c r="AD409" s="551"/>
      <c r="AE409" s="551"/>
      <c r="AF409" s="551"/>
      <c r="AG409" s="551"/>
      <c r="AH409" s="551"/>
      <c r="AI409" s="551"/>
      <c r="AJ409" s="551"/>
      <c r="AK409" s="551"/>
      <c r="AL409" s="551"/>
      <c r="AM409" s="551"/>
      <c r="AN409" s="551"/>
      <c r="AO409" s="551"/>
      <c r="AP409" s="551"/>
      <c r="AQ409" s="551"/>
      <c r="AR409" s="551"/>
      <c r="AS409" s="551"/>
      <c r="AT409" s="551"/>
      <c r="AU409" s="551"/>
      <c r="AV409" s="551"/>
      <c r="AW409" s="551"/>
      <c r="AX409" s="551"/>
      <c r="AY409" s="551"/>
      <c r="AZ409" s="551"/>
      <c r="BA409" s="551"/>
      <c r="BB409" s="551"/>
      <c r="BC409" s="551"/>
      <c r="BD409" s="551"/>
      <c r="BE409" s="551"/>
      <c r="BF409" s="551"/>
      <c r="BG409" s="551"/>
      <c r="BH409" s="551"/>
      <c r="BI409" s="551"/>
      <c r="BJ409" s="551"/>
      <c r="BK409" s="551"/>
      <c r="BL409" s="551"/>
      <c r="BM409" s="551"/>
      <c r="BN409" s="551"/>
      <c r="BO409" s="551"/>
      <c r="BP409" s="551"/>
      <c r="BQ409" s="551"/>
      <c r="BR409" s="551"/>
      <c r="BS409" s="551"/>
      <c r="BT409" s="551"/>
      <c r="BU409" s="551"/>
      <c r="BV409" s="551"/>
    </row>
    <row r="410" spans="1:74" ht="33" hidden="1">
      <c r="A410" s="898"/>
      <c r="B410" s="899" t="s">
        <v>303</v>
      </c>
      <c r="C410" s="900" t="s">
        <v>148</v>
      </c>
      <c r="D410" s="900" t="s">
        <v>149</v>
      </c>
      <c r="E410" s="913" t="s">
        <v>230</v>
      </c>
      <c r="F410" s="913" t="s">
        <v>294</v>
      </c>
      <c r="G410" s="900" t="s">
        <v>172</v>
      </c>
      <c r="H410" s="551"/>
      <c r="I410" s="551"/>
      <c r="J410" s="551"/>
      <c r="K410" s="551"/>
      <c r="L410" s="551"/>
      <c r="M410" s="551"/>
      <c r="N410" s="551"/>
      <c r="O410" s="551"/>
      <c r="P410" s="551"/>
      <c r="Q410" s="551"/>
      <c r="R410" s="551"/>
      <c r="S410" s="551"/>
      <c r="T410" s="551"/>
      <c r="U410" s="551"/>
      <c r="V410" s="551"/>
      <c r="W410" s="551"/>
      <c r="X410" s="551"/>
      <c r="Y410" s="551"/>
      <c r="Z410" s="551"/>
      <c r="AA410" s="551"/>
      <c r="AB410" s="551"/>
      <c r="AC410" s="551"/>
      <c r="AD410" s="551"/>
      <c r="AE410" s="551"/>
      <c r="AF410" s="551"/>
      <c r="AG410" s="551"/>
      <c r="AH410" s="551"/>
      <c r="AI410" s="551"/>
      <c r="AJ410" s="551"/>
      <c r="AK410" s="551"/>
      <c r="AL410" s="551"/>
      <c r="AM410" s="551"/>
      <c r="AN410" s="551"/>
      <c r="AO410" s="551"/>
      <c r="AP410" s="551"/>
      <c r="AQ410" s="551"/>
      <c r="AR410" s="551"/>
      <c r="AS410" s="551"/>
      <c r="AT410" s="551"/>
      <c r="AU410" s="551"/>
      <c r="AV410" s="551"/>
      <c r="AW410" s="551"/>
      <c r="AX410" s="551"/>
      <c r="AY410" s="551"/>
      <c r="AZ410" s="551"/>
      <c r="BA410" s="551"/>
      <c r="BB410" s="551"/>
      <c r="BC410" s="551"/>
      <c r="BD410" s="551"/>
      <c r="BE410" s="551"/>
      <c r="BF410" s="551"/>
      <c r="BG410" s="551"/>
      <c r="BH410" s="551"/>
      <c r="BI410" s="551"/>
      <c r="BJ410" s="551"/>
      <c r="BK410" s="551"/>
      <c r="BL410" s="551"/>
      <c r="BM410" s="551"/>
      <c r="BN410" s="551"/>
      <c r="BO410" s="551"/>
      <c r="BP410" s="551"/>
      <c r="BQ410" s="551"/>
      <c r="BR410" s="551"/>
      <c r="BS410" s="551"/>
      <c r="BT410" s="551"/>
      <c r="BU410" s="551"/>
      <c r="BV410" s="551"/>
    </row>
    <row r="411" spans="1:74" hidden="1">
      <c r="A411" s="898"/>
      <c r="B411" s="903"/>
      <c r="C411" s="903" t="s">
        <v>39</v>
      </c>
      <c r="D411" s="902" t="s">
        <v>48</v>
      </c>
      <c r="E411" s="914">
        <f>SUM(IF(D334=C411,F334,0),IF(D335=C411,F335,0),IF(D336=C411,F336,0),IF(D342=C411,F342,0),IF(D343=C411,F343,0),IF(D344=C411,F344,0),IF(D350=C411,F350,0),IF(D351=C411,F351,0),IF(D352=C411,F352,0),IF(D358=C411,F358,0),IF(D359=C411,F359,0),IF(D360=C411,F360,0),IF(D366=C411,F366,0),IF(D367=C411,F367,0),IF(D368=C411,F368,0),IF(D374=C411,F374,0),IF(D375=C411,F375,0),IF(D376=C411,F376,0))</f>
        <v>0</v>
      </c>
      <c r="F411" s="914">
        <f>SUM(' קבועים'!C219*' קבועים'!$B$144/10^12*$C$196,' קבועים'!C317*' קבועים'!$B$144/10^12*$D196, ' קבועים'!C415*' קבועים'!$B$144/10^12*$E$196, ' קבועים'!C513*' קבועים'!$B$144/10^12*$F$196, ' קבועים'!C611*' קבועים'!$B$144/10^12*$G$196, ' קבועים'!C709*' קבועים'!$B$144/10^12*$H$196)</f>
        <v>0</v>
      </c>
      <c r="G411" s="914">
        <f>F411-E411</f>
        <v>0</v>
      </c>
      <c r="H411" s="551"/>
      <c r="I411" s="551"/>
      <c r="J411" s="551"/>
      <c r="K411" s="551"/>
      <c r="L411" s="551"/>
      <c r="M411" s="551"/>
      <c r="N411" s="551"/>
      <c r="O411" s="551"/>
      <c r="P411" s="551"/>
      <c r="Q411" s="551"/>
      <c r="R411" s="551"/>
      <c r="S411" s="551"/>
      <c r="T411" s="551"/>
      <c r="U411" s="551"/>
      <c r="V411" s="551"/>
      <c r="W411" s="551"/>
      <c r="X411" s="551"/>
      <c r="Y411" s="551"/>
      <c r="Z411" s="551"/>
      <c r="AA411" s="551"/>
      <c r="AB411" s="551"/>
      <c r="AC411" s="551"/>
      <c r="AD411" s="551"/>
      <c r="AE411" s="551"/>
      <c r="AF411" s="551"/>
      <c r="AG411" s="551"/>
      <c r="AH411" s="551"/>
      <c r="AI411" s="551"/>
      <c r="AJ411" s="551"/>
      <c r="AK411" s="551"/>
      <c r="AL411" s="551"/>
      <c r="AM411" s="551"/>
      <c r="AN411" s="551"/>
      <c r="AO411" s="551"/>
      <c r="AP411" s="551"/>
      <c r="AQ411" s="551"/>
      <c r="AR411" s="551"/>
      <c r="AS411" s="551"/>
      <c r="AT411" s="551"/>
      <c r="AU411" s="551"/>
      <c r="AV411" s="551"/>
      <c r="AW411" s="551"/>
      <c r="AX411" s="551"/>
      <c r="AY411" s="551"/>
      <c r="AZ411" s="551"/>
      <c r="BA411" s="551"/>
      <c r="BB411" s="551"/>
      <c r="BC411" s="551"/>
      <c r="BD411" s="551"/>
      <c r="BE411" s="551"/>
      <c r="BF411" s="551"/>
      <c r="BG411" s="551"/>
      <c r="BH411" s="551"/>
      <c r="BI411" s="551"/>
      <c r="BJ411" s="551"/>
      <c r="BK411" s="551"/>
      <c r="BL411" s="551"/>
      <c r="BM411" s="551"/>
      <c r="BN411" s="551"/>
      <c r="BO411" s="551"/>
      <c r="BP411" s="551"/>
      <c r="BQ411" s="551"/>
      <c r="BR411" s="551"/>
      <c r="BS411" s="551"/>
      <c r="BT411" s="551"/>
      <c r="BU411" s="551"/>
      <c r="BV411" s="551"/>
    </row>
    <row r="412" spans="1:74" s="492" customFormat="1" hidden="1">
      <c r="A412" s="629"/>
      <c r="B412" s="753"/>
      <c r="C412" s="542"/>
      <c r="D412" s="542"/>
      <c r="E412" s="542"/>
      <c r="F412" s="542"/>
      <c r="G412" s="542"/>
      <c r="H412" s="551"/>
      <c r="I412" s="551"/>
      <c r="J412" s="551"/>
      <c r="K412" s="551"/>
      <c r="L412" s="551"/>
      <c r="M412" s="551"/>
      <c r="N412" s="551"/>
      <c r="O412" s="551"/>
      <c r="P412" s="551"/>
      <c r="Q412" s="551"/>
      <c r="R412" s="551"/>
      <c r="S412" s="551"/>
      <c r="T412" s="551"/>
      <c r="U412" s="551"/>
      <c r="V412" s="551"/>
      <c r="W412" s="551"/>
      <c r="X412" s="551"/>
      <c r="Y412" s="551"/>
      <c r="Z412" s="551"/>
      <c r="AA412" s="551"/>
      <c r="AB412" s="551"/>
      <c r="AC412" s="551"/>
      <c r="AD412" s="551"/>
      <c r="AE412" s="551"/>
      <c r="AF412" s="551"/>
      <c r="AG412" s="551"/>
      <c r="AH412" s="551"/>
      <c r="AI412" s="551"/>
      <c r="AJ412" s="551"/>
      <c r="AK412" s="551"/>
      <c r="AL412" s="551"/>
      <c r="AM412" s="551"/>
      <c r="AN412" s="551"/>
      <c r="AO412" s="551"/>
      <c r="AP412" s="551"/>
      <c r="AQ412" s="551"/>
      <c r="AR412" s="551"/>
      <c r="AS412" s="551"/>
      <c r="AT412" s="551"/>
      <c r="AU412" s="551"/>
      <c r="AV412" s="551"/>
      <c r="AW412" s="551"/>
      <c r="AX412" s="551"/>
      <c r="AY412" s="551"/>
      <c r="AZ412" s="551"/>
      <c r="BA412" s="551"/>
      <c r="BB412" s="551"/>
      <c r="BC412" s="551"/>
      <c r="BD412" s="551"/>
      <c r="BE412" s="551"/>
      <c r="BF412" s="551"/>
      <c r="BG412" s="551"/>
      <c r="BH412" s="551"/>
      <c r="BI412" s="551"/>
      <c r="BJ412" s="551"/>
      <c r="BK412" s="551"/>
      <c r="BL412" s="551"/>
      <c r="BM412" s="551"/>
      <c r="BN412" s="551"/>
      <c r="BO412" s="551"/>
      <c r="BP412" s="551"/>
      <c r="BQ412" s="551"/>
      <c r="BR412" s="551"/>
      <c r="BS412" s="551"/>
      <c r="BT412" s="551"/>
      <c r="BU412" s="551"/>
      <c r="BV412" s="551"/>
    </row>
    <row r="413" spans="1:74" ht="33" hidden="1">
      <c r="A413" s="879">
        <v>4.9000000000000004</v>
      </c>
      <c r="B413" s="754" t="s">
        <v>176</v>
      </c>
      <c r="C413" s="756"/>
      <c r="D413" s="756"/>
      <c r="E413" s="756"/>
      <c r="F413" s="756"/>
      <c r="G413" s="756"/>
      <c r="H413" s="756"/>
      <c r="I413" s="756"/>
      <c r="J413" s="756"/>
      <c r="K413" s="756"/>
      <c r="L413" s="756"/>
      <c r="M413" s="756"/>
      <c r="N413" s="756"/>
      <c r="O413" s="578"/>
      <c r="P413" s="578"/>
      <c r="Q413" s="578"/>
      <c r="R413" s="578"/>
      <c r="S413" s="578"/>
      <c r="T413" s="578"/>
      <c r="U413" s="578"/>
      <c r="V413" s="578"/>
      <c r="W413" s="578"/>
      <c r="X413" s="578"/>
      <c r="Y413" s="578"/>
      <c r="Z413" s="578"/>
      <c r="AA413" s="578"/>
      <c r="AB413" s="578"/>
      <c r="AC413" s="578"/>
      <c r="AD413" s="578"/>
      <c r="AE413" s="578"/>
      <c r="AF413" s="578"/>
      <c r="AG413" s="578"/>
      <c r="AH413" s="578"/>
      <c r="AI413" s="578"/>
      <c r="AJ413" s="578"/>
      <c r="AK413" s="578"/>
      <c r="AL413" s="578"/>
      <c r="AM413" s="578"/>
      <c r="AN413" s="578"/>
      <c r="AO413" s="578"/>
      <c r="AP413" s="578"/>
      <c r="AQ413" s="578"/>
      <c r="AR413" s="578"/>
      <c r="AS413" s="578"/>
      <c r="AT413" s="578"/>
      <c r="AU413" s="578"/>
      <c r="AV413" s="578"/>
      <c r="AW413" s="578"/>
      <c r="AX413" s="578"/>
      <c r="AY413" s="578"/>
      <c r="AZ413" s="578"/>
      <c r="BA413" s="578"/>
      <c r="BB413" s="578"/>
      <c r="BC413" s="578"/>
      <c r="BD413" s="578"/>
      <c r="BE413" s="578"/>
      <c r="BF413" s="578"/>
      <c r="BG413" s="578"/>
      <c r="BH413" s="578"/>
      <c r="BI413" s="578"/>
      <c r="BJ413" s="578"/>
      <c r="BK413" s="578"/>
      <c r="BL413" s="578"/>
      <c r="BM413" s="578"/>
      <c r="BN413" s="578"/>
      <c r="BO413" s="578"/>
      <c r="BP413" s="578"/>
      <c r="BQ413" s="578"/>
      <c r="BR413" s="578"/>
      <c r="BS413" s="578"/>
      <c r="BT413" s="578"/>
      <c r="BU413" s="578"/>
      <c r="BV413" s="578"/>
    </row>
    <row r="414" spans="1:74" hidden="1">
      <c r="A414" s="629"/>
      <c r="B414" s="623"/>
      <c r="C414" s="551"/>
      <c r="D414" s="551"/>
      <c r="E414" s="551"/>
      <c r="F414" s="551"/>
      <c r="G414" s="551"/>
      <c r="H414" s="551"/>
      <c r="I414" s="551"/>
      <c r="J414" s="551"/>
      <c r="K414" s="551"/>
      <c r="L414" s="551"/>
      <c r="M414" s="551"/>
      <c r="N414" s="551"/>
      <c r="O414" s="578"/>
      <c r="P414" s="578"/>
      <c r="Q414" s="578"/>
      <c r="R414" s="578"/>
      <c r="S414" s="578"/>
      <c r="T414" s="578"/>
      <c r="U414" s="578"/>
      <c r="V414" s="578"/>
      <c r="W414" s="578"/>
      <c r="X414" s="578"/>
      <c r="Y414" s="578"/>
      <c r="Z414" s="578"/>
      <c r="AA414" s="578"/>
      <c r="AB414" s="578"/>
      <c r="AC414" s="578"/>
      <c r="AD414" s="578"/>
      <c r="AE414" s="578"/>
      <c r="AF414" s="578"/>
      <c r="AG414" s="578"/>
      <c r="AH414" s="578"/>
      <c r="AI414" s="578"/>
      <c r="AJ414" s="578"/>
      <c r="AK414" s="578"/>
      <c r="AL414" s="578"/>
      <c r="AM414" s="578"/>
      <c r="AN414" s="578"/>
      <c r="AO414" s="578"/>
      <c r="AP414" s="578"/>
      <c r="AQ414" s="578"/>
      <c r="AR414" s="578"/>
      <c r="AS414" s="578"/>
      <c r="AT414" s="578"/>
      <c r="AU414" s="578"/>
      <c r="AV414" s="578"/>
      <c r="AW414" s="578"/>
      <c r="AX414" s="578"/>
      <c r="AY414" s="578"/>
      <c r="AZ414" s="578"/>
      <c r="BA414" s="578"/>
      <c r="BB414" s="578"/>
      <c r="BC414" s="578"/>
      <c r="BD414" s="578"/>
      <c r="BE414" s="578"/>
      <c r="BF414" s="578"/>
      <c r="BG414" s="578"/>
      <c r="BH414" s="578"/>
      <c r="BI414" s="578"/>
      <c r="BJ414" s="578"/>
      <c r="BK414" s="578"/>
      <c r="BL414" s="578"/>
      <c r="BM414" s="578"/>
      <c r="BN414" s="578"/>
      <c r="BO414" s="578"/>
      <c r="BP414" s="578"/>
      <c r="BQ414" s="578"/>
      <c r="BR414" s="578"/>
      <c r="BS414" s="578"/>
      <c r="BT414" s="578"/>
      <c r="BU414" s="578"/>
      <c r="BV414" s="578"/>
    </row>
    <row r="415" spans="1:74" ht="33" hidden="1">
      <c r="A415" s="629"/>
      <c r="B415" s="526" t="s">
        <v>211</v>
      </c>
      <c r="C415" s="873" t="s">
        <v>19</v>
      </c>
      <c r="D415" s="551"/>
      <c r="E415" s="551"/>
      <c r="F415" s="551"/>
      <c r="G415" s="551"/>
      <c r="H415" s="551"/>
      <c r="I415" s="551"/>
      <c r="J415" s="551"/>
      <c r="K415" s="551"/>
      <c r="L415" s="551"/>
      <c r="M415" s="551"/>
      <c r="N415" s="551"/>
      <c r="O415" s="578"/>
      <c r="P415" s="578"/>
      <c r="Q415" s="578"/>
      <c r="R415" s="578"/>
      <c r="S415" s="578"/>
      <c r="T415" s="578"/>
      <c r="U415" s="578"/>
      <c r="V415" s="578"/>
      <c r="W415" s="578"/>
      <c r="X415" s="578"/>
      <c r="Y415" s="578"/>
      <c r="Z415" s="578"/>
      <c r="AA415" s="578"/>
      <c r="AB415" s="578"/>
      <c r="AC415" s="578"/>
      <c r="AD415" s="578"/>
      <c r="AE415" s="578"/>
      <c r="AF415" s="578"/>
      <c r="AG415" s="578"/>
      <c r="AH415" s="578"/>
      <c r="AI415" s="578"/>
      <c r="AJ415" s="578"/>
      <c r="AK415" s="578"/>
      <c r="AL415" s="578"/>
      <c r="AM415" s="578"/>
      <c r="AN415" s="578"/>
      <c r="AO415" s="578"/>
      <c r="AP415" s="578"/>
      <c r="AQ415" s="578"/>
      <c r="AR415" s="578"/>
      <c r="AS415" s="578"/>
      <c r="AT415" s="578"/>
      <c r="AU415" s="578"/>
      <c r="AV415" s="578"/>
      <c r="AW415" s="578"/>
      <c r="AX415" s="578"/>
      <c r="AY415" s="578"/>
      <c r="AZ415" s="578"/>
      <c r="BA415" s="578"/>
      <c r="BB415" s="578"/>
      <c r="BC415" s="578"/>
      <c r="BD415" s="578"/>
      <c r="BE415" s="578"/>
      <c r="BF415" s="578"/>
      <c r="BG415" s="578"/>
      <c r="BH415" s="578"/>
      <c r="BI415" s="578"/>
      <c r="BJ415" s="578"/>
      <c r="BK415" s="578"/>
      <c r="BL415" s="578"/>
      <c r="BM415" s="578"/>
      <c r="BN415" s="578"/>
      <c r="BO415" s="578"/>
      <c r="BP415" s="578"/>
      <c r="BQ415" s="578"/>
      <c r="BR415" s="578"/>
      <c r="BS415" s="578"/>
      <c r="BT415" s="578"/>
      <c r="BU415" s="578"/>
      <c r="BV415" s="578"/>
    </row>
    <row r="416" spans="1:74" hidden="1">
      <c r="A416" s="629"/>
      <c r="B416" s="623"/>
      <c r="C416" s="551"/>
      <c r="D416" s="551"/>
      <c r="E416" s="551"/>
      <c r="F416" s="551"/>
      <c r="G416" s="551"/>
      <c r="H416" s="551"/>
      <c r="I416" s="551"/>
      <c r="J416" s="551"/>
      <c r="K416" s="551"/>
      <c r="L416" s="551"/>
      <c r="M416" s="551"/>
      <c r="N416" s="551"/>
      <c r="O416" s="578"/>
      <c r="P416" s="578"/>
      <c r="Q416" s="578"/>
      <c r="R416" s="578"/>
      <c r="S416" s="578"/>
      <c r="T416" s="578"/>
      <c r="U416" s="578"/>
      <c r="V416" s="578"/>
      <c r="W416" s="578"/>
      <c r="X416" s="578"/>
      <c r="Y416" s="578"/>
      <c r="Z416" s="578"/>
      <c r="AA416" s="578"/>
      <c r="AB416" s="578"/>
      <c r="AC416" s="578"/>
      <c r="AD416" s="578"/>
      <c r="AE416" s="578"/>
      <c r="AF416" s="578"/>
      <c r="AG416" s="578"/>
      <c r="AH416" s="578"/>
      <c r="AI416" s="578"/>
      <c r="AJ416" s="578"/>
      <c r="AK416" s="578"/>
      <c r="AL416" s="578"/>
      <c r="AM416" s="578"/>
      <c r="AN416" s="578"/>
      <c r="AO416" s="578"/>
      <c r="AP416" s="578"/>
      <c r="AQ416" s="578"/>
      <c r="AR416" s="578"/>
      <c r="AS416" s="578"/>
      <c r="AT416" s="578"/>
      <c r="AU416" s="578"/>
      <c r="AV416" s="578"/>
      <c r="AW416" s="578"/>
      <c r="AX416" s="578"/>
      <c r="AY416" s="578"/>
      <c r="AZ416" s="578"/>
      <c r="BA416" s="578"/>
      <c r="BB416" s="578"/>
      <c r="BC416" s="578"/>
      <c r="BD416" s="578"/>
      <c r="BE416" s="578"/>
      <c r="BF416" s="578"/>
      <c r="BG416" s="578"/>
      <c r="BH416" s="578"/>
      <c r="BI416" s="578"/>
      <c r="BJ416" s="578"/>
      <c r="BK416" s="578"/>
      <c r="BL416" s="578"/>
      <c r="BM416" s="578"/>
      <c r="BN416" s="578"/>
      <c r="BO416" s="578"/>
      <c r="BP416" s="578"/>
      <c r="BQ416" s="578"/>
      <c r="BR416" s="578"/>
      <c r="BS416" s="578"/>
      <c r="BT416" s="578"/>
      <c r="BU416" s="578"/>
      <c r="BV416" s="578"/>
    </row>
    <row r="417" spans="1:74" hidden="1">
      <c r="A417" s="629"/>
      <c r="B417" s="753" t="s">
        <v>153</v>
      </c>
      <c r="C417" s="542"/>
      <c r="D417" s="577" t="s">
        <v>36</v>
      </c>
      <c r="E417" s="577" t="s">
        <v>37</v>
      </c>
      <c r="F417" s="546" t="s">
        <v>135</v>
      </c>
      <c r="G417" s="546"/>
      <c r="H417" s="551"/>
      <c r="I417" s="551"/>
      <c r="J417" s="551"/>
      <c r="K417" s="551"/>
      <c r="L417" s="551"/>
      <c r="M417" s="551"/>
      <c r="N417" s="551"/>
      <c r="O417" s="578"/>
      <c r="P417" s="578"/>
      <c r="Q417" s="578"/>
      <c r="R417" s="578"/>
      <c r="S417" s="578"/>
      <c r="T417" s="578"/>
      <c r="U417" s="578"/>
      <c r="V417" s="578"/>
      <c r="W417" s="578"/>
      <c r="X417" s="578"/>
      <c r="Y417" s="578"/>
      <c r="Z417" s="578"/>
      <c r="AA417" s="578"/>
      <c r="AB417" s="578"/>
      <c r="AC417" s="578"/>
      <c r="AD417" s="578"/>
      <c r="AE417" s="578"/>
      <c r="AF417" s="578"/>
      <c r="AG417" s="578"/>
      <c r="AH417" s="578"/>
      <c r="AI417" s="578"/>
      <c r="AJ417" s="578"/>
      <c r="AK417" s="578"/>
      <c r="AL417" s="578"/>
      <c r="AM417" s="578"/>
      <c r="AN417" s="578"/>
      <c r="AO417" s="578"/>
      <c r="AP417" s="578"/>
      <c r="AQ417" s="578"/>
      <c r="AR417" s="578"/>
      <c r="AS417" s="578"/>
      <c r="AT417" s="578"/>
      <c r="AU417" s="578"/>
      <c r="AV417" s="578"/>
      <c r="AW417" s="578"/>
      <c r="AX417" s="578"/>
      <c r="AY417" s="578"/>
      <c r="AZ417" s="578"/>
      <c r="BA417" s="578"/>
      <c r="BB417" s="578"/>
      <c r="BC417" s="578"/>
      <c r="BD417" s="578"/>
      <c r="BE417" s="578"/>
      <c r="BF417" s="578"/>
      <c r="BG417" s="578"/>
      <c r="BH417" s="578"/>
      <c r="BI417" s="578"/>
      <c r="BJ417" s="578"/>
      <c r="BK417" s="578"/>
      <c r="BL417" s="578"/>
      <c r="BM417" s="578"/>
      <c r="BN417" s="578"/>
      <c r="BO417" s="578"/>
      <c r="BP417" s="578"/>
      <c r="BQ417" s="578"/>
      <c r="BR417" s="578"/>
      <c r="BS417" s="578"/>
      <c r="BT417" s="578"/>
      <c r="BU417" s="578"/>
      <c r="BV417" s="578"/>
    </row>
    <row r="418" spans="1:74" ht="49.5" hidden="1">
      <c r="A418" s="629"/>
      <c r="B418" s="616" t="s">
        <v>154</v>
      </c>
      <c r="C418" s="546" t="s">
        <v>141</v>
      </c>
      <c r="D418" s="875"/>
      <c r="E418" s="875"/>
      <c r="F418" s="875"/>
      <c r="G418" s="546"/>
      <c r="H418" s="551"/>
      <c r="I418" s="551"/>
      <c r="J418" s="551"/>
      <c r="K418" s="551"/>
      <c r="L418" s="551"/>
      <c r="M418" s="551"/>
      <c r="N418" s="551"/>
      <c r="O418" s="578"/>
      <c r="P418" s="578"/>
      <c r="Q418" s="578"/>
      <c r="R418" s="578"/>
      <c r="S418" s="578"/>
      <c r="T418" s="578"/>
      <c r="U418" s="578"/>
      <c r="V418" s="578"/>
      <c r="W418" s="578"/>
      <c r="X418" s="578"/>
      <c r="Y418" s="578"/>
      <c r="Z418" s="578"/>
      <c r="AA418" s="578"/>
      <c r="AB418" s="578"/>
      <c r="AC418" s="578"/>
      <c r="AD418" s="578"/>
      <c r="AE418" s="578"/>
      <c r="AF418" s="578"/>
      <c r="AG418" s="578"/>
      <c r="AH418" s="578"/>
      <c r="AI418" s="578"/>
      <c r="AJ418" s="578"/>
      <c r="AK418" s="578"/>
      <c r="AL418" s="578"/>
      <c r="AM418" s="578"/>
      <c r="AN418" s="578"/>
      <c r="AO418" s="578"/>
      <c r="AP418" s="578"/>
      <c r="AQ418" s="578"/>
      <c r="AR418" s="578"/>
      <c r="AS418" s="578"/>
      <c r="AT418" s="578"/>
      <c r="AU418" s="578"/>
      <c r="AV418" s="578"/>
      <c r="AW418" s="578"/>
      <c r="AX418" s="578"/>
      <c r="AY418" s="578"/>
      <c r="AZ418" s="578"/>
      <c r="BA418" s="578"/>
      <c r="BB418" s="578"/>
      <c r="BC418" s="578"/>
      <c r="BD418" s="578"/>
      <c r="BE418" s="578"/>
      <c r="BF418" s="578"/>
      <c r="BG418" s="578"/>
      <c r="BH418" s="578"/>
      <c r="BI418" s="578"/>
      <c r="BJ418" s="578"/>
      <c r="BK418" s="578"/>
      <c r="BL418" s="578"/>
      <c r="BM418" s="578"/>
      <c r="BN418" s="578"/>
      <c r="BO418" s="578"/>
      <c r="BP418" s="578"/>
      <c r="BQ418" s="578"/>
      <c r="BR418" s="578"/>
      <c r="BS418" s="578"/>
      <c r="BT418" s="578"/>
      <c r="BU418" s="578"/>
      <c r="BV418" s="578"/>
    </row>
    <row r="419" spans="1:74" hidden="1">
      <c r="A419" s="629"/>
      <c r="B419" s="555"/>
      <c r="C419" s="555" t="s">
        <v>142</v>
      </c>
      <c r="D419" s="875"/>
      <c r="E419" s="875"/>
      <c r="F419" s="875"/>
      <c r="G419" s="546"/>
      <c r="H419" s="551"/>
      <c r="I419" s="551"/>
      <c r="J419" s="551"/>
      <c r="K419" s="551"/>
      <c r="L419" s="551"/>
      <c r="M419" s="551"/>
      <c r="N419" s="551"/>
      <c r="O419" s="578"/>
      <c r="P419" s="578"/>
      <c r="Q419" s="578"/>
      <c r="R419" s="578"/>
      <c r="S419" s="578"/>
      <c r="T419" s="578"/>
      <c r="U419" s="578"/>
      <c r="V419" s="578"/>
      <c r="W419" s="578"/>
      <c r="X419" s="578"/>
      <c r="Y419" s="578"/>
      <c r="Z419" s="578"/>
      <c r="AA419" s="578"/>
      <c r="AB419" s="578"/>
      <c r="AC419" s="578"/>
      <c r="AD419" s="578"/>
      <c r="AE419" s="578"/>
      <c r="AF419" s="578"/>
      <c r="AG419" s="578"/>
      <c r="AH419" s="578"/>
      <c r="AI419" s="578"/>
      <c r="AJ419" s="578"/>
      <c r="AK419" s="578"/>
      <c r="AL419" s="578"/>
      <c r="AM419" s="578"/>
      <c r="AN419" s="578"/>
      <c r="AO419" s="578"/>
      <c r="AP419" s="578"/>
      <c r="AQ419" s="578"/>
      <c r="AR419" s="578"/>
      <c r="AS419" s="578"/>
      <c r="AT419" s="578"/>
      <c r="AU419" s="578"/>
      <c r="AV419" s="578"/>
      <c r="AW419" s="578"/>
      <c r="AX419" s="578"/>
      <c r="AY419" s="578"/>
      <c r="AZ419" s="578"/>
      <c r="BA419" s="578"/>
      <c r="BB419" s="578"/>
      <c r="BC419" s="578"/>
      <c r="BD419" s="578"/>
      <c r="BE419" s="578"/>
      <c r="BF419" s="578"/>
      <c r="BG419" s="578"/>
      <c r="BH419" s="578"/>
      <c r="BI419" s="578"/>
      <c r="BJ419" s="578"/>
      <c r="BK419" s="578"/>
      <c r="BL419" s="578"/>
      <c r="BM419" s="578"/>
      <c r="BN419" s="578"/>
      <c r="BO419" s="578"/>
      <c r="BP419" s="578"/>
      <c r="BQ419" s="578"/>
      <c r="BR419" s="578"/>
      <c r="BS419" s="578"/>
      <c r="BT419" s="578"/>
      <c r="BU419" s="578"/>
      <c r="BV419" s="578"/>
    </row>
    <row r="420" spans="1:74" hidden="1">
      <c r="A420" s="629"/>
      <c r="B420" s="881" t="s">
        <v>155</v>
      </c>
      <c r="C420" s="581"/>
      <c r="D420" s="581" t="s">
        <v>156</v>
      </c>
      <c r="E420" s="581" t="s">
        <v>157</v>
      </c>
      <c r="F420" s="581" t="s">
        <v>158</v>
      </c>
      <c r="G420" s="752" t="s">
        <v>159</v>
      </c>
      <c r="H420" s="551"/>
      <c r="I420" s="551"/>
      <c r="J420" s="551"/>
      <c r="K420" s="551"/>
      <c r="L420" s="551"/>
      <c r="M420" s="551"/>
      <c r="N420" s="551"/>
      <c r="O420" s="578"/>
      <c r="P420" s="578"/>
      <c r="Q420" s="578"/>
      <c r="R420" s="578"/>
      <c r="S420" s="578"/>
      <c r="T420" s="578"/>
      <c r="U420" s="578"/>
      <c r="V420" s="578"/>
      <c r="W420" s="578"/>
      <c r="X420" s="578"/>
      <c r="Y420" s="578"/>
      <c r="Z420" s="578"/>
      <c r="AA420" s="578"/>
      <c r="AB420" s="578"/>
      <c r="AC420" s="578"/>
      <c r="AD420" s="578"/>
      <c r="AE420" s="578"/>
      <c r="AF420" s="578"/>
      <c r="AG420" s="578"/>
      <c r="AH420" s="578"/>
      <c r="AI420" s="578"/>
      <c r="AJ420" s="578"/>
      <c r="AK420" s="578"/>
      <c r="AL420" s="578"/>
      <c r="AM420" s="578"/>
      <c r="AN420" s="578"/>
      <c r="AO420" s="578"/>
      <c r="AP420" s="578"/>
      <c r="AQ420" s="578"/>
      <c r="AR420" s="578"/>
      <c r="AS420" s="578"/>
      <c r="AT420" s="578"/>
      <c r="AU420" s="578"/>
      <c r="AV420" s="578"/>
      <c r="AW420" s="578"/>
      <c r="AX420" s="578"/>
      <c r="AY420" s="578"/>
      <c r="AZ420" s="578"/>
      <c r="BA420" s="578"/>
      <c r="BB420" s="578"/>
      <c r="BC420" s="578"/>
      <c r="BD420" s="578"/>
      <c r="BE420" s="578"/>
      <c r="BF420" s="578"/>
      <c r="BG420" s="578"/>
      <c r="BH420" s="578"/>
      <c r="BI420" s="578"/>
      <c r="BJ420" s="578"/>
      <c r="BK420" s="578"/>
      <c r="BL420" s="578"/>
      <c r="BM420" s="578"/>
      <c r="BN420" s="578"/>
      <c r="BO420" s="578"/>
      <c r="BP420" s="578"/>
      <c r="BQ420" s="578"/>
      <c r="BR420" s="578"/>
      <c r="BS420" s="578"/>
      <c r="BT420" s="578"/>
      <c r="BU420" s="578"/>
      <c r="BV420" s="578"/>
    </row>
    <row r="421" spans="1:74" ht="33" hidden="1">
      <c r="A421" s="629"/>
      <c r="B421" s="546"/>
      <c r="C421" s="556" t="s">
        <v>160</v>
      </c>
      <c r="D421" s="875"/>
      <c r="E421" s="875"/>
      <c r="F421" s="875"/>
      <c r="G421" s="875"/>
      <c r="H421" s="551"/>
      <c r="I421" s="551"/>
      <c r="J421" s="551"/>
      <c r="K421" s="551"/>
      <c r="L421" s="551"/>
      <c r="M421" s="551"/>
      <c r="N421" s="551"/>
      <c r="O421" s="578"/>
      <c r="P421" s="578"/>
      <c r="Q421" s="578"/>
      <c r="R421" s="578"/>
      <c r="S421" s="578"/>
      <c r="T421" s="578"/>
      <c r="U421" s="578"/>
      <c r="V421" s="578"/>
      <c r="W421" s="578"/>
      <c r="X421" s="578"/>
      <c r="Y421" s="578"/>
      <c r="Z421" s="578"/>
      <c r="AA421" s="578"/>
      <c r="AB421" s="578"/>
      <c r="AC421" s="578"/>
      <c r="AD421" s="578"/>
      <c r="AE421" s="578"/>
      <c r="AF421" s="578"/>
      <c r="AG421" s="578"/>
      <c r="AH421" s="578"/>
      <c r="AI421" s="578"/>
      <c r="AJ421" s="578"/>
      <c r="AK421" s="578"/>
      <c r="AL421" s="578"/>
      <c r="AM421" s="578"/>
      <c r="AN421" s="578"/>
      <c r="AO421" s="578"/>
      <c r="AP421" s="578"/>
      <c r="AQ421" s="578"/>
      <c r="AR421" s="578"/>
      <c r="AS421" s="578"/>
      <c r="AT421" s="578"/>
      <c r="AU421" s="578"/>
      <c r="AV421" s="578"/>
      <c r="AW421" s="578"/>
      <c r="AX421" s="578"/>
      <c r="AY421" s="578"/>
      <c r="AZ421" s="578"/>
      <c r="BA421" s="578"/>
      <c r="BB421" s="578"/>
      <c r="BC421" s="578"/>
      <c r="BD421" s="578"/>
      <c r="BE421" s="578"/>
      <c r="BF421" s="578"/>
      <c r="BG421" s="578"/>
      <c r="BH421" s="578"/>
      <c r="BI421" s="578"/>
      <c r="BJ421" s="578"/>
      <c r="BK421" s="578"/>
      <c r="BL421" s="578"/>
      <c r="BM421" s="578"/>
      <c r="BN421" s="578"/>
      <c r="BO421" s="578"/>
      <c r="BP421" s="578"/>
      <c r="BQ421" s="578"/>
      <c r="BR421" s="578"/>
      <c r="BS421" s="578"/>
      <c r="BT421" s="578"/>
      <c r="BU421" s="578"/>
      <c r="BV421" s="578"/>
    </row>
    <row r="422" spans="1:74" hidden="1">
      <c r="A422" s="629"/>
      <c r="B422" s="556"/>
      <c r="C422" s="556"/>
      <c r="D422" s="875"/>
      <c r="E422" s="875"/>
      <c r="F422" s="875"/>
      <c r="G422" s="875"/>
      <c r="H422" s="551"/>
      <c r="I422" s="551"/>
      <c r="J422" s="551"/>
      <c r="K422" s="551"/>
      <c r="L422" s="551"/>
      <c r="M422" s="551"/>
      <c r="N422" s="551"/>
      <c r="O422" s="578"/>
      <c r="P422" s="578"/>
      <c r="Q422" s="578"/>
      <c r="R422" s="578"/>
      <c r="S422" s="578"/>
      <c r="T422" s="578"/>
      <c r="U422" s="578"/>
      <c r="V422" s="578"/>
      <c r="W422" s="578"/>
      <c r="X422" s="578"/>
      <c r="Y422" s="578"/>
      <c r="Z422" s="578"/>
      <c r="AA422" s="578"/>
      <c r="AB422" s="578"/>
      <c r="AC422" s="578"/>
      <c r="AD422" s="578"/>
      <c r="AE422" s="578"/>
      <c r="AF422" s="578"/>
      <c r="AG422" s="578"/>
      <c r="AH422" s="578"/>
      <c r="AI422" s="578"/>
      <c r="AJ422" s="578"/>
      <c r="AK422" s="578"/>
      <c r="AL422" s="578"/>
      <c r="AM422" s="578"/>
      <c r="AN422" s="578"/>
      <c r="AO422" s="578"/>
      <c r="AP422" s="578"/>
      <c r="AQ422" s="578"/>
      <c r="AR422" s="578"/>
      <c r="AS422" s="578"/>
      <c r="AT422" s="578"/>
      <c r="AU422" s="578"/>
      <c r="AV422" s="578"/>
      <c r="AW422" s="578"/>
      <c r="AX422" s="578"/>
      <c r="AY422" s="578"/>
      <c r="AZ422" s="578"/>
      <c r="BA422" s="578"/>
      <c r="BB422" s="578"/>
      <c r="BC422" s="578"/>
      <c r="BD422" s="578"/>
      <c r="BE422" s="578"/>
      <c r="BF422" s="578"/>
      <c r="BG422" s="578"/>
      <c r="BH422" s="578"/>
      <c r="BI422" s="578"/>
      <c r="BJ422" s="578"/>
      <c r="BK422" s="578"/>
      <c r="BL422" s="578"/>
      <c r="BM422" s="578"/>
      <c r="BN422" s="578"/>
      <c r="BO422" s="578"/>
      <c r="BP422" s="578"/>
      <c r="BQ422" s="578"/>
      <c r="BR422" s="578"/>
      <c r="BS422" s="578"/>
      <c r="BT422" s="578"/>
      <c r="BU422" s="578"/>
      <c r="BV422" s="578"/>
    </row>
    <row r="423" spans="1:74" hidden="1">
      <c r="A423" s="629"/>
      <c r="B423" s="555"/>
      <c r="C423" s="542"/>
      <c r="D423" s="542"/>
      <c r="E423" s="546"/>
      <c r="F423" s="546"/>
      <c r="G423" s="546"/>
      <c r="H423" s="551"/>
      <c r="I423" s="551"/>
      <c r="J423" s="551"/>
      <c r="K423" s="551"/>
      <c r="L423" s="551"/>
      <c r="M423" s="551"/>
      <c r="N423" s="551"/>
      <c r="O423" s="578"/>
      <c r="P423" s="578"/>
      <c r="Q423" s="578"/>
      <c r="R423" s="578"/>
      <c r="S423" s="578"/>
      <c r="T423" s="578"/>
      <c r="U423" s="578"/>
      <c r="V423" s="578"/>
      <c r="W423" s="578"/>
      <c r="X423" s="578"/>
      <c r="Y423" s="578"/>
      <c r="Z423" s="578"/>
      <c r="AA423" s="578"/>
      <c r="AB423" s="578"/>
      <c r="AC423" s="578"/>
      <c r="AD423" s="578"/>
      <c r="AE423" s="578"/>
      <c r="AF423" s="578"/>
      <c r="AG423" s="578"/>
      <c r="AH423" s="578"/>
      <c r="AI423" s="578"/>
      <c r="AJ423" s="578"/>
      <c r="AK423" s="578"/>
      <c r="AL423" s="578"/>
      <c r="AM423" s="578"/>
      <c r="AN423" s="578"/>
      <c r="AO423" s="578"/>
      <c r="AP423" s="578"/>
      <c r="AQ423" s="578"/>
      <c r="AR423" s="578"/>
      <c r="AS423" s="578"/>
      <c r="AT423" s="578"/>
      <c r="AU423" s="578"/>
      <c r="AV423" s="578"/>
      <c r="AW423" s="578"/>
      <c r="AX423" s="578"/>
      <c r="AY423" s="578"/>
      <c r="AZ423" s="578"/>
      <c r="BA423" s="578"/>
      <c r="BB423" s="578"/>
      <c r="BC423" s="578"/>
      <c r="BD423" s="578"/>
      <c r="BE423" s="578"/>
      <c r="BF423" s="578"/>
      <c r="BG423" s="578"/>
      <c r="BH423" s="578"/>
      <c r="BI423" s="578"/>
      <c r="BJ423" s="578"/>
      <c r="BK423" s="578"/>
      <c r="BL423" s="578"/>
      <c r="BM423" s="578"/>
      <c r="BN423" s="578"/>
      <c r="BO423" s="578"/>
      <c r="BP423" s="578"/>
      <c r="BQ423" s="578"/>
      <c r="BR423" s="578"/>
      <c r="BS423" s="578"/>
      <c r="BT423" s="578"/>
      <c r="BU423" s="578"/>
      <c r="BV423" s="578"/>
    </row>
    <row r="424" spans="1:74" s="492" customFormat="1" hidden="1" collapsed="1">
      <c r="A424" s="495"/>
      <c r="B424" s="771" t="s">
        <v>161</v>
      </c>
      <c r="C424" s="542"/>
      <c r="D424" s="542"/>
      <c r="E424" s="546"/>
      <c r="F424" s="546"/>
      <c r="G424" s="546"/>
      <c r="H424" s="551"/>
      <c r="I424" s="551"/>
      <c r="J424" s="551"/>
      <c r="K424" s="551"/>
      <c r="L424" s="551"/>
      <c r="M424" s="551"/>
      <c r="N424" s="551"/>
      <c r="O424" s="551"/>
      <c r="P424" s="551"/>
      <c r="Q424" s="551"/>
      <c r="R424" s="551"/>
      <c r="S424" s="551"/>
      <c r="T424" s="551"/>
      <c r="U424" s="551"/>
      <c r="V424" s="551"/>
      <c r="W424" s="551"/>
      <c r="X424" s="551"/>
      <c r="Y424" s="551"/>
      <c r="Z424" s="551"/>
      <c r="AA424" s="551"/>
      <c r="AB424" s="551"/>
      <c r="AC424" s="551"/>
      <c r="AD424" s="551"/>
      <c r="AE424" s="551"/>
      <c r="AF424" s="551"/>
      <c r="AG424" s="551"/>
      <c r="AH424" s="551"/>
      <c r="AI424" s="551"/>
      <c r="AJ424" s="551"/>
      <c r="AK424" s="551"/>
      <c r="AL424" s="551"/>
      <c r="AM424" s="551"/>
      <c r="AN424" s="551"/>
      <c r="AO424" s="551"/>
      <c r="AP424" s="551"/>
      <c r="AQ424" s="551"/>
      <c r="AR424" s="551"/>
      <c r="AS424" s="551"/>
      <c r="AT424" s="551"/>
      <c r="AU424" s="551"/>
      <c r="AV424" s="551"/>
      <c r="AW424" s="551"/>
      <c r="AX424" s="551"/>
      <c r="AY424" s="551"/>
      <c r="AZ424" s="551"/>
      <c r="BA424" s="551"/>
      <c r="BB424" s="551"/>
      <c r="BC424" s="551"/>
      <c r="BD424" s="551"/>
      <c r="BE424" s="551"/>
      <c r="BF424" s="551"/>
      <c r="BG424" s="551"/>
      <c r="BH424" s="551"/>
      <c r="BI424" s="551"/>
      <c r="BJ424" s="551"/>
      <c r="BK424" s="551"/>
      <c r="BL424" s="551"/>
      <c r="BM424" s="551"/>
      <c r="BN424" s="551"/>
      <c r="BO424" s="551"/>
      <c r="BP424" s="551"/>
      <c r="BQ424" s="551"/>
      <c r="BR424" s="551"/>
      <c r="BS424" s="551"/>
      <c r="BT424" s="551"/>
      <c r="BU424" s="551"/>
      <c r="BV424" s="551"/>
    </row>
    <row r="425" spans="1:74" s="492" customFormat="1" hidden="1">
      <c r="A425" s="495"/>
      <c r="B425" s="771"/>
      <c r="C425" s="542"/>
      <c r="D425" s="542"/>
      <c r="E425" s="546"/>
      <c r="F425" s="546"/>
      <c r="G425" s="546"/>
      <c r="H425" s="551"/>
      <c r="I425" s="551"/>
      <c r="J425" s="551"/>
      <c r="K425" s="551"/>
      <c r="L425" s="551"/>
      <c r="M425" s="551"/>
      <c r="N425" s="551"/>
      <c r="O425" s="551"/>
      <c r="P425" s="551"/>
      <c r="Q425" s="551"/>
      <c r="R425" s="551"/>
      <c r="S425" s="551"/>
      <c r="T425" s="551"/>
      <c r="U425" s="551"/>
      <c r="V425" s="551"/>
      <c r="W425" s="551"/>
      <c r="X425" s="551"/>
      <c r="Y425" s="551"/>
      <c r="Z425" s="551"/>
      <c r="AA425" s="551"/>
      <c r="AB425" s="551"/>
      <c r="AC425" s="551"/>
      <c r="AD425" s="551"/>
      <c r="AE425" s="551"/>
      <c r="AF425" s="551"/>
      <c r="AG425" s="551"/>
      <c r="AH425" s="551"/>
      <c r="AI425" s="551"/>
      <c r="AJ425" s="551"/>
      <c r="AK425" s="551"/>
      <c r="AL425" s="551"/>
      <c r="AM425" s="551"/>
      <c r="AN425" s="551"/>
      <c r="AO425" s="551"/>
      <c r="AP425" s="551"/>
      <c r="AQ425" s="551"/>
      <c r="AR425" s="551"/>
      <c r="AS425" s="551"/>
      <c r="AT425" s="551"/>
      <c r="AU425" s="551"/>
      <c r="AV425" s="551"/>
      <c r="AW425" s="551"/>
      <c r="AX425" s="551"/>
      <c r="AY425" s="551"/>
      <c r="AZ425" s="551"/>
      <c r="BA425" s="551"/>
      <c r="BB425" s="551"/>
      <c r="BC425" s="551"/>
      <c r="BD425" s="551"/>
      <c r="BE425" s="551"/>
      <c r="BF425" s="551"/>
      <c r="BG425" s="551"/>
      <c r="BH425" s="551"/>
      <c r="BI425" s="551"/>
      <c r="BJ425" s="551"/>
      <c r="BK425" s="551"/>
      <c r="BL425" s="551"/>
      <c r="BM425" s="551"/>
      <c r="BN425" s="551"/>
      <c r="BO425" s="551"/>
      <c r="BP425" s="551"/>
      <c r="BQ425" s="551"/>
      <c r="BR425" s="551"/>
      <c r="BS425" s="551"/>
      <c r="BT425" s="551"/>
      <c r="BU425" s="551"/>
      <c r="BV425" s="551"/>
    </row>
    <row r="426" spans="1:74" s="492" customFormat="1" ht="49.5" hidden="1" customHeight="1">
      <c r="A426" s="495"/>
      <c r="B426" s="1030" t="s">
        <v>212</v>
      </c>
      <c r="C426" s="717" t="s">
        <v>2634</v>
      </c>
      <c r="D426" s="717" t="s">
        <v>262</v>
      </c>
      <c r="E426" s="717" t="s">
        <v>6</v>
      </c>
      <c r="F426" s="717" t="s">
        <v>2603</v>
      </c>
      <c r="G426" s="717" t="s">
        <v>84</v>
      </c>
      <c r="I426" s="718"/>
      <c r="J426" s="499"/>
      <c r="K426" s="499"/>
      <c r="L426" s="499"/>
      <c r="M426" s="718"/>
      <c r="BI426" s="493"/>
    </row>
    <row r="427" spans="1:74" s="492" customFormat="1" hidden="1">
      <c r="A427" s="495"/>
      <c r="B427" s="1030"/>
      <c r="C427" s="683"/>
      <c r="D427" s="869"/>
      <c r="E427" s="882" t="str">
        <f>IF(D427="","",IF(D427=' קבועים'!$A$38,' קבועים'!$B$38,IF(D427=' קבועים'!$A$39,' קבועים'!$B$39,IF(D427=' קבועים'!$A$40,' קבועים'!$B$40,IF(D427=' קבועים'!$A$41,' קבועים'!$B$41,IF(D427=' קבועים'!$A$42,' קבועים'!$B$42))))))</f>
        <v/>
      </c>
      <c r="F427" s="683"/>
      <c r="G427" s="869"/>
      <c r="I427" s="530"/>
      <c r="J427" s="681"/>
      <c r="K427" s="530"/>
      <c r="L427" s="530"/>
      <c r="M427" s="530"/>
      <c r="BI427" s="493"/>
    </row>
    <row r="428" spans="1:74" s="492" customFormat="1" hidden="1">
      <c r="A428" s="495"/>
      <c r="B428" s="1030"/>
      <c r="C428" s="683"/>
      <c r="D428" s="869"/>
      <c r="E428" s="882" t="str">
        <f>IF(D428="","",IF(D428=' קבועים'!$A$38,' קבועים'!$B$38,IF(D428=' קבועים'!$A$39,' קבועים'!$B$39,IF(D428=' קבועים'!$A$40,' קבועים'!$B$40,IF(D428=' קבועים'!$A$41,' קבועים'!$B$41,IF(D428=' קבועים'!$A$42,' קבועים'!$B$42))))))</f>
        <v/>
      </c>
      <c r="F428" s="683"/>
      <c r="G428" s="869"/>
      <c r="I428" s="530"/>
      <c r="J428" s="681"/>
      <c r="K428" s="530"/>
      <c r="L428" s="530"/>
      <c r="M428" s="530"/>
      <c r="BI428" s="493"/>
    </row>
    <row r="429" spans="1:74" s="492" customFormat="1" hidden="1">
      <c r="A429" s="495"/>
      <c r="B429" s="1030"/>
      <c r="C429" s="683"/>
      <c r="D429" s="869"/>
      <c r="E429" s="882" t="str">
        <f>IF(D429="","",IF(D429=' קבועים'!$A$38,' קבועים'!$B$38,IF(D429=' קבועים'!$A$39,' קבועים'!$B$39,IF(D429=' קבועים'!$A$40,' קבועים'!$B$40,IF(D429=' קבועים'!$A$41,' קבועים'!$B$41,IF(D429=' קבועים'!$A$42,' קבועים'!$B$42))))))</f>
        <v/>
      </c>
      <c r="F429" s="683"/>
      <c r="G429" s="869"/>
      <c r="I429" s="530"/>
      <c r="J429" s="681"/>
      <c r="K429" s="530"/>
      <c r="L429" s="530"/>
      <c r="M429" s="530"/>
      <c r="BI429" s="493"/>
    </row>
    <row r="430" spans="1:74" s="492" customFormat="1" hidden="1">
      <c r="A430" s="495"/>
      <c r="BI430" s="493"/>
    </row>
    <row r="431" spans="1:74" s="492" customFormat="1" ht="66" hidden="1">
      <c r="A431" s="495"/>
      <c r="B431" s="717" t="s">
        <v>2623</v>
      </c>
      <c r="C431" s="717" t="s">
        <v>2605</v>
      </c>
      <c r="D431" s="717" t="s">
        <v>2609</v>
      </c>
      <c r="E431" s="717" t="s">
        <v>84</v>
      </c>
      <c r="I431" s="718"/>
      <c r="J431" s="499"/>
      <c r="K431" s="499"/>
      <c r="L431" s="499"/>
      <c r="M431" s="718"/>
      <c r="BH431" s="493"/>
    </row>
    <row r="432" spans="1:74" s="492" customFormat="1" hidden="1">
      <c r="A432" s="495"/>
      <c r="B432" s="683"/>
      <c r="C432" s="683"/>
      <c r="D432" s="683"/>
      <c r="E432" s="869"/>
      <c r="I432" s="530"/>
      <c r="J432" s="681"/>
      <c r="K432" s="530"/>
      <c r="L432" s="530"/>
      <c r="M432" s="530"/>
      <c r="BH432" s="493"/>
    </row>
    <row r="433" spans="1:61" s="492" customFormat="1" hidden="1">
      <c r="A433" s="495"/>
      <c r="BI433" s="493"/>
    </row>
    <row r="434" spans="1:61" s="492" customFormat="1" ht="49.5" hidden="1">
      <c r="A434" s="495"/>
      <c r="B434" s="1027" t="s">
        <v>216</v>
      </c>
      <c r="C434" s="717" t="s">
        <v>2634</v>
      </c>
      <c r="D434" s="717" t="s">
        <v>262</v>
      </c>
      <c r="E434" s="717" t="s">
        <v>6</v>
      </c>
      <c r="F434" s="717" t="s">
        <v>2603</v>
      </c>
      <c r="G434" s="717" t="s">
        <v>84</v>
      </c>
      <c r="I434" s="718"/>
      <c r="J434" s="499"/>
      <c r="K434" s="499"/>
      <c r="L434" s="499"/>
      <c r="M434" s="718"/>
      <c r="BI434" s="493"/>
    </row>
    <row r="435" spans="1:61" s="492" customFormat="1" hidden="1">
      <c r="A435" s="495"/>
      <c r="B435" s="1027"/>
      <c r="C435" s="683"/>
      <c r="D435" s="869"/>
      <c r="E435" s="882" t="str">
        <f>IF(D435="","",IF(D435=' קבועים'!$A$38,' קבועים'!$B$38,IF(D435=' קבועים'!$A$39,' קבועים'!$B$39,IF(D435=' קבועים'!$A$40,' קבועים'!$B$40,IF(D435=' קבועים'!$A$41,' קבועים'!$B$41,IF(D435=' קבועים'!$A$42,' קבועים'!$B$42))))))</f>
        <v/>
      </c>
      <c r="F435" s="683"/>
      <c r="G435" s="683"/>
      <c r="I435" s="530"/>
      <c r="J435" s="681"/>
      <c r="K435" s="530"/>
      <c r="L435" s="530"/>
      <c r="M435" s="530"/>
      <c r="BI435" s="493"/>
    </row>
    <row r="436" spans="1:61" s="492" customFormat="1" hidden="1">
      <c r="A436" s="495"/>
      <c r="B436" s="1027"/>
      <c r="C436" s="683"/>
      <c r="D436" s="869"/>
      <c r="E436" s="882" t="str">
        <f>IF(D436="","",IF(D436=' קבועים'!$A$38,' קבועים'!$B$38,IF(D436=' קבועים'!$A$39,' קבועים'!$B$39,IF(D436=' קבועים'!$A$40,' קבועים'!$B$40,IF(D436=' קבועים'!$A$41,' קבועים'!$B$41,IF(D436=' קבועים'!$A$42,' קבועים'!$B$42))))))</f>
        <v/>
      </c>
      <c r="F436" s="683"/>
      <c r="G436" s="683"/>
      <c r="I436" s="530"/>
      <c r="J436" s="681"/>
      <c r="K436" s="530"/>
      <c r="L436" s="530"/>
      <c r="M436" s="530"/>
      <c r="BI436" s="493"/>
    </row>
    <row r="437" spans="1:61" s="492" customFormat="1" hidden="1">
      <c r="A437" s="495"/>
      <c r="B437" s="1027"/>
      <c r="C437" s="683"/>
      <c r="D437" s="869"/>
      <c r="E437" s="882" t="str">
        <f>IF(D437="","",IF(D437=' קבועים'!$A$38,' קבועים'!$B$38,IF(D437=' קבועים'!$A$39,' קבועים'!$B$39,IF(D437=' קבועים'!$A$40,' קבועים'!$B$40,IF(D437=' קבועים'!$A$41,' קבועים'!$B$41,IF(D437=' קבועים'!$A$42,' קבועים'!$B$42))))))</f>
        <v/>
      </c>
      <c r="F437" s="683"/>
      <c r="G437" s="683"/>
      <c r="I437" s="530"/>
      <c r="J437" s="681"/>
      <c r="K437" s="530"/>
      <c r="L437" s="530"/>
      <c r="M437" s="530"/>
      <c r="BI437" s="493"/>
    </row>
    <row r="438" spans="1:61" s="492" customFormat="1" hidden="1">
      <c r="A438" s="495"/>
      <c r="I438" s="530"/>
      <c r="J438" s="681"/>
      <c r="K438" s="530"/>
      <c r="L438" s="530"/>
      <c r="M438" s="530"/>
      <c r="BI438" s="493"/>
    </row>
    <row r="439" spans="1:61" s="492" customFormat="1" ht="66" hidden="1">
      <c r="A439" s="495"/>
      <c r="B439" s="717" t="s">
        <v>2623</v>
      </c>
      <c r="C439" s="717" t="s">
        <v>2605</v>
      </c>
      <c r="D439" s="717" t="s">
        <v>2609</v>
      </c>
      <c r="E439" s="717" t="s">
        <v>84</v>
      </c>
      <c r="I439" s="718"/>
      <c r="J439" s="499"/>
      <c r="K439" s="499"/>
      <c r="L439" s="499"/>
      <c r="M439" s="718"/>
      <c r="BI439" s="493"/>
    </row>
    <row r="440" spans="1:61" s="492" customFormat="1" hidden="1">
      <c r="A440" s="495"/>
      <c r="B440" s="683"/>
      <c r="C440" s="683"/>
      <c r="D440" s="683"/>
      <c r="E440" s="683"/>
      <c r="I440" s="530"/>
      <c r="J440" s="681"/>
      <c r="K440" s="530"/>
      <c r="L440" s="530"/>
      <c r="M440" s="530"/>
      <c r="BI440" s="493"/>
    </row>
    <row r="441" spans="1:61" s="492" customFormat="1" hidden="1">
      <c r="A441" s="495"/>
      <c r="I441" s="530"/>
      <c r="J441" s="681"/>
      <c r="K441" s="530"/>
      <c r="L441" s="530"/>
      <c r="M441" s="530"/>
      <c r="BI441" s="493"/>
    </row>
    <row r="442" spans="1:61" s="492" customFormat="1" ht="49.5" hidden="1">
      <c r="A442" s="495"/>
      <c r="B442" s="1030" t="s">
        <v>218</v>
      </c>
      <c r="C442" s="717" t="s">
        <v>2634</v>
      </c>
      <c r="D442" s="717" t="s">
        <v>262</v>
      </c>
      <c r="E442" s="717" t="s">
        <v>6</v>
      </c>
      <c r="F442" s="717" t="s">
        <v>2603</v>
      </c>
      <c r="G442" s="717" t="s">
        <v>84</v>
      </c>
      <c r="I442" s="718"/>
      <c r="J442" s="499"/>
      <c r="K442" s="499"/>
      <c r="L442" s="499"/>
      <c r="M442" s="718"/>
      <c r="BI442" s="493"/>
    </row>
    <row r="443" spans="1:61" s="492" customFormat="1" hidden="1">
      <c r="A443" s="495"/>
      <c r="B443" s="1030"/>
      <c r="C443" s="683"/>
      <c r="D443" s="869"/>
      <c r="E443" s="882" t="str">
        <f>IF(D443="","",IF(D443=' קבועים'!$A$38,' קבועים'!$B$38,IF(D443=' קבועים'!$A$39,' קבועים'!$B$39,IF(D443=' קבועים'!$A$40,' קבועים'!$B$40,IF(D443=' קבועים'!$A$41,' קבועים'!$B$41,IF(D443=' קבועים'!$A$42,' קבועים'!$B$42))))))</f>
        <v/>
      </c>
      <c r="F443" s="683"/>
      <c r="G443" s="683"/>
      <c r="I443" s="530"/>
      <c r="J443" s="681"/>
      <c r="K443" s="530"/>
      <c r="L443" s="530"/>
      <c r="M443" s="530"/>
      <c r="BI443" s="493"/>
    </row>
    <row r="444" spans="1:61" s="492" customFormat="1" hidden="1">
      <c r="A444" s="495"/>
      <c r="B444" s="1030"/>
      <c r="C444" s="683"/>
      <c r="D444" s="869"/>
      <c r="E444" s="882" t="str">
        <f>IF(D444="","",IF(D444=' קבועים'!$A$38,' קבועים'!$B$38,IF(D444=' קבועים'!$A$39,' קבועים'!$B$39,IF(D444=' קבועים'!$A$40,' קבועים'!$B$40,IF(D444=' קבועים'!$A$41,' קבועים'!$B$41,IF(D444=' קבועים'!$A$42,' קבועים'!$B$42))))))</f>
        <v/>
      </c>
      <c r="F444" s="683"/>
      <c r="G444" s="683"/>
      <c r="I444" s="530"/>
      <c r="J444" s="681"/>
      <c r="K444" s="530"/>
      <c r="L444" s="530"/>
      <c r="M444" s="530"/>
      <c r="BI444" s="493"/>
    </row>
    <row r="445" spans="1:61" s="492" customFormat="1" hidden="1">
      <c r="A445" s="495"/>
      <c r="B445" s="1030"/>
      <c r="C445" s="683"/>
      <c r="D445" s="869"/>
      <c r="E445" s="882" t="str">
        <f>IF(D445="","",IF(D445=' קבועים'!$A$38,' קבועים'!$B$38,IF(D445=' קבועים'!$A$39,' קבועים'!$B$39,IF(D445=' קבועים'!$A$40,' קבועים'!$B$40,IF(D445=' קבועים'!$A$41,' קבועים'!$B$41,IF(D445=' קבועים'!$A$42,' קבועים'!$B$42))))))</f>
        <v/>
      </c>
      <c r="F445" s="683"/>
      <c r="G445" s="683"/>
      <c r="I445" s="530"/>
      <c r="J445" s="681"/>
      <c r="K445" s="530"/>
      <c r="L445" s="530"/>
      <c r="M445" s="530"/>
      <c r="BI445" s="493"/>
    </row>
    <row r="446" spans="1:61" s="492" customFormat="1" hidden="1">
      <c r="A446" s="495"/>
      <c r="BI446" s="493"/>
    </row>
    <row r="447" spans="1:61" s="492" customFormat="1" ht="66" hidden="1">
      <c r="A447" s="495"/>
      <c r="B447" s="717" t="s">
        <v>2623</v>
      </c>
      <c r="C447" s="717" t="s">
        <v>2605</v>
      </c>
      <c r="D447" s="717" t="s">
        <v>2609</v>
      </c>
      <c r="E447" s="717" t="s">
        <v>84</v>
      </c>
      <c r="I447" s="718"/>
      <c r="J447" s="499"/>
      <c r="K447" s="499"/>
      <c r="L447" s="499"/>
      <c r="M447" s="718"/>
      <c r="BI447" s="493"/>
    </row>
    <row r="448" spans="1:61" s="492" customFormat="1" hidden="1">
      <c r="A448" s="495"/>
      <c r="B448" s="683"/>
      <c r="C448" s="683"/>
      <c r="D448" s="683"/>
      <c r="E448" s="683"/>
      <c r="I448" s="530"/>
      <c r="J448" s="681"/>
      <c r="K448" s="530"/>
      <c r="L448" s="530"/>
      <c r="M448" s="530"/>
      <c r="BI448" s="493"/>
    </row>
    <row r="449" spans="1:61" s="492" customFormat="1" hidden="1">
      <c r="A449" s="495"/>
      <c r="I449" s="530"/>
      <c r="J449" s="681"/>
      <c r="K449" s="530"/>
      <c r="L449" s="530"/>
      <c r="M449" s="530"/>
      <c r="BI449" s="493"/>
    </row>
    <row r="450" spans="1:61" s="492" customFormat="1" ht="49.5" hidden="1">
      <c r="A450" s="495"/>
      <c r="B450" s="1030" t="s">
        <v>220</v>
      </c>
      <c r="C450" s="717" t="s">
        <v>2634</v>
      </c>
      <c r="D450" s="717" t="s">
        <v>262</v>
      </c>
      <c r="E450" s="717" t="s">
        <v>6</v>
      </c>
      <c r="F450" s="717" t="s">
        <v>2607</v>
      </c>
      <c r="G450" s="717" t="s">
        <v>84</v>
      </c>
      <c r="I450" s="718"/>
      <c r="J450" s="499"/>
      <c r="K450" s="499"/>
      <c r="L450" s="499"/>
      <c r="M450" s="718"/>
      <c r="BI450" s="493"/>
    </row>
    <row r="451" spans="1:61" s="492" customFormat="1" hidden="1">
      <c r="A451" s="495"/>
      <c r="B451" s="1030"/>
      <c r="C451" s="683"/>
      <c r="D451" s="869"/>
      <c r="E451" s="882" t="str">
        <f>IF(D451="","",IF(D451=' קבועים'!$A$38,' קבועים'!$B$38,IF(D451=' קבועים'!$A$39,' קבועים'!$B$39,IF(D451=' קבועים'!$A$40,' קבועים'!$B$40,IF(D451=' קבועים'!$A$41,' קבועים'!$B$41,IF(D451=' קבועים'!$A$42,' קבועים'!$B$42))))))</f>
        <v/>
      </c>
      <c r="F451" s="683"/>
      <c r="G451" s="683"/>
      <c r="I451" s="530"/>
      <c r="J451" s="681"/>
      <c r="K451" s="530"/>
      <c r="L451" s="530"/>
      <c r="M451" s="530"/>
      <c r="BI451" s="493"/>
    </row>
    <row r="452" spans="1:61" s="492" customFormat="1" hidden="1">
      <c r="A452" s="495"/>
      <c r="B452" s="1030"/>
      <c r="C452" s="683"/>
      <c r="D452" s="869"/>
      <c r="E452" s="882" t="str">
        <f>IF(D452="","",IF(D452=' קבועים'!$A$38,' קבועים'!$B$38,IF(D452=' קבועים'!$A$39,' קבועים'!$B$39,IF(D452=' קבועים'!$A$40,' קבועים'!$B$40,IF(D452=' קבועים'!$A$41,' קבועים'!$B$41,IF(D452=' קבועים'!$A$42,' קבועים'!$B$42))))))</f>
        <v/>
      </c>
      <c r="F452" s="683"/>
      <c r="G452" s="683"/>
      <c r="I452" s="530"/>
      <c r="J452" s="681"/>
      <c r="K452" s="530"/>
      <c r="L452" s="530"/>
      <c r="M452" s="530"/>
      <c r="BI452" s="493"/>
    </row>
    <row r="453" spans="1:61" s="492" customFormat="1" hidden="1">
      <c r="A453" s="495"/>
      <c r="B453" s="1030"/>
      <c r="C453" s="683"/>
      <c r="D453" s="869"/>
      <c r="E453" s="882" t="str">
        <f>IF(D453="","",IF(D453=' קבועים'!$A$38,' קבועים'!$B$38,IF(D453=' קבועים'!$A$39,' קבועים'!$B$39,IF(D453=' קבועים'!$A$40,' קבועים'!$B$40,IF(D453=' קבועים'!$A$41,' קבועים'!$B$41,IF(D453=' קבועים'!$A$42,' קבועים'!$B$42))))))</f>
        <v/>
      </c>
      <c r="F453" s="683"/>
      <c r="G453" s="683"/>
      <c r="I453" s="530"/>
      <c r="J453" s="681"/>
      <c r="K453" s="530"/>
      <c r="L453" s="530"/>
      <c r="M453" s="530"/>
      <c r="BI453" s="493"/>
    </row>
    <row r="454" spans="1:61" s="492" customFormat="1" hidden="1">
      <c r="A454" s="495"/>
      <c r="BI454" s="493"/>
    </row>
    <row r="455" spans="1:61" s="492" customFormat="1" ht="66" hidden="1">
      <c r="A455" s="495"/>
      <c r="B455" s="717" t="s">
        <v>2623</v>
      </c>
      <c r="C455" s="717" t="s">
        <v>2605</v>
      </c>
      <c r="D455" s="717" t="s">
        <v>2609</v>
      </c>
      <c r="E455" s="717" t="s">
        <v>84</v>
      </c>
      <c r="I455" s="718"/>
      <c r="J455" s="499"/>
      <c r="K455" s="499"/>
      <c r="L455" s="499"/>
      <c r="M455" s="718"/>
      <c r="BI455" s="493"/>
    </row>
    <row r="456" spans="1:61" s="492" customFormat="1" hidden="1">
      <c r="A456" s="495"/>
      <c r="B456" s="683"/>
      <c r="C456" s="683"/>
      <c r="D456" s="683"/>
      <c r="E456" s="683"/>
      <c r="I456" s="530"/>
      <c r="J456" s="681"/>
      <c r="K456" s="530"/>
      <c r="L456" s="530"/>
      <c r="M456" s="530"/>
      <c r="BI456" s="493"/>
    </row>
    <row r="457" spans="1:61" s="492" customFormat="1" hidden="1">
      <c r="A457" s="495"/>
      <c r="I457" s="530"/>
      <c r="J457" s="681"/>
      <c r="K457" s="530"/>
      <c r="L457" s="530"/>
      <c r="M457" s="530"/>
      <c r="BI457" s="493"/>
    </row>
    <row r="458" spans="1:61" s="492" customFormat="1" ht="49.5" hidden="1">
      <c r="A458" s="495"/>
      <c r="B458" s="1030" t="s">
        <v>222</v>
      </c>
      <c r="C458" s="717" t="s">
        <v>2634</v>
      </c>
      <c r="D458" s="717" t="s">
        <v>262</v>
      </c>
      <c r="E458" s="717" t="s">
        <v>6</v>
      </c>
      <c r="F458" s="717" t="s">
        <v>2603</v>
      </c>
      <c r="G458" s="717" t="s">
        <v>84</v>
      </c>
      <c r="I458" s="718"/>
      <c r="J458" s="499"/>
      <c r="K458" s="499"/>
      <c r="L458" s="499"/>
      <c r="M458" s="718"/>
      <c r="BI458" s="493"/>
    </row>
    <row r="459" spans="1:61" s="492" customFormat="1" hidden="1">
      <c r="A459" s="495"/>
      <c r="B459" s="1030"/>
      <c r="C459" s="683"/>
      <c r="D459" s="869"/>
      <c r="E459" s="882" t="str">
        <f>IF(D459="","",IF(D459=' קבועים'!$A$38,' קבועים'!$B$38,IF(D459=' קבועים'!$A$39,' קבועים'!$B$39,IF(D459=' קבועים'!$A$40,' קבועים'!$B$40,IF(D459=' קבועים'!$A$41,' קבועים'!$B$41,IF(D459=' קבועים'!$A$42,' קבועים'!$B$42))))))</f>
        <v/>
      </c>
      <c r="F459" s="683"/>
      <c r="G459" s="683"/>
      <c r="I459" s="530"/>
      <c r="J459" s="681"/>
      <c r="K459" s="530"/>
      <c r="L459" s="530"/>
      <c r="M459" s="530"/>
      <c r="BI459" s="493"/>
    </row>
    <row r="460" spans="1:61" s="492" customFormat="1" hidden="1">
      <c r="A460" s="495"/>
      <c r="B460" s="1030"/>
      <c r="C460" s="683"/>
      <c r="D460" s="869"/>
      <c r="E460" s="882" t="str">
        <f>IF(D460="","",IF(D460=' קבועים'!$A$38,' קבועים'!$B$38,IF(D460=' קבועים'!$A$39,' קבועים'!$B$39,IF(D460=' קבועים'!$A$40,' קבועים'!$B$40,IF(D460=' קבועים'!$A$41,' קבועים'!$B$41,IF(D460=' קבועים'!$A$42,' קבועים'!$B$42))))))</f>
        <v/>
      </c>
      <c r="F460" s="683"/>
      <c r="G460" s="683"/>
      <c r="I460" s="530"/>
      <c r="J460" s="681"/>
      <c r="K460" s="530"/>
      <c r="L460" s="530"/>
      <c r="M460" s="530"/>
      <c r="BI460" s="493"/>
    </row>
    <row r="461" spans="1:61" s="492" customFormat="1" hidden="1">
      <c r="A461" s="495"/>
      <c r="B461" s="1030"/>
      <c r="C461" s="683"/>
      <c r="D461" s="869"/>
      <c r="E461" s="882" t="str">
        <f>IF(D461="","",IF(D461=' קבועים'!$A$38,' קבועים'!$B$38,IF(D461=' קבועים'!$A$39,' קבועים'!$B$39,IF(D461=' קבועים'!$A$40,' קבועים'!$B$40,IF(D461=' קבועים'!$A$41,' קבועים'!$B$41,IF(D461=' קבועים'!$A$42,' קבועים'!$B$42))))))</f>
        <v/>
      </c>
      <c r="F461" s="683"/>
      <c r="G461" s="683"/>
      <c r="I461" s="530"/>
      <c r="J461" s="530"/>
      <c r="K461" s="530"/>
      <c r="L461" s="530"/>
      <c r="M461" s="530"/>
      <c r="BI461" s="493"/>
    </row>
    <row r="462" spans="1:61" s="492" customFormat="1" hidden="1">
      <c r="A462" s="495"/>
      <c r="I462" s="530"/>
      <c r="J462" s="681"/>
      <c r="K462" s="530"/>
      <c r="L462" s="530"/>
      <c r="M462" s="530"/>
      <c r="BI462" s="493"/>
    </row>
    <row r="463" spans="1:61" s="492" customFormat="1" ht="66" hidden="1">
      <c r="A463" s="495"/>
      <c r="B463" s="717" t="s">
        <v>2623</v>
      </c>
      <c r="C463" s="717" t="s">
        <v>2605</v>
      </c>
      <c r="D463" s="717" t="s">
        <v>2609</v>
      </c>
      <c r="E463" s="717" t="s">
        <v>84</v>
      </c>
      <c r="I463" s="718"/>
      <c r="J463" s="499"/>
      <c r="K463" s="499"/>
      <c r="L463" s="499"/>
      <c r="M463" s="718"/>
      <c r="BI463" s="493"/>
    </row>
    <row r="464" spans="1:61" s="492" customFormat="1" hidden="1">
      <c r="A464" s="495"/>
      <c r="B464" s="683"/>
      <c r="C464" s="683"/>
      <c r="D464" s="683"/>
      <c r="E464" s="683"/>
      <c r="I464" s="530"/>
      <c r="J464" s="681"/>
      <c r="K464" s="530"/>
      <c r="L464" s="530"/>
      <c r="M464" s="530"/>
      <c r="BI464" s="493"/>
    </row>
    <row r="465" spans="1:74" s="492" customFormat="1" hidden="1">
      <c r="A465" s="495"/>
      <c r="I465" s="530"/>
      <c r="J465" s="681"/>
      <c r="K465" s="530"/>
      <c r="L465" s="530"/>
      <c r="M465" s="530"/>
      <c r="BI465" s="493"/>
    </row>
    <row r="466" spans="1:74" s="492" customFormat="1" ht="49.5" hidden="1">
      <c r="A466" s="495"/>
      <c r="B466" s="1030" t="s">
        <v>224</v>
      </c>
      <c r="C466" s="717" t="s">
        <v>2634</v>
      </c>
      <c r="D466" s="717" t="s">
        <v>262</v>
      </c>
      <c r="E466" s="717" t="s">
        <v>6</v>
      </c>
      <c r="F466" s="717" t="s">
        <v>2603</v>
      </c>
      <c r="G466" s="717" t="s">
        <v>84</v>
      </c>
      <c r="I466" s="718"/>
      <c r="J466" s="499"/>
      <c r="K466" s="499"/>
      <c r="L466" s="499"/>
      <c r="M466" s="718"/>
      <c r="BI466" s="493"/>
    </row>
    <row r="467" spans="1:74" s="492" customFormat="1" hidden="1">
      <c r="A467" s="495"/>
      <c r="B467" s="1030"/>
      <c r="C467" s="683"/>
      <c r="D467" s="869"/>
      <c r="E467" s="882" t="str">
        <f>IF(D467="","",IF(D467=' קבועים'!$A$38,' קבועים'!$B$38,IF(D467=' קבועים'!$A$39,' קבועים'!$B$39,IF(D467=' קבועים'!$A$40,' קבועים'!$B$40,IF(D467=' קבועים'!$A$41,' קבועים'!$B$41,IF(D467=' קבועים'!$A$42,' קבועים'!$B$42))))))</f>
        <v/>
      </c>
      <c r="F467" s="683"/>
      <c r="G467" s="683"/>
      <c r="I467" s="530"/>
      <c r="J467" s="681"/>
      <c r="K467" s="530"/>
      <c r="L467" s="530"/>
      <c r="M467" s="530"/>
      <c r="BI467" s="493"/>
    </row>
    <row r="468" spans="1:74" s="492" customFormat="1" hidden="1">
      <c r="A468" s="495"/>
      <c r="B468" s="1030"/>
      <c r="C468" s="683"/>
      <c r="D468" s="869"/>
      <c r="E468" s="882" t="str">
        <f>IF(D468="","",IF(D468=' קבועים'!$A$38,' קבועים'!$B$38,IF(D468=' קבועים'!$A$39,' קבועים'!$B$39,IF(D468=' קבועים'!$A$40,' קבועים'!$B$40,IF(D468=' קבועים'!$A$41,' קבועים'!$B$41,IF(D468=' קבועים'!$A$42,' קבועים'!$B$42))))))</f>
        <v/>
      </c>
      <c r="F468" s="683"/>
      <c r="G468" s="683"/>
      <c r="I468" s="530"/>
      <c r="J468" s="681"/>
      <c r="K468" s="530"/>
      <c r="L468" s="530"/>
      <c r="M468" s="530"/>
      <c r="BI468" s="493"/>
    </row>
    <row r="469" spans="1:74" s="492" customFormat="1" hidden="1">
      <c r="A469" s="495"/>
      <c r="B469" s="1030"/>
      <c r="C469" s="683"/>
      <c r="D469" s="869"/>
      <c r="E469" s="882" t="str">
        <f>IF(D469="","",IF(D469=' קבועים'!$A$38,' קבועים'!$B$38,IF(D469=' קבועים'!$A$39,' קבועים'!$B$39,IF(D469=' קבועים'!$A$40,' קבועים'!$B$40,IF(D469=' קבועים'!$A$41,' קבועים'!$B$41,IF(D469=' קבועים'!$A$42,' קבועים'!$B$42))))))</f>
        <v/>
      </c>
      <c r="F469" s="683"/>
      <c r="G469" s="683"/>
      <c r="I469" s="530"/>
      <c r="J469" s="681"/>
      <c r="K469" s="530"/>
      <c r="L469" s="530"/>
      <c r="M469" s="530"/>
      <c r="BJ469" s="493"/>
    </row>
    <row r="470" spans="1:74" s="492" customFormat="1" hidden="1">
      <c r="A470" s="495"/>
      <c r="I470" s="530"/>
      <c r="J470" s="681"/>
      <c r="K470" s="530"/>
      <c r="L470" s="530"/>
      <c r="M470" s="530"/>
      <c r="BI470" s="493"/>
    </row>
    <row r="471" spans="1:74" s="492" customFormat="1" ht="66" hidden="1">
      <c r="A471" s="495"/>
      <c r="B471" s="717" t="s">
        <v>2623</v>
      </c>
      <c r="C471" s="717" t="s">
        <v>2605</v>
      </c>
      <c r="D471" s="717" t="s">
        <v>2609</v>
      </c>
      <c r="E471" s="717" t="s">
        <v>84</v>
      </c>
      <c r="I471" s="718"/>
      <c r="J471" s="499"/>
      <c r="K471" s="499"/>
      <c r="L471" s="499"/>
      <c r="M471" s="718"/>
      <c r="BI471" s="493"/>
    </row>
    <row r="472" spans="1:74" s="492" customFormat="1" hidden="1">
      <c r="A472" s="495"/>
      <c r="B472" s="683"/>
      <c r="C472" s="683"/>
      <c r="D472" s="683"/>
      <c r="E472" s="683"/>
      <c r="I472" s="530"/>
      <c r="J472" s="681"/>
      <c r="K472" s="530"/>
      <c r="L472" s="530"/>
      <c r="M472" s="530"/>
      <c r="BI472" s="493"/>
    </row>
    <row r="473" spans="1:74" s="492" customFormat="1" hidden="1">
      <c r="A473" s="495"/>
      <c r="C473" s="737"/>
      <c r="D473" s="526"/>
      <c r="E473" s="526"/>
      <c r="F473" s="526"/>
      <c r="I473" s="530"/>
      <c r="J473" s="530"/>
      <c r="K473" s="530"/>
      <c r="L473" s="530"/>
      <c r="M473" s="530"/>
      <c r="BJ473" s="493"/>
    </row>
    <row r="474" spans="1:74" s="492" customFormat="1" hidden="1">
      <c r="A474" s="629"/>
      <c r="B474" s="494"/>
      <c r="C474" s="605"/>
      <c r="D474" s="605"/>
      <c r="E474" s="546"/>
      <c r="F474" s="542"/>
      <c r="G474" s="542"/>
      <c r="J474" s="551"/>
      <c r="K474" s="551"/>
      <c r="L474" s="551"/>
      <c r="M474" s="551"/>
      <c r="N474" s="551"/>
      <c r="O474" s="551"/>
      <c r="P474" s="551"/>
      <c r="Q474" s="551"/>
      <c r="R474" s="551"/>
      <c r="S474" s="551"/>
      <c r="T474" s="551"/>
      <c r="U474" s="551"/>
      <c r="V474" s="551"/>
      <c r="W474" s="551"/>
      <c r="X474" s="551"/>
      <c r="Y474" s="551"/>
      <c r="Z474" s="551"/>
      <c r="AA474" s="551"/>
      <c r="AB474" s="551"/>
      <c r="AC474" s="551"/>
      <c r="AD474" s="551"/>
      <c r="AE474" s="551"/>
      <c r="AF474" s="551"/>
      <c r="AG474" s="551"/>
      <c r="AH474" s="551"/>
      <c r="AI474" s="551"/>
      <c r="AJ474" s="551"/>
      <c r="AK474" s="551"/>
      <c r="AL474" s="551"/>
      <c r="AM474" s="551"/>
      <c r="AN474" s="551"/>
      <c r="AO474" s="551"/>
      <c r="AP474" s="551"/>
      <c r="AQ474" s="551"/>
      <c r="AR474" s="551"/>
      <c r="AS474" s="551"/>
      <c r="AT474" s="551"/>
      <c r="AU474" s="551"/>
      <c r="AV474" s="551"/>
      <c r="AW474" s="551"/>
      <c r="AX474" s="551"/>
      <c r="AY474" s="551"/>
      <c r="AZ474" s="551"/>
      <c r="BA474" s="551"/>
      <c r="BB474" s="551"/>
      <c r="BC474" s="551"/>
      <c r="BD474" s="551"/>
      <c r="BE474" s="551"/>
      <c r="BF474" s="551"/>
      <c r="BG474" s="551"/>
      <c r="BH474" s="551"/>
      <c r="BI474" s="551"/>
      <c r="BJ474" s="551"/>
      <c r="BK474" s="551"/>
      <c r="BL474" s="551"/>
      <c r="BM474" s="551"/>
      <c r="BN474" s="551"/>
      <c r="BO474" s="551"/>
      <c r="BP474" s="551"/>
      <c r="BQ474" s="551"/>
      <c r="BR474" s="551"/>
      <c r="BS474" s="551"/>
      <c r="BT474" s="551"/>
      <c r="BU474" s="551"/>
      <c r="BV474" s="551"/>
    </row>
    <row r="475" spans="1:74" s="492" customFormat="1" ht="30.75" hidden="1" customHeight="1" collapsed="1">
      <c r="A475" s="629"/>
      <c r="B475" s="766" t="s">
        <v>226</v>
      </c>
      <c r="C475" s="1028" t="s">
        <v>164</v>
      </c>
      <c r="D475" s="1028"/>
      <c r="E475" s="1028"/>
      <c r="F475" s="1025" t="s">
        <v>229</v>
      </c>
      <c r="G475" s="1025"/>
      <c r="H475" s="1025"/>
      <c r="J475" s="551"/>
      <c r="K475" s="551"/>
      <c r="L475" s="551"/>
      <c r="M475" s="551"/>
      <c r="N475" s="551"/>
      <c r="O475" s="551"/>
      <c r="P475" s="551"/>
      <c r="Q475" s="551"/>
      <c r="R475" s="551"/>
      <c r="S475" s="551"/>
      <c r="T475" s="551"/>
      <c r="U475" s="551"/>
      <c r="V475" s="551"/>
      <c r="W475" s="551"/>
      <c r="X475" s="551"/>
      <c r="Y475" s="551"/>
      <c r="Z475" s="551"/>
      <c r="AA475" s="551"/>
      <c r="AB475" s="551"/>
      <c r="AC475" s="551"/>
      <c r="AD475" s="551"/>
      <c r="AE475" s="551"/>
      <c r="AF475" s="551"/>
      <c r="AG475" s="551"/>
      <c r="AH475" s="551"/>
      <c r="AI475" s="551"/>
      <c r="AJ475" s="551"/>
      <c r="AK475" s="551"/>
      <c r="AL475" s="551"/>
      <c r="AM475" s="551"/>
      <c r="AN475" s="551"/>
      <c r="AO475" s="551"/>
      <c r="AP475" s="551"/>
      <c r="AQ475" s="551"/>
      <c r="AR475" s="551"/>
      <c r="AS475" s="551"/>
      <c r="AT475" s="551"/>
      <c r="AU475" s="551"/>
      <c r="AV475" s="551"/>
      <c r="AW475" s="551"/>
      <c r="AX475" s="551"/>
      <c r="AY475" s="551"/>
      <c r="AZ475" s="551"/>
      <c r="BA475" s="551"/>
      <c r="BB475" s="551"/>
      <c r="BC475" s="551"/>
      <c r="BD475" s="551"/>
      <c r="BE475" s="551"/>
      <c r="BF475" s="551"/>
      <c r="BG475" s="551"/>
      <c r="BH475" s="551"/>
      <c r="BI475" s="551"/>
      <c r="BJ475" s="551"/>
      <c r="BK475" s="551"/>
      <c r="BL475" s="551"/>
      <c r="BM475" s="551"/>
      <c r="BN475" s="551"/>
      <c r="BO475" s="551"/>
      <c r="BP475" s="551"/>
      <c r="BQ475" s="551"/>
      <c r="BR475" s="551"/>
      <c r="BS475" s="551"/>
      <c r="BT475" s="551"/>
      <c r="BU475" s="551"/>
      <c r="BV475" s="551"/>
    </row>
    <row r="476" spans="1:74" s="492" customFormat="1" ht="33" hidden="1">
      <c r="A476" s="629"/>
      <c r="B476" s="870" t="s">
        <v>178</v>
      </c>
      <c r="C476" s="905" t="s">
        <v>2624</v>
      </c>
      <c r="D476" s="906" t="s">
        <v>2625</v>
      </c>
      <c r="E476" s="907" t="s">
        <v>2626</v>
      </c>
      <c r="F476" s="905" t="s">
        <v>2624</v>
      </c>
      <c r="G476" s="906" t="s">
        <v>2627</v>
      </c>
      <c r="H476" s="907" t="s">
        <v>2626</v>
      </c>
      <c r="J476" s="551"/>
      <c r="K476" s="551"/>
      <c r="L476" s="551"/>
      <c r="M476" s="551"/>
      <c r="N476" s="551"/>
      <c r="O476" s="551"/>
      <c r="P476" s="551"/>
      <c r="Q476" s="551"/>
      <c r="R476" s="551"/>
      <c r="S476" s="551"/>
      <c r="T476" s="551"/>
      <c r="U476" s="551"/>
      <c r="V476" s="551"/>
      <c r="W476" s="551"/>
      <c r="X476" s="551"/>
      <c r="Y476" s="551"/>
      <c r="Z476" s="551"/>
      <c r="AA476" s="551"/>
      <c r="AB476" s="551"/>
      <c r="AC476" s="551"/>
      <c r="AD476" s="551"/>
      <c r="AE476" s="551"/>
      <c r="AF476" s="551"/>
      <c r="AG476" s="551"/>
      <c r="AH476" s="551"/>
      <c r="AI476" s="551"/>
      <c r="AJ476" s="551"/>
      <c r="AK476" s="551"/>
      <c r="AL476" s="551"/>
      <c r="AM476" s="551"/>
      <c r="AN476" s="551"/>
      <c r="AO476" s="551"/>
      <c r="AP476" s="551"/>
      <c r="AQ476" s="551"/>
      <c r="AR476" s="551"/>
      <c r="AS476" s="551"/>
      <c r="AT476" s="551"/>
      <c r="AU476" s="551"/>
      <c r="AV476" s="551"/>
      <c r="AW476" s="551"/>
      <c r="AX476" s="551"/>
      <c r="AY476" s="551"/>
      <c r="AZ476" s="551"/>
      <c r="BA476" s="551"/>
      <c r="BB476" s="551"/>
      <c r="BC476" s="551"/>
      <c r="BD476" s="551"/>
      <c r="BE476" s="551"/>
      <c r="BF476" s="551"/>
      <c r="BG476" s="551"/>
      <c r="BH476" s="551"/>
      <c r="BI476" s="551"/>
      <c r="BJ476" s="551"/>
      <c r="BK476" s="551"/>
      <c r="BL476" s="551"/>
      <c r="BM476" s="551"/>
      <c r="BN476" s="551"/>
      <c r="BO476" s="551"/>
      <c r="BP476" s="551"/>
      <c r="BQ476" s="551"/>
      <c r="BR476" s="551"/>
      <c r="BS476" s="551"/>
      <c r="BT476" s="551"/>
      <c r="BU476" s="551"/>
      <c r="BV476" s="551"/>
    </row>
    <row r="477" spans="1:74" s="492" customFormat="1" ht="28.5" hidden="1" customHeight="1">
      <c r="A477" s="629"/>
      <c r="B477" s="641">
        <v>1</v>
      </c>
      <c r="C477" s="886">
        <f>' קבועים'!C232*' קבועים'!$B$163</f>
        <v>0</v>
      </c>
      <c r="D477" s="886">
        <f>' קבועים'!B233</f>
        <v>0</v>
      </c>
      <c r="E477" s="886">
        <f t="shared" ref="E477:E482" si="8">C477-D477</f>
        <v>0</v>
      </c>
      <c r="F477" s="886">
        <f>IF(B432="",0,$C$177)</f>
        <v>0</v>
      </c>
      <c r="G477" s="886">
        <f>IF(B432="",0,$D$177)</f>
        <v>0</v>
      </c>
      <c r="H477" s="886">
        <f t="shared" ref="H477:H482" si="9">F477-G477</f>
        <v>0</v>
      </c>
      <c r="J477" s="551"/>
      <c r="K477" s="551"/>
      <c r="L477" s="551"/>
      <c r="M477" s="551"/>
      <c r="N477" s="551"/>
      <c r="O477" s="551"/>
      <c r="P477" s="551"/>
      <c r="Q477" s="551"/>
      <c r="R477" s="551"/>
      <c r="S477" s="551"/>
      <c r="T477" s="551"/>
      <c r="U477" s="551"/>
      <c r="V477" s="551"/>
      <c r="W477" s="551"/>
      <c r="X477" s="551"/>
      <c r="Y477" s="551"/>
      <c r="Z477" s="551"/>
      <c r="AA477" s="551"/>
      <c r="AB477" s="551"/>
      <c r="AC477" s="551"/>
      <c r="AD477" s="551"/>
      <c r="AE477" s="551"/>
      <c r="AF477" s="551"/>
      <c r="AG477" s="551"/>
      <c r="AH477" s="551"/>
      <c r="AI477" s="551"/>
      <c r="AJ477" s="551"/>
      <c r="AK477" s="551"/>
      <c r="AL477" s="551"/>
      <c r="AM477" s="551"/>
      <c r="AN477" s="551"/>
      <c r="AO477" s="551"/>
      <c r="AP477" s="551"/>
      <c r="AQ477" s="551"/>
      <c r="AR477" s="551"/>
      <c r="AS477" s="551"/>
      <c r="AT477" s="551"/>
      <c r="AU477" s="551"/>
      <c r="AV477" s="551"/>
      <c r="AW477" s="551"/>
      <c r="AX477" s="551"/>
      <c r="AY477" s="551"/>
      <c r="AZ477" s="551"/>
      <c r="BA477" s="551"/>
      <c r="BB477" s="551"/>
      <c r="BC477" s="551"/>
      <c r="BD477" s="551"/>
      <c r="BE477" s="551"/>
      <c r="BF477" s="551"/>
      <c r="BG477" s="551"/>
      <c r="BH477" s="551"/>
      <c r="BI477" s="551"/>
      <c r="BJ477" s="551"/>
      <c r="BK477" s="551"/>
      <c r="BL477" s="551"/>
      <c r="BM477" s="551"/>
      <c r="BN477" s="551"/>
      <c r="BO477" s="551"/>
      <c r="BP477" s="551"/>
      <c r="BQ477" s="551"/>
      <c r="BR477" s="551"/>
      <c r="BS477" s="551"/>
      <c r="BT477" s="551"/>
      <c r="BU477" s="551"/>
      <c r="BV477" s="551"/>
    </row>
    <row r="478" spans="1:74" s="492" customFormat="1" hidden="1">
      <c r="A478" s="629"/>
      <c r="B478" s="641">
        <v>2</v>
      </c>
      <c r="C478" s="886">
        <f>' קבועים'!C330*' קבועים'!$B$261</f>
        <v>0</v>
      </c>
      <c r="D478" s="886">
        <f>' קבועים'!B331</f>
        <v>0</v>
      </c>
      <c r="E478" s="886">
        <f t="shared" si="8"/>
        <v>0</v>
      </c>
      <c r="F478" s="886">
        <f>IF(B440="",0,$C$177)</f>
        <v>0</v>
      </c>
      <c r="G478" s="886">
        <f>IF(B440="",0,$D$177)</f>
        <v>0</v>
      </c>
      <c r="H478" s="886">
        <f t="shared" si="9"/>
        <v>0</v>
      </c>
      <c r="J478" s="551"/>
      <c r="K478" s="551"/>
      <c r="L478" s="551"/>
      <c r="M478" s="551"/>
      <c r="N478" s="551"/>
      <c r="O478" s="551"/>
      <c r="P478" s="551"/>
      <c r="Q478" s="551"/>
      <c r="R478" s="551"/>
      <c r="S478" s="551"/>
      <c r="T478" s="551"/>
      <c r="U478" s="551"/>
      <c r="V478" s="551"/>
      <c r="W478" s="551"/>
      <c r="X478" s="551"/>
      <c r="Y478" s="551"/>
      <c r="Z478" s="551"/>
      <c r="AA478" s="551"/>
      <c r="AB478" s="551"/>
      <c r="AC478" s="551"/>
      <c r="AD478" s="551"/>
      <c r="AE478" s="551"/>
      <c r="AF478" s="551"/>
      <c r="AG478" s="551"/>
      <c r="AH478" s="551"/>
      <c r="AI478" s="551"/>
      <c r="AJ478" s="551"/>
      <c r="AK478" s="551"/>
      <c r="AL478" s="551"/>
      <c r="AM478" s="551"/>
      <c r="AN478" s="551"/>
      <c r="AO478" s="551"/>
      <c r="AP478" s="551"/>
      <c r="AQ478" s="551"/>
      <c r="AR478" s="551"/>
      <c r="AS478" s="551"/>
      <c r="AT478" s="551"/>
      <c r="AU478" s="551"/>
      <c r="AV478" s="551"/>
      <c r="AW478" s="551"/>
      <c r="AX478" s="551"/>
      <c r="AY478" s="551"/>
      <c r="AZ478" s="551"/>
      <c r="BA478" s="551"/>
      <c r="BB478" s="551"/>
      <c r="BC478" s="551"/>
      <c r="BD478" s="551"/>
      <c r="BE478" s="551"/>
      <c r="BF478" s="551"/>
      <c r="BG478" s="551"/>
      <c r="BH478" s="551"/>
      <c r="BI478" s="551"/>
      <c r="BJ478" s="551"/>
      <c r="BK478" s="551"/>
      <c r="BL478" s="551"/>
      <c r="BM478" s="551"/>
      <c r="BN478" s="551"/>
      <c r="BO478" s="551"/>
      <c r="BP478" s="551"/>
      <c r="BQ478" s="551"/>
      <c r="BR478" s="551"/>
      <c r="BS478" s="551"/>
      <c r="BT478" s="551"/>
      <c r="BU478" s="551"/>
      <c r="BV478" s="551"/>
    </row>
    <row r="479" spans="1:74" s="492" customFormat="1" hidden="1">
      <c r="A479" s="629"/>
      <c r="B479" s="641">
        <v>3</v>
      </c>
      <c r="C479" s="886">
        <f>' קבועים'!C428*' קבועים'!$B$359</f>
        <v>0</v>
      </c>
      <c r="D479" s="886">
        <f>' קבועים'!B429</f>
        <v>0</v>
      </c>
      <c r="E479" s="886">
        <f t="shared" si="8"/>
        <v>0</v>
      </c>
      <c r="F479" s="886">
        <f>IF(B448="",0,$C$177)</f>
        <v>0</v>
      </c>
      <c r="G479" s="886">
        <f>IF(B448="",0,$D$177)</f>
        <v>0</v>
      </c>
      <c r="H479" s="886">
        <f t="shared" si="9"/>
        <v>0</v>
      </c>
      <c r="J479" s="551"/>
      <c r="K479" s="551"/>
      <c r="L479" s="551"/>
      <c r="M479" s="551"/>
      <c r="N479" s="551"/>
      <c r="O479" s="551"/>
      <c r="P479" s="551"/>
      <c r="Q479" s="551"/>
      <c r="R479" s="551"/>
      <c r="S479" s="551"/>
      <c r="T479" s="551"/>
      <c r="U479" s="551"/>
      <c r="V479" s="551"/>
      <c r="W479" s="551"/>
      <c r="X479" s="551"/>
      <c r="Y479" s="551"/>
      <c r="Z479" s="551"/>
      <c r="AA479" s="551"/>
      <c r="AB479" s="551"/>
      <c r="AC479" s="551"/>
      <c r="AD479" s="551"/>
      <c r="AE479" s="551"/>
      <c r="AF479" s="551"/>
      <c r="AG479" s="551"/>
      <c r="AH479" s="551"/>
      <c r="AI479" s="551"/>
      <c r="AJ479" s="551"/>
      <c r="AK479" s="551"/>
      <c r="AL479" s="551"/>
      <c r="AM479" s="551"/>
      <c r="AN479" s="551"/>
      <c r="AO479" s="551"/>
      <c r="AP479" s="551"/>
      <c r="AQ479" s="551"/>
      <c r="AR479" s="551"/>
      <c r="AS479" s="551"/>
      <c r="AT479" s="551"/>
      <c r="AU479" s="551"/>
      <c r="AV479" s="551"/>
      <c r="AW479" s="551"/>
      <c r="AX479" s="551"/>
      <c r="AY479" s="551"/>
      <c r="AZ479" s="551"/>
      <c r="BA479" s="551"/>
      <c r="BB479" s="551"/>
      <c r="BC479" s="551"/>
      <c r="BD479" s="551"/>
      <c r="BE479" s="551"/>
      <c r="BF479" s="551"/>
      <c r="BG479" s="551"/>
      <c r="BH479" s="551"/>
      <c r="BI479" s="551"/>
      <c r="BJ479" s="551"/>
      <c r="BK479" s="551"/>
      <c r="BL479" s="551"/>
      <c r="BM479" s="551"/>
      <c r="BN479" s="551"/>
      <c r="BO479" s="551"/>
      <c r="BP479" s="551"/>
      <c r="BQ479" s="551"/>
      <c r="BR479" s="551"/>
      <c r="BS479" s="551"/>
      <c r="BT479" s="551"/>
      <c r="BU479" s="551"/>
      <c r="BV479" s="551"/>
    </row>
    <row r="480" spans="1:74" s="492" customFormat="1" hidden="1">
      <c r="A480" s="629"/>
      <c r="B480" s="641">
        <v>4</v>
      </c>
      <c r="C480" s="886">
        <f>' קבועים'!C526*' קבועים'!$B$457</f>
        <v>0</v>
      </c>
      <c r="D480" s="886">
        <f>' קבועים'!B527</f>
        <v>0</v>
      </c>
      <c r="E480" s="886">
        <f t="shared" si="8"/>
        <v>0</v>
      </c>
      <c r="F480" s="886">
        <f>IF(B456="",0,$C$177)</f>
        <v>0</v>
      </c>
      <c r="G480" s="886">
        <f>IF(B456="",0,$D$177)</f>
        <v>0</v>
      </c>
      <c r="H480" s="886">
        <f t="shared" si="9"/>
        <v>0</v>
      </c>
      <c r="J480" s="551"/>
      <c r="K480" s="551"/>
      <c r="L480" s="551"/>
      <c r="M480" s="551"/>
      <c r="N480" s="551"/>
      <c r="O480" s="551"/>
      <c r="P480" s="551"/>
      <c r="Q480" s="551"/>
      <c r="R480" s="551"/>
      <c r="S480" s="551"/>
      <c r="T480" s="551"/>
      <c r="U480" s="551"/>
      <c r="V480" s="551"/>
      <c r="W480" s="551"/>
      <c r="X480" s="551"/>
      <c r="Y480" s="551"/>
      <c r="Z480" s="551"/>
      <c r="AA480" s="551"/>
      <c r="AB480" s="551"/>
      <c r="AC480" s="551"/>
      <c r="AD480" s="551"/>
      <c r="AE480" s="551"/>
      <c r="AF480" s="551"/>
      <c r="AG480" s="551"/>
      <c r="AH480" s="551"/>
      <c r="AI480" s="551"/>
      <c r="AJ480" s="551"/>
      <c r="AK480" s="551"/>
      <c r="AL480" s="551"/>
      <c r="AM480" s="551"/>
      <c r="AN480" s="551"/>
      <c r="AO480" s="551"/>
      <c r="AP480" s="551"/>
      <c r="AQ480" s="551"/>
      <c r="AR480" s="551"/>
      <c r="AS480" s="551"/>
      <c r="AT480" s="551"/>
      <c r="AU480" s="551"/>
      <c r="AV480" s="551"/>
      <c r="AW480" s="551"/>
      <c r="AX480" s="551"/>
      <c r="AY480" s="551"/>
      <c r="AZ480" s="551"/>
      <c r="BA480" s="551"/>
      <c r="BB480" s="551"/>
      <c r="BC480" s="551"/>
      <c r="BD480" s="551"/>
      <c r="BE480" s="551"/>
      <c r="BF480" s="551"/>
      <c r="BG480" s="551"/>
      <c r="BH480" s="551"/>
      <c r="BI480" s="551"/>
      <c r="BJ480" s="551"/>
      <c r="BK480" s="551"/>
      <c r="BL480" s="551"/>
      <c r="BM480" s="551"/>
      <c r="BN480" s="551"/>
      <c r="BO480" s="551"/>
      <c r="BP480" s="551"/>
      <c r="BQ480" s="551"/>
      <c r="BR480" s="551"/>
      <c r="BS480" s="551"/>
      <c r="BT480" s="551"/>
      <c r="BU480" s="551"/>
      <c r="BV480" s="551"/>
    </row>
    <row r="481" spans="1:74" s="492" customFormat="1" hidden="1">
      <c r="A481" s="629"/>
      <c r="B481" s="641">
        <v>5</v>
      </c>
      <c r="C481" s="886">
        <f>' קבועים'!C624*' קבועים'!$B$555</f>
        <v>0</v>
      </c>
      <c r="D481" s="886">
        <f>' קבועים'!B625</f>
        <v>0</v>
      </c>
      <c r="E481" s="886">
        <f t="shared" si="8"/>
        <v>0</v>
      </c>
      <c r="F481" s="886">
        <f>IF(B464="",0,$C$177)</f>
        <v>0</v>
      </c>
      <c r="G481" s="886">
        <f>IF(B464="",0,$D$177)</f>
        <v>0</v>
      </c>
      <c r="H481" s="886">
        <f t="shared" si="9"/>
        <v>0</v>
      </c>
      <c r="J481" s="551"/>
      <c r="K481" s="551"/>
      <c r="L481" s="551"/>
      <c r="M481" s="551"/>
      <c r="N481" s="551"/>
      <c r="O481" s="551"/>
      <c r="P481" s="551"/>
      <c r="Q481" s="551"/>
      <c r="R481" s="551"/>
      <c r="S481" s="551"/>
      <c r="T481" s="551"/>
      <c r="U481" s="551"/>
      <c r="V481" s="551"/>
      <c r="W481" s="551"/>
      <c r="X481" s="551"/>
      <c r="Y481" s="551"/>
      <c r="Z481" s="551"/>
      <c r="AA481" s="551"/>
      <c r="AB481" s="551"/>
      <c r="AC481" s="551"/>
      <c r="AD481" s="551"/>
      <c r="AE481" s="551"/>
      <c r="AF481" s="551"/>
      <c r="AG481" s="551"/>
      <c r="AH481" s="551"/>
      <c r="AI481" s="551"/>
      <c r="AJ481" s="551"/>
      <c r="AK481" s="551"/>
      <c r="AL481" s="551"/>
      <c r="AM481" s="551"/>
      <c r="AN481" s="551"/>
      <c r="AO481" s="551"/>
      <c r="AP481" s="551"/>
      <c r="AQ481" s="551"/>
      <c r="AR481" s="551"/>
      <c r="AS481" s="551"/>
      <c r="AT481" s="551"/>
      <c r="AU481" s="551"/>
      <c r="AV481" s="551"/>
      <c r="AW481" s="551"/>
      <c r="AX481" s="551"/>
      <c r="AY481" s="551"/>
      <c r="AZ481" s="551"/>
      <c r="BA481" s="551"/>
      <c r="BB481" s="551"/>
      <c r="BC481" s="551"/>
      <c r="BD481" s="551"/>
      <c r="BE481" s="551"/>
      <c r="BF481" s="551"/>
      <c r="BG481" s="551"/>
      <c r="BH481" s="551"/>
      <c r="BI481" s="551"/>
      <c r="BJ481" s="551"/>
      <c r="BK481" s="551"/>
      <c r="BL481" s="551"/>
      <c r="BM481" s="551"/>
      <c r="BN481" s="551"/>
      <c r="BO481" s="551"/>
      <c r="BP481" s="551"/>
      <c r="BQ481" s="551"/>
      <c r="BR481" s="551"/>
      <c r="BS481" s="551"/>
      <c r="BT481" s="551"/>
      <c r="BU481" s="551"/>
      <c r="BV481" s="551"/>
    </row>
    <row r="482" spans="1:74" s="492" customFormat="1" hidden="1">
      <c r="A482" s="629"/>
      <c r="B482" s="641">
        <v>6</v>
      </c>
      <c r="C482" s="886">
        <f>' קבועים'!C722*' קבועים'!$B$653</f>
        <v>0</v>
      </c>
      <c r="D482" s="886">
        <f>' קבועים'!B723</f>
        <v>0</v>
      </c>
      <c r="E482" s="886">
        <f t="shared" si="8"/>
        <v>0</v>
      </c>
      <c r="F482" s="886">
        <f>IF(B472="",0,$C$177)</f>
        <v>0</v>
      </c>
      <c r="G482" s="886">
        <f>IF(B472="",0,$D$177)</f>
        <v>0</v>
      </c>
      <c r="H482" s="886">
        <f t="shared" si="9"/>
        <v>0</v>
      </c>
      <c r="J482" s="551"/>
      <c r="K482" s="551"/>
      <c r="L482" s="551"/>
      <c r="M482" s="551"/>
      <c r="N482" s="551"/>
      <c r="O482" s="551"/>
      <c r="P482" s="551"/>
      <c r="Q482" s="551"/>
      <c r="R482" s="551"/>
      <c r="S482" s="551"/>
      <c r="T482" s="551"/>
      <c r="U482" s="551"/>
      <c r="V482" s="551"/>
      <c r="W482" s="551"/>
      <c r="X482" s="551"/>
      <c r="Y482" s="551"/>
      <c r="Z482" s="551"/>
      <c r="AA482" s="551"/>
      <c r="AB482" s="551"/>
      <c r="AC482" s="551"/>
      <c r="AD482" s="551"/>
      <c r="AE482" s="551"/>
      <c r="AF482" s="551"/>
      <c r="AG482" s="551"/>
      <c r="AH482" s="551"/>
      <c r="AI482" s="551"/>
      <c r="AJ482" s="551"/>
      <c r="AK482" s="551"/>
      <c r="AL482" s="551"/>
      <c r="AM482" s="551"/>
      <c r="AN482" s="551"/>
      <c r="AO482" s="551"/>
      <c r="AP482" s="551"/>
      <c r="AQ482" s="551"/>
      <c r="AR482" s="551"/>
      <c r="AS482" s="551"/>
      <c r="AT482" s="551"/>
      <c r="AU482" s="551"/>
      <c r="AV482" s="551"/>
      <c r="AW482" s="551"/>
      <c r="AX482" s="551"/>
      <c r="AY482" s="551"/>
      <c r="AZ482" s="551"/>
      <c r="BA482" s="551"/>
      <c r="BB482" s="551"/>
      <c r="BC482" s="551"/>
      <c r="BD482" s="551"/>
      <c r="BE482" s="551"/>
      <c r="BF482" s="551"/>
      <c r="BG482" s="551"/>
      <c r="BH482" s="551"/>
      <c r="BI482" s="551"/>
      <c r="BJ482" s="551"/>
      <c r="BK482" s="551"/>
      <c r="BL482" s="551"/>
      <c r="BM482" s="551"/>
      <c r="BN482" s="551"/>
      <c r="BO482" s="551"/>
      <c r="BP482" s="551"/>
      <c r="BQ482" s="551"/>
      <c r="BR482" s="551"/>
      <c r="BS482" s="551"/>
      <c r="BT482" s="551"/>
      <c r="BU482" s="551"/>
      <c r="BV482" s="551"/>
    </row>
    <row r="483" spans="1:74" s="492" customFormat="1" hidden="1">
      <c r="A483" s="629"/>
      <c r="B483" s="494"/>
      <c r="C483" s="605"/>
      <c r="D483" s="605"/>
      <c r="E483" s="546"/>
      <c r="F483" s="542"/>
      <c r="G483" s="542"/>
      <c r="J483" s="551"/>
      <c r="K483" s="551"/>
      <c r="L483" s="551"/>
      <c r="M483" s="551"/>
      <c r="N483" s="551"/>
      <c r="O483" s="551"/>
      <c r="P483" s="551"/>
      <c r="Q483" s="551"/>
      <c r="R483" s="551"/>
      <c r="S483" s="551"/>
      <c r="T483" s="551"/>
      <c r="U483" s="551"/>
      <c r="V483" s="551"/>
      <c r="W483" s="551"/>
      <c r="X483" s="551"/>
      <c r="Y483" s="551"/>
      <c r="Z483" s="551"/>
      <c r="AA483" s="551"/>
      <c r="AB483" s="551"/>
      <c r="AC483" s="551"/>
      <c r="AD483" s="551"/>
      <c r="AE483" s="551"/>
      <c r="AF483" s="551"/>
      <c r="AG483" s="551"/>
      <c r="AH483" s="551"/>
      <c r="AI483" s="551"/>
      <c r="AJ483" s="551"/>
      <c r="AK483" s="551"/>
      <c r="AL483" s="551"/>
      <c r="AM483" s="551"/>
      <c r="AN483" s="551"/>
      <c r="AO483" s="551"/>
      <c r="AP483" s="551"/>
      <c r="AQ483" s="551"/>
      <c r="AR483" s="551"/>
      <c r="AS483" s="551"/>
      <c r="AT483" s="551"/>
      <c r="AU483" s="551"/>
      <c r="AV483" s="551"/>
      <c r="AW483" s="551"/>
      <c r="AX483" s="551"/>
      <c r="AY483" s="551"/>
      <c r="AZ483" s="551"/>
      <c r="BA483" s="551"/>
      <c r="BB483" s="551"/>
      <c r="BC483" s="551"/>
      <c r="BD483" s="551"/>
      <c r="BE483" s="551"/>
      <c r="BF483" s="551"/>
      <c r="BG483" s="551"/>
      <c r="BH483" s="551"/>
      <c r="BI483" s="551"/>
      <c r="BJ483" s="551"/>
      <c r="BK483" s="551"/>
      <c r="BL483" s="551"/>
      <c r="BM483" s="551"/>
      <c r="BN483" s="551"/>
      <c r="BO483" s="551"/>
      <c r="BP483" s="551"/>
      <c r="BQ483" s="551"/>
      <c r="BR483" s="551"/>
      <c r="BS483" s="551"/>
      <c r="BT483" s="551"/>
      <c r="BU483" s="551"/>
      <c r="BV483" s="551"/>
    </row>
    <row r="484" spans="1:74" s="492" customFormat="1" ht="30.75" hidden="1" customHeight="1">
      <c r="A484" s="629"/>
      <c r="B484" s="766" t="s">
        <v>226</v>
      </c>
      <c r="C484" s="1028" t="s">
        <v>164</v>
      </c>
      <c r="D484" s="1028"/>
      <c r="E484" s="1028"/>
      <c r="F484" s="1025" t="s">
        <v>229</v>
      </c>
      <c r="G484" s="1025"/>
      <c r="H484" s="1025"/>
      <c r="J484" s="551"/>
      <c r="K484" s="551"/>
      <c r="L484" s="551"/>
      <c r="M484" s="551"/>
      <c r="N484" s="551"/>
      <c r="O484" s="551"/>
      <c r="P484" s="551"/>
      <c r="Q484" s="551"/>
      <c r="R484" s="551"/>
      <c r="S484" s="551"/>
      <c r="T484" s="551"/>
      <c r="U484" s="551"/>
      <c r="V484" s="551"/>
      <c r="W484" s="551"/>
      <c r="X484" s="551"/>
      <c r="Y484" s="551"/>
      <c r="Z484" s="551"/>
      <c r="AA484" s="551"/>
      <c r="AB484" s="551"/>
      <c r="AC484" s="551"/>
      <c r="AD484" s="551"/>
      <c r="AE484" s="551"/>
      <c r="AF484" s="551"/>
      <c r="AG484" s="551"/>
      <c r="AH484" s="551"/>
      <c r="AI484" s="551"/>
      <c r="AJ484" s="551"/>
      <c r="AK484" s="551"/>
      <c r="AL484" s="551"/>
      <c r="AM484" s="551"/>
      <c r="AN484" s="551"/>
      <c r="AO484" s="551"/>
      <c r="AP484" s="551"/>
      <c r="AQ484" s="551"/>
      <c r="AR484" s="551"/>
      <c r="AS484" s="551"/>
      <c r="AT484" s="551"/>
      <c r="AU484" s="551"/>
      <c r="AV484" s="551"/>
      <c r="AW484" s="551"/>
      <c r="AX484" s="551"/>
      <c r="AY484" s="551"/>
      <c r="AZ484" s="551"/>
      <c r="BA484" s="551"/>
      <c r="BB484" s="551"/>
      <c r="BC484" s="551"/>
      <c r="BD484" s="551"/>
      <c r="BE484" s="551"/>
      <c r="BF484" s="551"/>
      <c r="BG484" s="551"/>
      <c r="BH484" s="551"/>
      <c r="BI484" s="551"/>
      <c r="BJ484" s="551"/>
      <c r="BK484" s="551"/>
      <c r="BL484" s="551"/>
      <c r="BM484" s="551"/>
      <c r="BN484" s="551"/>
      <c r="BO484" s="551"/>
      <c r="BP484" s="551"/>
      <c r="BQ484" s="551"/>
      <c r="BR484" s="551"/>
      <c r="BS484" s="551"/>
      <c r="BT484" s="551"/>
      <c r="BU484" s="551"/>
      <c r="BV484" s="551"/>
    </row>
    <row r="485" spans="1:74" s="492" customFormat="1" ht="49.5" hidden="1">
      <c r="A485" s="629"/>
      <c r="B485" s="870" t="s">
        <v>178</v>
      </c>
      <c r="C485" s="905" t="s">
        <v>2633</v>
      </c>
      <c r="D485" s="906" t="s">
        <v>2629</v>
      </c>
      <c r="E485" s="907" t="s">
        <v>2632</v>
      </c>
      <c r="F485" s="905" t="s">
        <v>2628</v>
      </c>
      <c r="G485" s="906" t="s">
        <v>2631</v>
      </c>
      <c r="H485" s="907" t="s">
        <v>2630</v>
      </c>
      <c r="J485" s="551"/>
      <c r="K485" s="551"/>
      <c r="L485" s="551"/>
      <c r="M485" s="551"/>
      <c r="N485" s="551"/>
      <c r="O485" s="551"/>
      <c r="P485" s="551"/>
      <c r="Q485" s="551"/>
      <c r="R485" s="551"/>
      <c r="S485" s="551"/>
      <c r="T485" s="551"/>
      <c r="U485" s="551"/>
      <c r="V485" s="551"/>
      <c r="W485" s="551"/>
      <c r="X485" s="551"/>
      <c r="Y485" s="551"/>
      <c r="Z485" s="551"/>
      <c r="AA485" s="551"/>
      <c r="AB485" s="551"/>
      <c r="AC485" s="551"/>
      <c r="AD485" s="551"/>
      <c r="AE485" s="551"/>
      <c r="AF485" s="551"/>
      <c r="AG485" s="551"/>
      <c r="AH485" s="551"/>
      <c r="AI485" s="551"/>
      <c r="AJ485" s="551"/>
      <c r="AK485" s="551"/>
      <c r="AL485" s="551"/>
      <c r="AM485" s="551"/>
      <c r="AN485" s="551"/>
      <c r="AO485" s="551"/>
      <c r="AP485" s="551"/>
      <c r="AQ485" s="551"/>
      <c r="AR485" s="551"/>
      <c r="AS485" s="551"/>
      <c r="AT485" s="551"/>
      <c r="AU485" s="551"/>
      <c r="AV485" s="551"/>
      <c r="AW485" s="551"/>
      <c r="AX485" s="551"/>
      <c r="AY485" s="551"/>
      <c r="AZ485" s="551"/>
      <c r="BA485" s="551"/>
      <c r="BB485" s="551"/>
      <c r="BC485" s="551"/>
      <c r="BD485" s="551"/>
      <c r="BE485" s="551"/>
      <c r="BF485" s="551"/>
      <c r="BG485" s="551"/>
      <c r="BH485" s="551"/>
      <c r="BI485" s="551"/>
      <c r="BJ485" s="551"/>
      <c r="BK485" s="551"/>
      <c r="BL485" s="551"/>
      <c r="BM485" s="551"/>
      <c r="BN485" s="551"/>
      <c r="BO485" s="551"/>
      <c r="BP485" s="551"/>
      <c r="BQ485" s="551"/>
      <c r="BR485" s="551"/>
      <c r="BS485" s="551"/>
      <c r="BT485" s="551"/>
      <c r="BU485" s="551"/>
      <c r="BV485" s="551"/>
    </row>
    <row r="486" spans="1:74" s="492" customFormat="1" hidden="1">
      <c r="A486" s="629"/>
      <c r="B486" s="641">
        <v>1</v>
      </c>
      <c r="C486" s="886">
        <f>' קבועים'!C232*' קבועים'!$B$166</f>
        <v>0</v>
      </c>
      <c r="D486" s="886">
        <f>' קבועים'!B234</f>
        <v>0</v>
      </c>
      <c r="E486" s="886">
        <f t="shared" ref="E486:E491" si="10">C486-D486</f>
        <v>0</v>
      </c>
      <c r="F486" s="886">
        <f>IF(B432="",0,$C$169)</f>
        <v>0</v>
      </c>
      <c r="G486" s="886">
        <f>IF(B432="",0,$D$169)</f>
        <v>0</v>
      </c>
      <c r="H486" s="886">
        <f t="shared" ref="H486:H491" si="11">F486-G486</f>
        <v>0</v>
      </c>
      <c r="J486" s="551"/>
      <c r="K486" s="551"/>
      <c r="L486" s="551"/>
      <c r="M486" s="551"/>
      <c r="N486" s="551"/>
      <c r="O486" s="551"/>
      <c r="P486" s="551"/>
      <c r="Q486" s="551"/>
      <c r="R486" s="551"/>
      <c r="S486" s="551"/>
      <c r="T486" s="551"/>
      <c r="U486" s="551"/>
      <c r="V486" s="551"/>
      <c r="W486" s="551"/>
      <c r="X486" s="551"/>
      <c r="Y486" s="551"/>
      <c r="Z486" s="551"/>
      <c r="AA486" s="551"/>
      <c r="AB486" s="551"/>
      <c r="AC486" s="551"/>
      <c r="AD486" s="551"/>
      <c r="AE486" s="551"/>
      <c r="AF486" s="551"/>
      <c r="AG486" s="551"/>
      <c r="AH486" s="551"/>
      <c r="AI486" s="551"/>
      <c r="AJ486" s="551"/>
      <c r="AK486" s="551"/>
      <c r="AL486" s="551"/>
      <c r="AM486" s="551"/>
      <c r="AN486" s="551"/>
      <c r="AO486" s="551"/>
      <c r="AP486" s="551"/>
      <c r="AQ486" s="551"/>
      <c r="AR486" s="551"/>
      <c r="AS486" s="551"/>
      <c r="AT486" s="551"/>
      <c r="AU486" s="551"/>
      <c r="AV486" s="551"/>
      <c r="AW486" s="551"/>
      <c r="AX486" s="551"/>
      <c r="AY486" s="551"/>
      <c r="AZ486" s="551"/>
      <c r="BA486" s="551"/>
      <c r="BB486" s="551"/>
      <c r="BC486" s="551"/>
      <c r="BD486" s="551"/>
      <c r="BE486" s="551"/>
      <c r="BF486" s="551"/>
      <c r="BG486" s="551"/>
      <c r="BH486" s="551"/>
      <c r="BI486" s="551"/>
      <c r="BJ486" s="551"/>
      <c r="BK486" s="551"/>
      <c r="BL486" s="551"/>
      <c r="BM486" s="551"/>
      <c r="BN486" s="551"/>
      <c r="BO486" s="551"/>
      <c r="BP486" s="551"/>
      <c r="BQ486" s="551"/>
      <c r="BR486" s="551"/>
      <c r="BS486" s="551"/>
      <c r="BT486" s="551"/>
      <c r="BU486" s="551"/>
      <c r="BV486" s="551"/>
    </row>
    <row r="487" spans="1:74" s="492" customFormat="1" hidden="1">
      <c r="A487" s="629"/>
      <c r="B487" s="641">
        <v>2</v>
      </c>
      <c r="C487" s="886">
        <f>' קבועים'!C330*' קבועים'!$B$264</f>
        <v>0</v>
      </c>
      <c r="D487" s="886">
        <f>' קבועים'!B332</f>
        <v>0</v>
      </c>
      <c r="E487" s="886">
        <f t="shared" si="10"/>
        <v>0</v>
      </c>
      <c r="F487" s="886">
        <f>IF(B440="",0,$C$169)</f>
        <v>0</v>
      </c>
      <c r="G487" s="886">
        <f>IF(B440="",0,$D$169)</f>
        <v>0</v>
      </c>
      <c r="H487" s="886">
        <f t="shared" si="11"/>
        <v>0</v>
      </c>
      <c r="J487" s="551"/>
      <c r="K487" s="551"/>
      <c r="L487" s="551"/>
      <c r="M487" s="551"/>
      <c r="N487" s="551"/>
      <c r="O487" s="551"/>
      <c r="P487" s="551"/>
      <c r="Q487" s="551"/>
      <c r="R487" s="551"/>
      <c r="S487" s="551"/>
      <c r="T487" s="551"/>
      <c r="U487" s="551"/>
      <c r="V487" s="551"/>
      <c r="W487" s="551"/>
      <c r="X487" s="551"/>
      <c r="Y487" s="551"/>
      <c r="Z487" s="551"/>
      <c r="AA487" s="551"/>
      <c r="AB487" s="551"/>
      <c r="AC487" s="551"/>
      <c r="AD487" s="551"/>
      <c r="AE487" s="551"/>
      <c r="AF487" s="551"/>
      <c r="AG487" s="551"/>
      <c r="AH487" s="551"/>
      <c r="AI487" s="551"/>
      <c r="AJ487" s="551"/>
      <c r="AK487" s="551"/>
      <c r="AL487" s="551"/>
      <c r="AM487" s="551"/>
      <c r="AN487" s="551"/>
      <c r="AO487" s="551"/>
      <c r="AP487" s="551"/>
      <c r="AQ487" s="551"/>
      <c r="AR487" s="551"/>
      <c r="AS487" s="551"/>
      <c r="AT487" s="551"/>
      <c r="AU487" s="551"/>
      <c r="AV487" s="551"/>
      <c r="AW487" s="551"/>
      <c r="AX487" s="551"/>
      <c r="AY487" s="551"/>
      <c r="AZ487" s="551"/>
      <c r="BA487" s="551"/>
      <c r="BB487" s="551"/>
      <c r="BC487" s="551"/>
      <c r="BD487" s="551"/>
      <c r="BE487" s="551"/>
      <c r="BF487" s="551"/>
      <c r="BG487" s="551"/>
      <c r="BH487" s="551"/>
      <c r="BI487" s="551"/>
      <c r="BJ487" s="551"/>
      <c r="BK487" s="551"/>
      <c r="BL487" s="551"/>
      <c r="BM487" s="551"/>
      <c r="BN487" s="551"/>
      <c r="BO487" s="551"/>
      <c r="BP487" s="551"/>
      <c r="BQ487" s="551"/>
      <c r="BR487" s="551"/>
      <c r="BS487" s="551"/>
      <c r="BT487" s="551"/>
      <c r="BU487" s="551"/>
      <c r="BV487" s="551"/>
    </row>
    <row r="488" spans="1:74" s="492" customFormat="1" hidden="1">
      <c r="A488" s="629"/>
      <c r="B488" s="641">
        <v>3</v>
      </c>
      <c r="C488" s="886">
        <f>' קבועים'!C428*' קבועים'!$B$362</f>
        <v>0</v>
      </c>
      <c r="D488" s="886">
        <f>' קבועים'!B430</f>
        <v>0</v>
      </c>
      <c r="E488" s="886">
        <f t="shared" si="10"/>
        <v>0</v>
      </c>
      <c r="F488" s="886">
        <f>IF(B448="",0,$C$169)</f>
        <v>0</v>
      </c>
      <c r="G488" s="886">
        <f>IF(B448="",0,$D$169)</f>
        <v>0</v>
      </c>
      <c r="H488" s="886">
        <f t="shared" si="11"/>
        <v>0</v>
      </c>
      <c r="J488" s="551"/>
      <c r="K488" s="551"/>
      <c r="L488" s="551"/>
      <c r="M488" s="551"/>
      <c r="N488" s="551"/>
      <c r="O488" s="551"/>
      <c r="P488" s="551"/>
      <c r="Q488" s="551"/>
      <c r="R488" s="551"/>
      <c r="S488" s="551"/>
      <c r="T488" s="551"/>
      <c r="U488" s="551"/>
      <c r="V488" s="551"/>
      <c r="W488" s="551"/>
      <c r="X488" s="551"/>
      <c r="Y488" s="551"/>
      <c r="Z488" s="551"/>
      <c r="AA488" s="551"/>
      <c r="AB488" s="551"/>
      <c r="AC488" s="551"/>
      <c r="AD488" s="551"/>
      <c r="AE488" s="551"/>
      <c r="AF488" s="551"/>
      <c r="AG488" s="551"/>
      <c r="AH488" s="551"/>
      <c r="AI488" s="551"/>
      <c r="AJ488" s="551"/>
      <c r="AK488" s="551"/>
      <c r="AL488" s="551"/>
      <c r="AM488" s="551"/>
      <c r="AN488" s="551"/>
      <c r="AO488" s="551"/>
      <c r="AP488" s="551"/>
      <c r="AQ488" s="551"/>
      <c r="AR488" s="551"/>
      <c r="AS488" s="551"/>
      <c r="AT488" s="551"/>
      <c r="AU488" s="551"/>
      <c r="AV488" s="551"/>
      <c r="AW488" s="551"/>
      <c r="AX488" s="551"/>
      <c r="AY488" s="551"/>
      <c r="AZ488" s="551"/>
      <c r="BA488" s="551"/>
      <c r="BB488" s="551"/>
      <c r="BC488" s="551"/>
      <c r="BD488" s="551"/>
      <c r="BE488" s="551"/>
      <c r="BF488" s="551"/>
      <c r="BG488" s="551"/>
      <c r="BH488" s="551"/>
      <c r="BI488" s="551"/>
      <c r="BJ488" s="551"/>
      <c r="BK488" s="551"/>
      <c r="BL488" s="551"/>
      <c r="BM488" s="551"/>
      <c r="BN488" s="551"/>
      <c r="BO488" s="551"/>
      <c r="BP488" s="551"/>
      <c r="BQ488" s="551"/>
      <c r="BR488" s="551"/>
      <c r="BS488" s="551"/>
      <c r="BT488" s="551"/>
      <c r="BU488" s="551"/>
      <c r="BV488" s="551"/>
    </row>
    <row r="489" spans="1:74" s="492" customFormat="1" hidden="1">
      <c r="A489" s="629"/>
      <c r="B489" s="641">
        <v>4</v>
      </c>
      <c r="C489" s="886">
        <f>' קבועים'!C526*' קבועים'!$B$460</f>
        <v>0</v>
      </c>
      <c r="D489" s="886">
        <f>' קבועים'!B528</f>
        <v>0</v>
      </c>
      <c r="E489" s="886">
        <f t="shared" si="10"/>
        <v>0</v>
      </c>
      <c r="F489" s="886">
        <f>IF(B456="",0,$C$169)</f>
        <v>0</v>
      </c>
      <c r="G489" s="886">
        <f>IF(B456="",0,$D$169)</f>
        <v>0</v>
      </c>
      <c r="H489" s="886">
        <f t="shared" si="11"/>
        <v>0</v>
      </c>
      <c r="J489" s="551"/>
      <c r="K489" s="551"/>
      <c r="L489" s="551"/>
      <c r="M489" s="551"/>
      <c r="N489" s="551"/>
      <c r="O489" s="551"/>
      <c r="P489" s="551"/>
      <c r="Q489" s="551"/>
      <c r="R489" s="551"/>
      <c r="S489" s="551"/>
      <c r="T489" s="551"/>
      <c r="U489" s="551"/>
      <c r="V489" s="551"/>
      <c r="W489" s="551"/>
      <c r="X489" s="551"/>
      <c r="Y489" s="551"/>
      <c r="Z489" s="551"/>
      <c r="AA489" s="551"/>
      <c r="AB489" s="551"/>
      <c r="AC489" s="551"/>
      <c r="AD489" s="551"/>
      <c r="AE489" s="551"/>
      <c r="AF489" s="551"/>
      <c r="AG489" s="551"/>
      <c r="AH489" s="551"/>
      <c r="AI489" s="551"/>
      <c r="AJ489" s="551"/>
      <c r="AK489" s="551"/>
      <c r="AL489" s="551"/>
      <c r="AM489" s="551"/>
      <c r="AN489" s="551"/>
      <c r="AO489" s="551"/>
      <c r="AP489" s="551"/>
      <c r="AQ489" s="551"/>
      <c r="AR489" s="551"/>
      <c r="AS489" s="551"/>
      <c r="AT489" s="551"/>
      <c r="AU489" s="551"/>
      <c r="AV489" s="551"/>
      <c r="AW489" s="551"/>
      <c r="AX489" s="551"/>
      <c r="AY489" s="551"/>
      <c r="AZ489" s="551"/>
      <c r="BA489" s="551"/>
      <c r="BB489" s="551"/>
      <c r="BC489" s="551"/>
      <c r="BD489" s="551"/>
      <c r="BE489" s="551"/>
      <c r="BF489" s="551"/>
      <c r="BG489" s="551"/>
      <c r="BH489" s="551"/>
      <c r="BI489" s="551"/>
      <c r="BJ489" s="551"/>
      <c r="BK489" s="551"/>
      <c r="BL489" s="551"/>
      <c r="BM489" s="551"/>
      <c r="BN489" s="551"/>
      <c r="BO489" s="551"/>
      <c r="BP489" s="551"/>
      <c r="BQ489" s="551"/>
      <c r="BR489" s="551"/>
      <c r="BS489" s="551"/>
      <c r="BT489" s="551"/>
      <c r="BU489" s="551"/>
      <c r="BV489" s="551"/>
    </row>
    <row r="490" spans="1:74" s="492" customFormat="1" hidden="1">
      <c r="A490" s="629"/>
      <c r="B490" s="641">
        <v>5</v>
      </c>
      <c r="C490" s="886">
        <f>' קבועים'!C624*' קבועים'!$B$558</f>
        <v>0</v>
      </c>
      <c r="D490" s="886">
        <f>' קבועים'!B626</f>
        <v>0</v>
      </c>
      <c r="E490" s="886">
        <f t="shared" si="10"/>
        <v>0</v>
      </c>
      <c r="F490" s="886">
        <f>IF(B464="",0,$C$169)</f>
        <v>0</v>
      </c>
      <c r="G490" s="886">
        <f>IF(B464="",0,$D$169)</f>
        <v>0</v>
      </c>
      <c r="H490" s="886">
        <f t="shared" si="11"/>
        <v>0</v>
      </c>
      <c r="J490" s="551"/>
      <c r="K490" s="551"/>
      <c r="L490" s="551"/>
      <c r="M490" s="551"/>
      <c r="N490" s="551"/>
      <c r="O490" s="551"/>
      <c r="P490" s="551"/>
      <c r="Q490" s="551"/>
      <c r="R490" s="551"/>
      <c r="S490" s="551"/>
      <c r="T490" s="551"/>
      <c r="U490" s="551"/>
      <c r="V490" s="551"/>
      <c r="W490" s="551"/>
      <c r="X490" s="551"/>
      <c r="Y490" s="551"/>
      <c r="Z490" s="551"/>
      <c r="AA490" s="551"/>
      <c r="AB490" s="551"/>
      <c r="AC490" s="551"/>
      <c r="AD490" s="551"/>
      <c r="AE490" s="551"/>
      <c r="AF490" s="551"/>
      <c r="AG490" s="551"/>
      <c r="AH490" s="551"/>
      <c r="AI490" s="551"/>
      <c r="AJ490" s="551"/>
      <c r="AK490" s="551"/>
      <c r="AL490" s="551"/>
      <c r="AM490" s="551"/>
      <c r="AN490" s="551"/>
      <c r="AO490" s="551"/>
      <c r="AP490" s="551"/>
      <c r="AQ490" s="551"/>
      <c r="AR490" s="551"/>
      <c r="AS490" s="551"/>
      <c r="AT490" s="551"/>
      <c r="AU490" s="551"/>
      <c r="AV490" s="551"/>
      <c r="AW490" s="551"/>
      <c r="AX490" s="551"/>
      <c r="AY490" s="551"/>
      <c r="AZ490" s="551"/>
      <c r="BA490" s="551"/>
      <c r="BB490" s="551"/>
      <c r="BC490" s="551"/>
      <c r="BD490" s="551"/>
      <c r="BE490" s="551"/>
      <c r="BF490" s="551"/>
      <c r="BG490" s="551"/>
      <c r="BH490" s="551"/>
      <c r="BI490" s="551"/>
      <c r="BJ490" s="551"/>
      <c r="BK490" s="551"/>
      <c r="BL490" s="551"/>
      <c r="BM490" s="551"/>
      <c r="BN490" s="551"/>
      <c r="BO490" s="551"/>
      <c r="BP490" s="551"/>
      <c r="BQ490" s="551"/>
      <c r="BR490" s="551"/>
      <c r="BS490" s="551"/>
      <c r="BT490" s="551"/>
      <c r="BU490" s="551"/>
      <c r="BV490" s="551"/>
    </row>
    <row r="491" spans="1:74" s="492" customFormat="1" hidden="1">
      <c r="A491" s="629"/>
      <c r="B491" s="641">
        <v>6</v>
      </c>
      <c r="C491" s="886">
        <f>' קבועים'!C722*' קבועים'!$B$656</f>
        <v>0</v>
      </c>
      <c r="D491" s="886">
        <f>' קבועים'!B724</f>
        <v>0</v>
      </c>
      <c r="E491" s="886">
        <f t="shared" si="10"/>
        <v>0</v>
      </c>
      <c r="F491" s="886">
        <f>IF(B472="",0,$C$169)</f>
        <v>0</v>
      </c>
      <c r="G491" s="886">
        <f>IF(B472="",0,$D$169)</f>
        <v>0</v>
      </c>
      <c r="H491" s="886">
        <f t="shared" si="11"/>
        <v>0</v>
      </c>
      <c r="J491" s="551"/>
      <c r="K491" s="551"/>
      <c r="L491" s="551"/>
      <c r="M491" s="551"/>
      <c r="N491" s="551"/>
      <c r="O491" s="551"/>
      <c r="P491" s="551"/>
      <c r="Q491" s="551"/>
      <c r="R491" s="551"/>
      <c r="S491" s="551"/>
      <c r="T491" s="551"/>
      <c r="U491" s="551"/>
      <c r="V491" s="551"/>
      <c r="W491" s="551"/>
      <c r="X491" s="551"/>
      <c r="Y491" s="551"/>
      <c r="Z491" s="551"/>
      <c r="AA491" s="551"/>
      <c r="AB491" s="551"/>
      <c r="AC491" s="551"/>
      <c r="AD491" s="551"/>
      <c r="AE491" s="551"/>
      <c r="AF491" s="551"/>
      <c r="AG491" s="551"/>
      <c r="AH491" s="551"/>
      <c r="AI491" s="551"/>
      <c r="AJ491" s="551"/>
      <c r="AK491" s="551"/>
      <c r="AL491" s="551"/>
      <c r="AM491" s="551"/>
      <c r="AN491" s="551"/>
      <c r="AO491" s="551"/>
      <c r="AP491" s="551"/>
      <c r="AQ491" s="551"/>
      <c r="AR491" s="551"/>
      <c r="AS491" s="551"/>
      <c r="AT491" s="551"/>
      <c r="AU491" s="551"/>
      <c r="AV491" s="551"/>
      <c r="AW491" s="551"/>
      <c r="AX491" s="551"/>
      <c r="AY491" s="551"/>
      <c r="AZ491" s="551"/>
      <c r="BA491" s="551"/>
      <c r="BB491" s="551"/>
      <c r="BC491" s="551"/>
      <c r="BD491" s="551"/>
      <c r="BE491" s="551"/>
      <c r="BF491" s="551"/>
      <c r="BG491" s="551"/>
      <c r="BH491" s="551"/>
      <c r="BI491" s="551"/>
      <c r="BJ491" s="551"/>
      <c r="BK491" s="551"/>
      <c r="BL491" s="551"/>
      <c r="BM491" s="551"/>
      <c r="BN491" s="551"/>
      <c r="BO491" s="551"/>
      <c r="BP491" s="551"/>
      <c r="BQ491" s="551"/>
      <c r="BR491" s="551"/>
      <c r="BS491" s="551"/>
      <c r="BT491" s="551"/>
      <c r="BU491" s="551"/>
      <c r="BV491" s="551"/>
    </row>
    <row r="492" spans="1:74" ht="20.25" hidden="1">
      <c r="A492" s="495"/>
      <c r="B492" s="492"/>
      <c r="C492" s="772"/>
      <c r="D492" s="772"/>
      <c r="E492" s="772"/>
      <c r="F492" s="773"/>
      <c r="G492" s="773"/>
      <c r="H492" s="551"/>
      <c r="I492" s="551"/>
      <c r="J492" s="551"/>
      <c r="K492" s="551"/>
      <c r="L492" s="551"/>
      <c r="M492" s="551"/>
      <c r="N492" s="551"/>
      <c r="O492" s="578"/>
      <c r="P492" s="578"/>
      <c r="Q492" s="578"/>
      <c r="R492" s="578"/>
      <c r="S492" s="578"/>
      <c r="T492" s="578"/>
      <c r="U492" s="578"/>
      <c r="V492" s="578"/>
      <c r="W492" s="578"/>
      <c r="X492" s="578"/>
      <c r="Y492" s="578"/>
      <c r="Z492" s="578"/>
      <c r="AA492" s="578"/>
      <c r="AB492" s="578"/>
      <c r="AC492" s="578"/>
      <c r="AD492" s="578"/>
      <c r="AE492" s="578"/>
      <c r="AF492" s="578"/>
      <c r="AG492" s="578"/>
      <c r="AH492" s="578"/>
      <c r="AI492" s="578"/>
      <c r="AJ492" s="578"/>
      <c r="AK492" s="578"/>
      <c r="AL492" s="578"/>
      <c r="AM492" s="578"/>
      <c r="AN492" s="578"/>
      <c r="AO492" s="578"/>
      <c r="AP492" s="578"/>
      <c r="AQ492" s="578"/>
      <c r="AR492" s="578"/>
      <c r="AS492" s="578"/>
      <c r="AT492" s="578"/>
      <c r="AU492" s="578"/>
      <c r="AV492" s="578"/>
      <c r="AW492" s="578"/>
      <c r="AX492" s="578"/>
      <c r="AY492" s="578"/>
      <c r="AZ492" s="578"/>
      <c r="BA492" s="578"/>
      <c r="BB492" s="578"/>
      <c r="BC492" s="578"/>
      <c r="BD492" s="578"/>
      <c r="BE492" s="578"/>
      <c r="BF492" s="578"/>
      <c r="BG492" s="578"/>
      <c r="BH492" s="578"/>
      <c r="BI492" s="578"/>
      <c r="BJ492" s="578"/>
      <c r="BK492" s="578"/>
      <c r="BL492" s="578"/>
      <c r="BM492" s="578"/>
      <c r="BN492" s="578"/>
      <c r="BO492" s="578"/>
      <c r="BP492" s="578"/>
      <c r="BQ492" s="578"/>
      <c r="BR492" s="578"/>
      <c r="BS492" s="578"/>
      <c r="BT492" s="578"/>
      <c r="BU492" s="578"/>
      <c r="BV492" s="578"/>
    </row>
    <row r="493" spans="1:74" ht="30" hidden="1" customHeight="1">
      <c r="A493" s="495"/>
      <c r="B493" s="753" t="s">
        <v>163</v>
      </c>
      <c r="C493" s="887"/>
      <c r="D493" s="908" t="s">
        <v>164</v>
      </c>
      <c r="E493" s="909" t="s">
        <v>165</v>
      </c>
      <c r="F493" s="908" t="s">
        <v>166</v>
      </c>
      <c r="G493" s="908" t="s">
        <v>167</v>
      </c>
      <c r="H493" s="1016" t="s">
        <v>168</v>
      </c>
      <c r="I493" s="551"/>
      <c r="J493" s="551"/>
      <c r="K493" s="551"/>
      <c r="L493" s="551"/>
      <c r="M493" s="551"/>
      <c r="N493" s="551"/>
      <c r="O493" s="578"/>
      <c r="P493" s="578"/>
      <c r="Q493" s="578"/>
      <c r="R493" s="578"/>
      <c r="S493" s="578"/>
      <c r="T493" s="578"/>
      <c r="U493" s="578"/>
      <c r="V493" s="578"/>
      <c r="W493" s="578"/>
      <c r="X493" s="578"/>
      <c r="Y493" s="578"/>
      <c r="Z493" s="578"/>
      <c r="AA493" s="578"/>
      <c r="AB493" s="578"/>
      <c r="AC493" s="578"/>
      <c r="AD493" s="578"/>
      <c r="AE493" s="578"/>
      <c r="AF493" s="578"/>
      <c r="AG493" s="578"/>
      <c r="AH493" s="578"/>
      <c r="AI493" s="578"/>
      <c r="AJ493" s="578"/>
      <c r="AK493" s="578"/>
      <c r="AL493" s="578"/>
      <c r="AM493" s="578"/>
      <c r="AN493" s="578"/>
      <c r="AO493" s="578"/>
      <c r="AP493" s="578"/>
      <c r="AQ493" s="578"/>
      <c r="AR493" s="578"/>
      <c r="AS493" s="578"/>
      <c r="AT493" s="578"/>
      <c r="AU493" s="578"/>
      <c r="AV493" s="578"/>
      <c r="AW493" s="578"/>
      <c r="AX493" s="578"/>
      <c r="AY493" s="578"/>
      <c r="AZ493" s="578"/>
      <c r="BA493" s="578"/>
      <c r="BB493" s="578"/>
      <c r="BC493" s="578"/>
      <c r="BD493" s="578"/>
      <c r="BE493" s="578"/>
      <c r="BF493" s="578"/>
      <c r="BG493" s="578"/>
      <c r="BH493" s="578"/>
      <c r="BI493" s="578"/>
      <c r="BJ493" s="578"/>
      <c r="BK493" s="578"/>
      <c r="BL493" s="578"/>
      <c r="BM493" s="578"/>
      <c r="BN493" s="578"/>
      <c r="BO493" s="578"/>
      <c r="BP493" s="578"/>
      <c r="BQ493" s="578"/>
      <c r="BR493" s="578"/>
      <c r="BS493" s="578"/>
      <c r="BT493" s="578"/>
      <c r="BU493" s="578"/>
      <c r="BV493" s="578"/>
    </row>
    <row r="494" spans="1:74" hidden="1">
      <c r="A494" s="495"/>
      <c r="B494" s="492"/>
      <c r="C494" s="887" t="s">
        <v>362</v>
      </c>
      <c r="D494" s="890">
        <f>SUM(C477:C482)</f>
        <v>0</v>
      </c>
      <c r="E494" s="891">
        <f>SUM(F477:F482)</f>
        <v>0</v>
      </c>
      <c r="F494" s="910">
        <f>IF(E494=0,0,-1*(1-D494/E494))</f>
        <v>0</v>
      </c>
      <c r="G494" s="893"/>
      <c r="H494" s="1016"/>
      <c r="I494" s="551"/>
      <c r="J494" s="551"/>
      <c r="K494" s="551"/>
      <c r="L494" s="551"/>
      <c r="M494" s="551"/>
      <c r="N494" s="551"/>
      <c r="O494" s="578"/>
      <c r="P494" s="578"/>
      <c r="Q494" s="578"/>
      <c r="R494" s="578"/>
      <c r="S494" s="578"/>
      <c r="T494" s="578"/>
      <c r="U494" s="578"/>
      <c r="V494" s="578"/>
      <c r="W494" s="578"/>
      <c r="X494" s="578"/>
      <c r="Y494" s="578"/>
      <c r="Z494" s="578"/>
      <c r="AA494" s="578"/>
      <c r="AB494" s="578"/>
      <c r="AC494" s="578"/>
      <c r="AD494" s="578"/>
      <c r="AE494" s="578"/>
      <c r="AF494" s="578"/>
      <c r="AG494" s="578"/>
      <c r="AH494" s="578"/>
      <c r="AI494" s="578"/>
      <c r="AJ494" s="578"/>
      <c r="AK494" s="578"/>
      <c r="AL494" s="578"/>
      <c r="AM494" s="578"/>
      <c r="AN494" s="578"/>
      <c r="AO494" s="578"/>
      <c r="AP494" s="578"/>
      <c r="AQ494" s="578"/>
      <c r="AR494" s="578"/>
      <c r="AS494" s="578"/>
      <c r="AT494" s="578"/>
      <c r="AU494" s="578"/>
      <c r="AV494" s="578"/>
      <c r="AW494" s="578"/>
      <c r="AX494" s="578"/>
      <c r="AY494" s="578"/>
      <c r="AZ494" s="578"/>
      <c r="BA494" s="578"/>
      <c r="BB494" s="578"/>
      <c r="BC494" s="578"/>
      <c r="BD494" s="578"/>
      <c r="BE494" s="578"/>
      <c r="BF494" s="578"/>
      <c r="BG494" s="578"/>
      <c r="BH494" s="578"/>
      <c r="BI494" s="578"/>
      <c r="BJ494" s="578"/>
      <c r="BK494" s="578"/>
      <c r="BL494" s="578"/>
      <c r="BM494" s="578"/>
      <c r="BN494" s="578"/>
      <c r="BO494" s="578"/>
      <c r="BP494" s="578"/>
      <c r="BQ494" s="578"/>
      <c r="BR494" s="578"/>
      <c r="BS494" s="578"/>
      <c r="BT494" s="578"/>
      <c r="BU494" s="578"/>
      <c r="BV494" s="578"/>
    </row>
    <row r="495" spans="1:74" hidden="1">
      <c r="A495" s="495"/>
      <c r="B495" s="492"/>
      <c r="C495" s="894" t="s">
        <v>169</v>
      </c>
      <c r="D495" s="890">
        <f>SUM(D477:D482)</f>
        <v>0</v>
      </c>
      <c r="E495" s="891">
        <f>SUM(G477:G482)</f>
        <v>0</v>
      </c>
      <c r="F495" s="910">
        <f>IF(E495=0,0,-1*(1-D495/E495))</f>
        <v>0</v>
      </c>
      <c r="G495" s="893"/>
      <c r="H495" s="1016"/>
      <c r="I495" s="551"/>
      <c r="J495" s="551"/>
      <c r="K495" s="551"/>
      <c r="L495" s="551"/>
      <c r="M495" s="551"/>
      <c r="N495" s="551"/>
      <c r="O495" s="578"/>
      <c r="P495" s="578"/>
      <c r="Q495" s="578"/>
      <c r="R495" s="578"/>
      <c r="S495" s="578"/>
      <c r="T495" s="578"/>
      <c r="U495" s="578"/>
      <c r="V495" s="578"/>
      <c r="W495" s="578"/>
      <c r="X495" s="578"/>
      <c r="Y495" s="578"/>
      <c r="Z495" s="578"/>
      <c r="AA495" s="578"/>
      <c r="AB495" s="578"/>
      <c r="AC495" s="578"/>
      <c r="AD495" s="578"/>
      <c r="AE495" s="578"/>
      <c r="AF495" s="578"/>
      <c r="AG495" s="578"/>
      <c r="AH495" s="578"/>
      <c r="AI495" s="578"/>
      <c r="AJ495" s="578"/>
      <c r="AK495" s="578"/>
      <c r="AL495" s="578"/>
      <c r="AM495" s="578"/>
      <c r="AN495" s="578"/>
      <c r="AO495" s="578"/>
      <c r="AP495" s="578"/>
      <c r="AQ495" s="578"/>
      <c r="AR495" s="578"/>
      <c r="AS495" s="578"/>
      <c r="AT495" s="578"/>
      <c r="AU495" s="578"/>
      <c r="AV495" s="578"/>
      <c r="AW495" s="578"/>
      <c r="AX495" s="578"/>
      <c r="AY495" s="578"/>
      <c r="AZ495" s="578"/>
      <c r="BA495" s="578"/>
      <c r="BB495" s="578"/>
      <c r="BC495" s="578"/>
      <c r="BD495" s="578"/>
      <c r="BE495" s="578"/>
      <c r="BF495" s="578"/>
      <c r="BG495" s="578"/>
      <c r="BH495" s="578"/>
      <c r="BI495" s="578"/>
      <c r="BJ495" s="578"/>
      <c r="BK495" s="578"/>
      <c r="BL495" s="578"/>
      <c r="BM495" s="578"/>
      <c r="BN495" s="578"/>
      <c r="BO495" s="578"/>
      <c r="BP495" s="578"/>
      <c r="BQ495" s="578"/>
      <c r="BR495" s="578"/>
      <c r="BS495" s="578"/>
      <c r="BT495" s="578"/>
      <c r="BU495" s="578"/>
      <c r="BV495" s="578"/>
    </row>
    <row r="496" spans="1:74" hidden="1">
      <c r="A496" s="495"/>
      <c r="B496" s="492"/>
      <c r="C496" s="894" t="s">
        <v>170</v>
      </c>
      <c r="D496" s="890">
        <f>SUM(E477:E482)</f>
        <v>0</v>
      </c>
      <c r="E496" s="891">
        <f>SUM(H477:H482)</f>
        <v>0</v>
      </c>
      <c r="F496" s="910">
        <f>IF(E496=0,0,-1*(1-D496/E496))</f>
        <v>0</v>
      </c>
      <c r="G496" s="893"/>
      <c r="H496" s="1016"/>
      <c r="I496" s="551"/>
      <c r="J496" s="551"/>
      <c r="K496" s="551"/>
      <c r="L496" s="551"/>
      <c r="M496" s="551"/>
      <c r="N496" s="551"/>
      <c r="O496" s="578"/>
      <c r="P496" s="578"/>
      <c r="Q496" s="578"/>
      <c r="R496" s="578"/>
      <c r="S496" s="578"/>
      <c r="T496" s="578"/>
      <c r="U496" s="578"/>
      <c r="V496" s="578"/>
      <c r="W496" s="578"/>
      <c r="X496" s="578"/>
      <c r="Y496" s="578"/>
      <c r="Z496" s="578"/>
      <c r="AA496" s="578"/>
      <c r="AB496" s="578"/>
      <c r="AC496" s="578"/>
      <c r="AD496" s="578"/>
      <c r="AE496" s="578"/>
      <c r="AF496" s="578"/>
      <c r="AG496" s="578"/>
      <c r="AH496" s="578"/>
      <c r="AI496" s="578"/>
      <c r="AJ496" s="578"/>
      <c r="AK496" s="578"/>
      <c r="AL496" s="578"/>
      <c r="AM496" s="578"/>
      <c r="AN496" s="578"/>
      <c r="AO496" s="578"/>
      <c r="AP496" s="578"/>
      <c r="AQ496" s="578"/>
      <c r="AR496" s="578"/>
      <c r="AS496" s="578"/>
      <c r="AT496" s="578"/>
      <c r="AU496" s="578"/>
      <c r="AV496" s="578"/>
      <c r="AW496" s="578"/>
      <c r="AX496" s="578"/>
      <c r="AY496" s="578"/>
      <c r="AZ496" s="578"/>
      <c r="BA496" s="578"/>
      <c r="BB496" s="578"/>
      <c r="BC496" s="578"/>
      <c r="BD496" s="578"/>
      <c r="BE496" s="578"/>
      <c r="BF496" s="578"/>
      <c r="BG496" s="578"/>
      <c r="BH496" s="578"/>
      <c r="BI496" s="578"/>
      <c r="BJ496" s="578"/>
      <c r="BK496" s="578"/>
      <c r="BL496" s="578"/>
      <c r="BM496" s="578"/>
      <c r="BN496" s="578"/>
      <c r="BO496" s="578"/>
      <c r="BP496" s="578"/>
      <c r="BQ496" s="578"/>
      <c r="BR496" s="578"/>
      <c r="BS496" s="578"/>
      <c r="BT496" s="578"/>
      <c r="BU496" s="578"/>
      <c r="BV496" s="578"/>
    </row>
    <row r="497" spans="1:74" hidden="1">
      <c r="A497" s="495"/>
      <c r="B497" s="555"/>
      <c r="C497" s="564"/>
      <c r="D497" s="605"/>
      <c r="E497" s="546"/>
      <c r="F497" s="606"/>
      <c r="G497" s="542"/>
      <c r="H497" s="542"/>
      <c r="I497" s="551"/>
      <c r="J497" s="551"/>
      <c r="K497" s="551"/>
      <c r="L497" s="551"/>
      <c r="M497" s="551"/>
      <c r="N497" s="551"/>
      <c r="O497" s="578"/>
      <c r="P497" s="578"/>
      <c r="Q497" s="578"/>
      <c r="R497" s="578"/>
      <c r="S497" s="578"/>
      <c r="T497" s="578"/>
      <c r="U497" s="578"/>
      <c r="V497" s="578"/>
      <c r="W497" s="578"/>
      <c r="X497" s="578"/>
      <c r="Y497" s="578"/>
      <c r="Z497" s="578"/>
      <c r="AA497" s="578"/>
      <c r="AB497" s="578"/>
      <c r="AC497" s="578"/>
      <c r="AD497" s="578"/>
      <c r="AE497" s="578"/>
      <c r="AF497" s="578"/>
      <c r="AG497" s="578"/>
      <c r="AH497" s="578"/>
      <c r="AI497" s="578"/>
      <c r="AJ497" s="578"/>
      <c r="AK497" s="578"/>
      <c r="AL497" s="578"/>
      <c r="AM497" s="578"/>
      <c r="AN497" s="578"/>
      <c r="AO497" s="578"/>
      <c r="AP497" s="578"/>
      <c r="AQ497" s="578"/>
      <c r="AR497" s="578"/>
      <c r="AS497" s="578"/>
      <c r="AT497" s="578"/>
      <c r="AU497" s="578"/>
      <c r="AV497" s="578"/>
      <c r="AW497" s="578"/>
      <c r="AX497" s="578"/>
      <c r="AY497" s="578"/>
      <c r="AZ497" s="578"/>
      <c r="BA497" s="578"/>
      <c r="BB497" s="578"/>
      <c r="BC497" s="578"/>
      <c r="BD497" s="578"/>
      <c r="BE497" s="578"/>
      <c r="BF497" s="578"/>
      <c r="BG497" s="578"/>
      <c r="BH497" s="578"/>
      <c r="BI497" s="578"/>
      <c r="BJ497" s="578"/>
      <c r="BK497" s="578"/>
      <c r="BL497" s="578"/>
      <c r="BM497" s="578"/>
      <c r="BN497" s="578"/>
      <c r="BO497" s="578"/>
      <c r="BP497" s="578"/>
      <c r="BQ497" s="578"/>
      <c r="BR497" s="578"/>
      <c r="BS497" s="578"/>
      <c r="BT497" s="578"/>
      <c r="BU497" s="578"/>
      <c r="BV497" s="578"/>
    </row>
    <row r="498" spans="1:74" ht="30" hidden="1" customHeight="1">
      <c r="A498" s="495"/>
      <c r="B498" s="753" t="s">
        <v>177</v>
      </c>
      <c r="C498" s="895"/>
      <c r="D498" s="911" t="s">
        <v>164</v>
      </c>
      <c r="E498" s="912" t="s">
        <v>165</v>
      </c>
      <c r="F498" s="911" t="s">
        <v>166</v>
      </c>
      <c r="G498" s="911" t="s">
        <v>167</v>
      </c>
      <c r="H498" s="1016" t="s">
        <v>168</v>
      </c>
      <c r="I498" s="551"/>
      <c r="J498" s="551"/>
      <c r="K498" s="551"/>
      <c r="L498" s="551"/>
      <c r="M498" s="551"/>
      <c r="N498" s="551"/>
      <c r="O498" s="578"/>
      <c r="P498" s="578"/>
      <c r="Q498" s="578"/>
      <c r="R498" s="578"/>
      <c r="S498" s="578"/>
      <c r="T498" s="578"/>
      <c r="U498" s="578"/>
      <c r="V498" s="578"/>
      <c r="W498" s="578"/>
      <c r="X498" s="578"/>
      <c r="Y498" s="578"/>
      <c r="Z498" s="578"/>
      <c r="AA498" s="578"/>
      <c r="AB498" s="578"/>
      <c r="AC498" s="578"/>
      <c r="AD498" s="578"/>
      <c r="AE498" s="578"/>
      <c r="AF498" s="578"/>
      <c r="AG498" s="578"/>
      <c r="AH498" s="578"/>
      <c r="AI498" s="578"/>
      <c r="AJ498" s="578"/>
      <c r="AK498" s="578"/>
      <c r="AL498" s="578"/>
      <c r="AM498" s="578"/>
      <c r="AN498" s="578"/>
      <c r="AO498" s="578"/>
      <c r="AP498" s="578"/>
      <c r="AQ498" s="578"/>
      <c r="AR498" s="578"/>
      <c r="AS498" s="578"/>
      <c r="AT498" s="578"/>
      <c r="AU498" s="578"/>
      <c r="AV498" s="578"/>
      <c r="AW498" s="578"/>
      <c r="AX498" s="578"/>
      <c r="AY498" s="578"/>
      <c r="AZ498" s="578"/>
      <c r="BA498" s="578"/>
      <c r="BB498" s="578"/>
      <c r="BC498" s="578"/>
      <c r="BD498" s="578"/>
      <c r="BE498" s="578"/>
      <c r="BF498" s="578"/>
      <c r="BG498" s="578"/>
      <c r="BH498" s="578"/>
      <c r="BI498" s="578"/>
      <c r="BJ498" s="578"/>
      <c r="BK498" s="578"/>
      <c r="BL498" s="578"/>
      <c r="BM498" s="578"/>
      <c r="BN498" s="578"/>
      <c r="BO498" s="578"/>
      <c r="BP498" s="578"/>
      <c r="BQ498" s="578"/>
      <c r="BR498" s="578"/>
      <c r="BS498" s="578"/>
      <c r="BT498" s="578"/>
      <c r="BU498" s="578"/>
      <c r="BV498" s="578"/>
    </row>
    <row r="499" spans="1:74" ht="33" hidden="1">
      <c r="A499" s="495"/>
      <c r="B499" s="555"/>
      <c r="C499" s="876" t="s">
        <v>363</v>
      </c>
      <c r="D499" s="891">
        <f>SUM(C486:C491)</f>
        <v>0</v>
      </c>
      <c r="E499" s="891">
        <f>SUM(F486:F491)</f>
        <v>0</v>
      </c>
      <c r="F499" s="910">
        <f>IF(E499=0,0,-1*(1-D499/E499))</f>
        <v>0</v>
      </c>
      <c r="G499" s="893"/>
      <c r="H499" s="1016"/>
      <c r="I499" s="551"/>
      <c r="J499" s="551"/>
      <c r="K499" s="551"/>
      <c r="L499" s="551"/>
      <c r="M499" s="551"/>
      <c r="N499" s="551"/>
      <c r="O499" s="578"/>
      <c r="P499" s="578"/>
      <c r="Q499" s="578"/>
      <c r="R499" s="578"/>
      <c r="S499" s="578"/>
      <c r="T499" s="578"/>
      <c r="U499" s="578"/>
      <c r="V499" s="578"/>
      <c r="W499" s="578"/>
      <c r="X499" s="578"/>
      <c r="Y499" s="578"/>
      <c r="Z499" s="578"/>
      <c r="AA499" s="578"/>
      <c r="AB499" s="578"/>
      <c r="AC499" s="578"/>
      <c r="AD499" s="578"/>
      <c r="AE499" s="578"/>
      <c r="AF499" s="578"/>
      <c r="AG499" s="578"/>
      <c r="AH499" s="578"/>
      <c r="AI499" s="578"/>
      <c r="AJ499" s="578"/>
      <c r="AK499" s="578"/>
      <c r="AL499" s="578"/>
      <c r="AM499" s="578"/>
      <c r="AN499" s="578"/>
      <c r="AO499" s="578"/>
      <c r="AP499" s="578"/>
      <c r="AQ499" s="578"/>
      <c r="AR499" s="578"/>
      <c r="AS499" s="578"/>
      <c r="AT499" s="578"/>
      <c r="AU499" s="578"/>
      <c r="AV499" s="578"/>
      <c r="AW499" s="578"/>
      <c r="AX499" s="578"/>
      <c r="AY499" s="578"/>
      <c r="AZ499" s="578"/>
      <c r="BA499" s="578"/>
      <c r="BB499" s="578"/>
      <c r="BC499" s="578"/>
      <c r="BD499" s="578"/>
      <c r="BE499" s="578"/>
      <c r="BF499" s="578"/>
      <c r="BG499" s="578"/>
      <c r="BH499" s="578"/>
      <c r="BI499" s="578"/>
      <c r="BJ499" s="578"/>
      <c r="BK499" s="578"/>
      <c r="BL499" s="578"/>
      <c r="BM499" s="578"/>
      <c r="BN499" s="578"/>
      <c r="BO499" s="578"/>
      <c r="BP499" s="578"/>
      <c r="BQ499" s="578"/>
      <c r="BR499" s="578"/>
      <c r="BS499" s="578"/>
      <c r="BT499" s="578"/>
      <c r="BU499" s="578"/>
      <c r="BV499" s="578"/>
    </row>
    <row r="500" spans="1:74" hidden="1">
      <c r="A500" s="495"/>
      <c r="B500" s="555"/>
      <c r="C500" s="876" t="s">
        <v>278</v>
      </c>
      <c r="D500" s="891">
        <f>SUM(D486:D491)</f>
        <v>0</v>
      </c>
      <c r="E500" s="891">
        <f>SUM(G486:G491)</f>
        <v>0</v>
      </c>
      <c r="F500" s="910">
        <f>IF(E500=0,0,-1*(1-D500/E500))</f>
        <v>0</v>
      </c>
      <c r="G500" s="893"/>
      <c r="H500" s="1016"/>
      <c r="I500" s="551"/>
      <c r="J500" s="551"/>
      <c r="K500" s="551"/>
      <c r="L500" s="551"/>
      <c r="M500" s="551"/>
      <c r="N500" s="551"/>
      <c r="O500" s="578"/>
      <c r="P500" s="578"/>
      <c r="Q500" s="578"/>
      <c r="R500" s="578"/>
      <c r="S500" s="578"/>
      <c r="T500" s="578"/>
      <c r="U500" s="578"/>
      <c r="V500" s="578"/>
      <c r="W500" s="578"/>
      <c r="X500" s="578"/>
      <c r="Y500" s="578"/>
      <c r="Z500" s="578"/>
      <c r="AA500" s="578"/>
      <c r="AB500" s="578"/>
      <c r="AC500" s="578"/>
      <c r="AD500" s="578"/>
      <c r="AE500" s="578"/>
      <c r="AF500" s="578"/>
      <c r="AG500" s="578"/>
      <c r="AH500" s="578"/>
      <c r="AI500" s="578"/>
      <c r="AJ500" s="578"/>
      <c r="AK500" s="578"/>
      <c r="AL500" s="578"/>
      <c r="AM500" s="578"/>
      <c r="AN500" s="578"/>
      <c r="AO500" s="578"/>
      <c r="AP500" s="578"/>
      <c r="AQ500" s="578"/>
      <c r="AR500" s="578"/>
      <c r="AS500" s="578"/>
      <c r="AT500" s="578"/>
      <c r="AU500" s="578"/>
      <c r="AV500" s="578"/>
      <c r="AW500" s="578"/>
      <c r="AX500" s="578"/>
      <c r="AY500" s="578"/>
      <c r="AZ500" s="578"/>
      <c r="BA500" s="578"/>
      <c r="BB500" s="578"/>
      <c r="BC500" s="578"/>
      <c r="BD500" s="578"/>
      <c r="BE500" s="578"/>
      <c r="BF500" s="578"/>
      <c r="BG500" s="578"/>
      <c r="BH500" s="578"/>
      <c r="BI500" s="578"/>
      <c r="BJ500" s="578"/>
      <c r="BK500" s="578"/>
      <c r="BL500" s="578"/>
      <c r="BM500" s="578"/>
      <c r="BN500" s="578"/>
      <c r="BO500" s="578"/>
      <c r="BP500" s="578"/>
      <c r="BQ500" s="578"/>
      <c r="BR500" s="578"/>
      <c r="BS500" s="578"/>
      <c r="BT500" s="578"/>
      <c r="BU500" s="578"/>
      <c r="BV500" s="578"/>
    </row>
    <row r="501" spans="1:74" hidden="1">
      <c r="A501" s="629"/>
      <c r="B501" s="555"/>
      <c r="C501" s="876" t="s">
        <v>279</v>
      </c>
      <c r="D501" s="891">
        <f>SUM(E486:E491)</f>
        <v>0</v>
      </c>
      <c r="E501" s="891">
        <f>SUM(H486:H491)</f>
        <v>0</v>
      </c>
      <c r="F501" s="910">
        <f>IF(E501=0,0,-1*(1-D501/E501))</f>
        <v>0</v>
      </c>
      <c r="G501" s="893"/>
      <c r="H501" s="1016"/>
      <c r="I501" s="551"/>
      <c r="J501" s="551"/>
      <c r="K501" s="551"/>
      <c r="L501" s="551"/>
      <c r="M501" s="551"/>
      <c r="N501" s="551"/>
      <c r="O501" s="578"/>
      <c r="P501" s="578"/>
      <c r="Q501" s="578"/>
      <c r="R501" s="578"/>
      <c r="S501" s="578"/>
      <c r="T501" s="578"/>
      <c r="U501" s="578"/>
      <c r="V501" s="578"/>
      <c r="W501" s="578"/>
      <c r="X501" s="578"/>
      <c r="Y501" s="578"/>
      <c r="Z501" s="578"/>
      <c r="AA501" s="578"/>
      <c r="AB501" s="578"/>
      <c r="AC501" s="578"/>
      <c r="AD501" s="578"/>
      <c r="AE501" s="578"/>
      <c r="AF501" s="578"/>
      <c r="AG501" s="578"/>
      <c r="AH501" s="578"/>
      <c r="AI501" s="578"/>
      <c r="AJ501" s="578"/>
      <c r="AK501" s="578"/>
      <c r="AL501" s="578"/>
      <c r="AM501" s="578"/>
      <c r="AN501" s="578"/>
      <c r="AO501" s="578"/>
      <c r="AP501" s="578"/>
      <c r="AQ501" s="578"/>
      <c r="AR501" s="578"/>
      <c r="AS501" s="578"/>
      <c r="AT501" s="578"/>
      <c r="AU501" s="578"/>
      <c r="AV501" s="578"/>
      <c r="AW501" s="578"/>
      <c r="AX501" s="578"/>
      <c r="AY501" s="578"/>
      <c r="AZ501" s="578"/>
      <c r="BA501" s="578"/>
      <c r="BB501" s="578"/>
      <c r="BC501" s="578"/>
      <c r="BD501" s="578"/>
      <c r="BE501" s="578"/>
      <c r="BF501" s="578"/>
      <c r="BG501" s="578"/>
      <c r="BH501" s="578"/>
      <c r="BI501" s="578"/>
      <c r="BJ501" s="578"/>
      <c r="BK501" s="578"/>
      <c r="BL501" s="578"/>
      <c r="BM501" s="578"/>
      <c r="BN501" s="578"/>
      <c r="BO501" s="578"/>
      <c r="BP501" s="578"/>
      <c r="BQ501" s="578"/>
      <c r="BR501" s="578"/>
      <c r="BS501" s="578"/>
      <c r="BT501" s="578"/>
      <c r="BU501" s="578"/>
      <c r="BV501" s="578"/>
    </row>
    <row r="502" spans="1:74" ht="15" hidden="1" customHeight="1">
      <c r="A502" s="629"/>
      <c r="B502" s="555"/>
      <c r="C502" s="564"/>
      <c r="D502" s="605"/>
      <c r="E502" s="546"/>
      <c r="F502" s="542"/>
      <c r="G502" s="542"/>
      <c r="H502" s="551"/>
      <c r="I502" s="551"/>
      <c r="J502" s="551"/>
      <c r="K502" s="551"/>
      <c r="L502" s="551"/>
      <c r="M502" s="551"/>
      <c r="N502" s="551"/>
      <c r="O502" s="578"/>
      <c r="P502" s="578"/>
      <c r="Q502" s="578"/>
      <c r="R502" s="578"/>
      <c r="S502" s="578"/>
      <c r="T502" s="578"/>
      <c r="U502" s="578"/>
      <c r="V502" s="578"/>
      <c r="W502" s="578"/>
      <c r="X502" s="578"/>
      <c r="Y502" s="578"/>
      <c r="Z502" s="578"/>
      <c r="AA502" s="578"/>
      <c r="AB502" s="578"/>
      <c r="AC502" s="578"/>
      <c r="AD502" s="578"/>
      <c r="AE502" s="578"/>
      <c r="AF502" s="578"/>
      <c r="AG502" s="578"/>
      <c r="AH502" s="578"/>
      <c r="AI502" s="578"/>
      <c r="AJ502" s="578"/>
      <c r="AK502" s="578"/>
      <c r="AL502" s="578"/>
      <c r="AM502" s="578"/>
      <c r="AN502" s="578"/>
      <c r="AO502" s="578"/>
      <c r="AP502" s="578"/>
      <c r="AQ502" s="578"/>
      <c r="AR502" s="578"/>
      <c r="AS502" s="578"/>
      <c r="AT502" s="578"/>
      <c r="AU502" s="578"/>
      <c r="AV502" s="578"/>
      <c r="AW502" s="578"/>
      <c r="AX502" s="578"/>
      <c r="AY502" s="578"/>
      <c r="AZ502" s="578"/>
      <c r="BA502" s="578"/>
      <c r="BB502" s="578"/>
      <c r="BC502" s="578"/>
      <c r="BD502" s="578"/>
      <c r="BE502" s="578"/>
      <c r="BF502" s="578"/>
      <c r="BG502" s="578"/>
      <c r="BH502" s="578"/>
      <c r="BI502" s="578"/>
      <c r="BJ502" s="578"/>
      <c r="BK502" s="578"/>
      <c r="BL502" s="578"/>
      <c r="BM502" s="578"/>
      <c r="BN502" s="578"/>
      <c r="BO502" s="578"/>
      <c r="BP502" s="578"/>
      <c r="BQ502" s="578"/>
      <c r="BR502" s="578"/>
      <c r="BS502" s="578"/>
      <c r="BT502" s="578"/>
      <c r="BU502" s="578"/>
      <c r="BV502" s="578"/>
    </row>
    <row r="503" spans="1:74" ht="33" hidden="1">
      <c r="A503" s="898"/>
      <c r="B503" s="899" t="s">
        <v>303</v>
      </c>
      <c r="C503" s="900" t="s">
        <v>148</v>
      </c>
      <c r="D503" s="900" t="s">
        <v>149</v>
      </c>
      <c r="E503" s="913" t="s">
        <v>230</v>
      </c>
      <c r="F503" s="913" t="s">
        <v>294</v>
      </c>
      <c r="G503" s="900" t="s">
        <v>172</v>
      </c>
      <c r="H503" s="551"/>
      <c r="I503" s="551"/>
      <c r="J503" s="551"/>
      <c r="K503" s="551"/>
      <c r="L503" s="551"/>
      <c r="M503" s="551"/>
      <c r="N503" s="551"/>
      <c r="O503" s="551"/>
      <c r="P503" s="551"/>
      <c r="Q503" s="551"/>
      <c r="R503" s="551"/>
      <c r="S503" s="551"/>
      <c r="T503" s="551"/>
      <c r="U503" s="551"/>
      <c r="V503" s="551"/>
      <c r="W503" s="551"/>
      <c r="X503" s="551"/>
      <c r="Y503" s="551"/>
      <c r="Z503" s="551"/>
      <c r="AA503" s="551"/>
      <c r="AB503" s="551"/>
      <c r="AC503" s="551"/>
      <c r="AD503" s="551"/>
      <c r="AE503" s="551"/>
      <c r="AF503" s="551"/>
      <c r="AG503" s="551"/>
      <c r="AH503" s="551"/>
      <c r="AI503" s="551"/>
      <c r="AJ503" s="551"/>
      <c r="AK503" s="551"/>
      <c r="AL503" s="551"/>
      <c r="AM503" s="551"/>
      <c r="AN503" s="551"/>
      <c r="AO503" s="551"/>
      <c r="AP503" s="551"/>
      <c r="AQ503" s="551"/>
      <c r="AR503" s="551"/>
      <c r="AS503" s="551"/>
      <c r="AT503" s="551"/>
      <c r="AU503" s="551"/>
      <c r="AV503" s="551"/>
      <c r="AW503" s="551"/>
      <c r="AX503" s="551"/>
      <c r="AY503" s="551"/>
      <c r="AZ503" s="551"/>
      <c r="BA503" s="551"/>
      <c r="BB503" s="551"/>
      <c r="BC503" s="551"/>
      <c r="BD503" s="551"/>
      <c r="BE503" s="551"/>
      <c r="BF503" s="551"/>
      <c r="BG503" s="551"/>
      <c r="BH503" s="551"/>
      <c r="BI503" s="551"/>
      <c r="BJ503" s="551"/>
      <c r="BK503" s="551"/>
      <c r="BL503" s="551"/>
      <c r="BM503" s="551"/>
      <c r="BN503" s="551"/>
      <c r="BO503" s="551"/>
      <c r="BP503" s="551"/>
      <c r="BQ503" s="551"/>
      <c r="BR503" s="551"/>
      <c r="BS503" s="551"/>
      <c r="BT503" s="551"/>
      <c r="BU503" s="551"/>
      <c r="BV503" s="551"/>
    </row>
    <row r="504" spans="1:74" hidden="1">
      <c r="A504" s="898"/>
      <c r="B504" s="903"/>
      <c r="C504" s="903" t="s">
        <v>39</v>
      </c>
      <c r="D504" s="902" t="s">
        <v>48</v>
      </c>
      <c r="E504" s="914">
        <f>SUM(IF(D427=C504,F427,0),IF(D428=C504,F428,0),IF(D429=C504,F429,0),IF(D435=C504,F435,0),IF(D436=C504,F436,0),IF(D437=C504,F437,0),IF(D443=C504,F443,0),IF(D444=C504,F444,0),IF(D445=C504,F445,0),IF(D451=C504,F451,0),IF(D452=C504,F452,0),IF(D453=C504,F453,0),IF(D459=C504,F459,0),IF(D460=C504,F460,0),IF(D461=C504,F461,0),IF(D467=C504,F467,0),IF(D468=C504,F468,0),IF(D469=C504,F469,0))</f>
        <v>0</v>
      </c>
      <c r="F504" s="914">
        <f>SUM(' קבועים'!C232*' קבועים'!$B$144/10^12*$C$196,' קבועים'!C330*' קבועים'!$B$144/10^12*$D$196, ' קבועים'!C428*' קבועים'!$B$144/10^12*$E$196, ' קבועים'!C526*' קבועים'!$B$144/10^12*$F$196, ' קבועים'!C624*' קבועים'!$B$144/10^12*$G$196, ' קבועים'!C722*' קבועים'!$B$144/10^12*$H$196)</f>
        <v>0</v>
      </c>
      <c r="G504" s="914">
        <f>F504-E504</f>
        <v>0</v>
      </c>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1"/>
      <c r="AE504" s="551"/>
      <c r="AF504" s="551"/>
      <c r="AG504" s="551"/>
      <c r="AH504" s="551"/>
      <c r="AI504" s="551"/>
      <c r="AJ504" s="551"/>
      <c r="AK504" s="551"/>
      <c r="AL504" s="551"/>
      <c r="AM504" s="551"/>
      <c r="AN504" s="551"/>
      <c r="AO504" s="551"/>
      <c r="AP504" s="551"/>
      <c r="AQ504" s="551"/>
      <c r="AR504" s="551"/>
      <c r="AS504" s="551"/>
      <c r="AT504" s="551"/>
      <c r="AU504" s="551"/>
      <c r="AV504" s="551"/>
      <c r="AW504" s="551"/>
      <c r="AX504" s="551"/>
      <c r="AY504" s="551"/>
      <c r="AZ504" s="551"/>
      <c r="BA504" s="551"/>
      <c r="BB504" s="551"/>
      <c r="BC504" s="551"/>
      <c r="BD504" s="551"/>
      <c r="BE504" s="551"/>
      <c r="BF504" s="551"/>
      <c r="BG504" s="551"/>
      <c r="BH504" s="551"/>
      <c r="BI504" s="551"/>
      <c r="BJ504" s="551"/>
      <c r="BK504" s="551"/>
      <c r="BL504" s="551"/>
      <c r="BM504" s="551"/>
      <c r="BN504" s="551"/>
      <c r="BO504" s="551"/>
      <c r="BP504" s="551"/>
      <c r="BQ504" s="551"/>
      <c r="BR504" s="551"/>
      <c r="BS504" s="551"/>
      <c r="BT504" s="551"/>
      <c r="BU504" s="551"/>
      <c r="BV504" s="551"/>
    </row>
    <row r="505" spans="1:74">
      <c r="A505" s="629"/>
      <c r="B505" s="494"/>
      <c r="C505" s="494"/>
      <c r="D505" s="542"/>
      <c r="E505" s="542"/>
      <c r="F505" s="542"/>
      <c r="G505" s="542"/>
      <c r="H505" s="551"/>
      <c r="I505" s="551"/>
      <c r="J505" s="551"/>
      <c r="K505" s="551"/>
      <c r="L505" s="551"/>
      <c r="M505" s="551"/>
      <c r="N505" s="551"/>
      <c r="O505" s="578"/>
      <c r="P505" s="578"/>
      <c r="Q505" s="578"/>
      <c r="R505" s="578"/>
      <c r="S505" s="578"/>
      <c r="T505" s="578"/>
      <c r="U505" s="578"/>
      <c r="V505" s="578"/>
      <c r="W505" s="578"/>
      <c r="X505" s="578"/>
      <c r="Y505" s="578"/>
      <c r="Z505" s="578"/>
      <c r="AA505" s="578"/>
      <c r="AB505" s="578"/>
      <c r="AC505" s="578"/>
      <c r="AD505" s="578"/>
      <c r="AE505" s="578"/>
      <c r="AF505" s="578"/>
      <c r="AG505" s="578"/>
      <c r="AH505" s="578"/>
      <c r="AI505" s="578"/>
      <c r="AJ505" s="578"/>
      <c r="AK505" s="578"/>
      <c r="AL505" s="578"/>
      <c r="AM505" s="578"/>
      <c r="AN505" s="578"/>
      <c r="AO505" s="578"/>
      <c r="AP505" s="578"/>
      <c r="AQ505" s="578"/>
      <c r="AR505" s="578"/>
      <c r="AS505" s="578"/>
      <c r="AT505" s="578"/>
      <c r="AU505" s="578"/>
      <c r="AV505" s="578"/>
      <c r="AW505" s="578"/>
      <c r="AX505" s="578"/>
      <c r="AY505" s="578"/>
      <c r="AZ505" s="578"/>
      <c r="BA505" s="578"/>
      <c r="BB505" s="578"/>
      <c r="BC505" s="578"/>
      <c r="BD505" s="578"/>
      <c r="BE505" s="578"/>
      <c r="BF505" s="578"/>
      <c r="BG505" s="578"/>
      <c r="BH505" s="578"/>
      <c r="BI505" s="578"/>
      <c r="BJ505" s="578"/>
      <c r="BK505" s="578"/>
      <c r="BL505" s="578"/>
      <c r="BM505" s="578"/>
      <c r="BN505" s="578"/>
      <c r="BO505" s="578"/>
      <c r="BP505" s="578"/>
      <c r="BQ505" s="578"/>
      <c r="BR505" s="578"/>
      <c r="BS505" s="578"/>
      <c r="BT505" s="578"/>
      <c r="BU505" s="578"/>
      <c r="BV505" s="578"/>
    </row>
    <row r="506" spans="1:74" s="492" customFormat="1">
      <c r="A506" s="495"/>
      <c r="B506" s="623"/>
      <c r="C506" s="551"/>
      <c r="D506" s="551"/>
      <c r="E506" s="551"/>
      <c r="F506" s="551"/>
      <c r="G506" s="551"/>
      <c r="L506" s="551"/>
      <c r="M506" s="551"/>
      <c r="N506" s="551"/>
      <c r="O506" s="551"/>
      <c r="AE506" s="547"/>
      <c r="BK506" s="493"/>
    </row>
    <row r="507" spans="1:74" s="492" customFormat="1">
      <c r="A507" s="495"/>
      <c r="AE507" s="547"/>
      <c r="BK507" s="493"/>
    </row>
    <row r="508" spans="1:74" s="492" customFormat="1">
      <c r="A508" s="495"/>
      <c r="AE508" s="547"/>
      <c r="BK508" s="493"/>
    </row>
    <row r="509" spans="1:74" s="492" customFormat="1">
      <c r="A509" s="495"/>
      <c r="P509" s="542"/>
      <c r="Q509" s="542"/>
      <c r="R509" s="542"/>
      <c r="S509" s="542"/>
      <c r="T509" s="542"/>
      <c r="U509" s="542"/>
      <c r="V509" s="542"/>
      <c r="W509" s="542"/>
      <c r="X509" s="542"/>
      <c r="Y509" s="542"/>
      <c r="Z509" s="542"/>
      <c r="AA509" s="542"/>
      <c r="AB509" s="542"/>
      <c r="AC509" s="542"/>
      <c r="AD509" s="542"/>
      <c r="AE509" s="547"/>
      <c r="BK509" s="493"/>
    </row>
    <row r="510" spans="1:74" s="492" customFormat="1">
      <c r="A510" s="495"/>
      <c r="P510" s="542"/>
      <c r="Q510" s="542"/>
      <c r="R510" s="542"/>
      <c r="S510" s="542"/>
      <c r="T510" s="542"/>
      <c r="U510" s="542"/>
      <c r="V510" s="542"/>
      <c r="W510" s="542"/>
      <c r="X510" s="542"/>
      <c r="Y510" s="542"/>
      <c r="Z510" s="542"/>
      <c r="AA510" s="542"/>
      <c r="AB510" s="542"/>
      <c r="AC510" s="542"/>
      <c r="AD510" s="542"/>
      <c r="AE510" s="547"/>
      <c r="BK510" s="493"/>
    </row>
    <row r="511" spans="1:74" s="492" customFormat="1">
      <c r="A511" s="495"/>
      <c r="P511" s="542"/>
      <c r="Q511" s="542"/>
      <c r="R511" s="542"/>
      <c r="S511" s="542"/>
      <c r="T511" s="542"/>
      <c r="U511" s="542"/>
      <c r="V511" s="542"/>
      <c r="W511" s="542"/>
      <c r="X511" s="542"/>
      <c r="Y511" s="542"/>
      <c r="Z511" s="542"/>
      <c r="AA511" s="542"/>
      <c r="AB511" s="542"/>
      <c r="AC511" s="542"/>
      <c r="AD511" s="542"/>
      <c r="AE511" s="547"/>
      <c r="BK511" s="493"/>
    </row>
    <row r="512" spans="1:74" s="492" customFormat="1">
      <c r="A512" s="495"/>
      <c r="P512" s="542"/>
      <c r="Q512" s="542"/>
      <c r="R512" s="542"/>
      <c r="S512" s="542"/>
      <c r="T512" s="542"/>
      <c r="U512" s="542"/>
      <c r="V512" s="542"/>
      <c r="W512" s="542"/>
      <c r="X512" s="542"/>
      <c r="Y512" s="542"/>
      <c r="Z512" s="542"/>
      <c r="AA512" s="542"/>
      <c r="AB512" s="542"/>
      <c r="AC512" s="542"/>
      <c r="AD512" s="542"/>
      <c r="AE512" s="547"/>
      <c r="BK512" s="493"/>
    </row>
    <row r="513" spans="1:63" s="492" customFormat="1">
      <c r="A513" s="495"/>
      <c r="P513" s="542"/>
      <c r="Q513" s="542"/>
      <c r="R513" s="542"/>
      <c r="S513" s="542"/>
      <c r="T513" s="542"/>
      <c r="U513" s="542"/>
      <c r="V513" s="542"/>
      <c r="W513" s="542"/>
      <c r="X513" s="542"/>
      <c r="Y513" s="542"/>
      <c r="Z513" s="542"/>
      <c r="AA513" s="542"/>
      <c r="AB513" s="542"/>
      <c r="AC513" s="542"/>
      <c r="AD513" s="542"/>
      <c r="AE513" s="547"/>
      <c r="BK513" s="493"/>
    </row>
    <row r="514" spans="1:63" s="492" customFormat="1">
      <c r="A514" s="495"/>
      <c r="P514" s="542"/>
      <c r="Q514" s="542"/>
      <c r="R514" s="542"/>
      <c r="S514" s="542"/>
      <c r="T514" s="542"/>
      <c r="U514" s="542"/>
      <c r="V514" s="542"/>
      <c r="W514" s="542"/>
      <c r="X514" s="542"/>
      <c r="Y514" s="542"/>
      <c r="Z514" s="542"/>
      <c r="AA514" s="542"/>
      <c r="AB514" s="542"/>
      <c r="AC514" s="542"/>
      <c r="AD514" s="542"/>
      <c r="AE514" s="547"/>
      <c r="BK514" s="493"/>
    </row>
    <row r="515" spans="1:63" s="492" customFormat="1">
      <c r="A515" s="495"/>
      <c r="P515" s="542"/>
      <c r="Q515" s="542"/>
      <c r="R515" s="542"/>
      <c r="S515" s="542"/>
      <c r="T515" s="542"/>
      <c r="U515" s="542"/>
      <c r="V515" s="542"/>
      <c r="W515" s="542"/>
      <c r="X515" s="542"/>
      <c r="Y515" s="542"/>
      <c r="Z515" s="542"/>
      <c r="AA515" s="542"/>
      <c r="AB515" s="542"/>
      <c r="AC515" s="542"/>
      <c r="AD515" s="542"/>
      <c r="AE515" s="547"/>
      <c r="BK515" s="493"/>
    </row>
    <row r="516" spans="1:63" s="492" customFormat="1">
      <c r="A516" s="495"/>
      <c r="P516" s="542"/>
      <c r="Q516" s="542"/>
      <c r="R516" s="542"/>
      <c r="S516" s="542"/>
      <c r="T516" s="542"/>
      <c r="U516" s="542"/>
      <c r="V516" s="542"/>
      <c r="W516" s="542"/>
      <c r="X516" s="542"/>
      <c r="Y516" s="542"/>
      <c r="Z516" s="542"/>
      <c r="AA516" s="542"/>
      <c r="AB516" s="542"/>
      <c r="AC516" s="542"/>
      <c r="AD516" s="542"/>
      <c r="AE516" s="547"/>
      <c r="BK516" s="493"/>
    </row>
    <row r="517" spans="1:63" s="492" customFormat="1">
      <c r="A517" s="495"/>
      <c r="P517" s="542"/>
      <c r="Q517" s="542"/>
      <c r="R517" s="542"/>
      <c r="S517" s="542"/>
      <c r="T517" s="542"/>
      <c r="U517" s="542"/>
      <c r="V517" s="542"/>
      <c r="W517" s="542"/>
      <c r="X517" s="542"/>
      <c r="Y517" s="542"/>
      <c r="Z517" s="542"/>
      <c r="AA517" s="542"/>
      <c r="AB517" s="542"/>
      <c r="AC517" s="542"/>
      <c r="AD517" s="542"/>
      <c r="AE517" s="547"/>
      <c r="BK517" s="493"/>
    </row>
    <row r="518" spans="1:63" s="492" customFormat="1">
      <c r="A518" s="495"/>
      <c r="P518" s="542"/>
      <c r="Q518" s="542"/>
      <c r="R518" s="542"/>
      <c r="S518" s="542"/>
      <c r="T518" s="542"/>
      <c r="U518" s="542"/>
      <c r="V518" s="542"/>
      <c r="W518" s="542"/>
      <c r="X518" s="542"/>
      <c r="Y518" s="542"/>
      <c r="Z518" s="542"/>
      <c r="AA518" s="542"/>
      <c r="AB518" s="542"/>
      <c r="AC518" s="542"/>
      <c r="AD518" s="542"/>
      <c r="AE518" s="547"/>
      <c r="BK518" s="493"/>
    </row>
    <row r="519" spans="1:63" s="492" customFormat="1">
      <c r="A519" s="495"/>
      <c r="P519" s="542"/>
      <c r="Q519" s="542"/>
      <c r="R519" s="542"/>
      <c r="S519" s="542"/>
      <c r="T519" s="542"/>
      <c r="U519" s="542"/>
      <c r="V519" s="542"/>
      <c r="W519" s="542"/>
      <c r="X519" s="542"/>
      <c r="Y519" s="542"/>
      <c r="Z519" s="542"/>
      <c r="AA519" s="542"/>
      <c r="AB519" s="542"/>
      <c r="AC519" s="542"/>
      <c r="AD519" s="542"/>
      <c r="AE519" s="547"/>
      <c r="BK519" s="493"/>
    </row>
    <row r="520" spans="1:63" s="492" customFormat="1">
      <c r="A520" s="495"/>
      <c r="H520" s="542"/>
      <c r="I520" s="542"/>
      <c r="J520" s="542"/>
      <c r="K520" s="542"/>
      <c r="P520" s="542"/>
      <c r="Q520" s="542"/>
      <c r="R520" s="542"/>
      <c r="S520" s="542"/>
      <c r="T520" s="542"/>
      <c r="U520" s="542"/>
      <c r="V520" s="542"/>
      <c r="W520" s="542"/>
      <c r="X520" s="542"/>
      <c r="Y520" s="542"/>
      <c r="Z520" s="542"/>
      <c r="AA520" s="542"/>
      <c r="AB520" s="542"/>
      <c r="AC520" s="542"/>
      <c r="AD520" s="542"/>
      <c r="AE520" s="547"/>
      <c r="BK520" s="493"/>
    </row>
    <row r="521" spans="1:63" s="492" customFormat="1">
      <c r="A521" s="495"/>
      <c r="H521" s="542"/>
      <c r="I521" s="542"/>
      <c r="J521" s="542"/>
      <c r="K521" s="542"/>
      <c r="P521" s="542"/>
      <c r="Q521" s="542"/>
      <c r="R521" s="542"/>
      <c r="S521" s="542"/>
      <c r="T521" s="542"/>
      <c r="U521" s="542"/>
      <c r="V521" s="542"/>
      <c r="W521" s="542"/>
      <c r="X521" s="542"/>
      <c r="Y521" s="542"/>
      <c r="Z521" s="542"/>
      <c r="AA521" s="542"/>
      <c r="AB521" s="542"/>
      <c r="AC521" s="542"/>
      <c r="AD521" s="542"/>
      <c r="AE521" s="547"/>
      <c r="BK521" s="493"/>
    </row>
    <row r="522" spans="1:63" s="492" customFormat="1">
      <c r="A522" s="495"/>
      <c r="H522" s="542"/>
      <c r="I522" s="542"/>
      <c r="J522" s="542"/>
      <c r="K522" s="542"/>
      <c r="P522" s="542"/>
      <c r="Q522" s="542"/>
      <c r="R522" s="542"/>
      <c r="S522" s="542"/>
      <c r="T522" s="542"/>
      <c r="U522" s="542"/>
      <c r="V522" s="542"/>
      <c r="W522" s="542"/>
      <c r="X522" s="542"/>
      <c r="Y522" s="542"/>
      <c r="Z522" s="542"/>
      <c r="AA522" s="542"/>
      <c r="AB522" s="542"/>
      <c r="AC522" s="542"/>
      <c r="AD522" s="542"/>
      <c r="AE522" s="547"/>
      <c r="BK522" s="493"/>
    </row>
    <row r="523" spans="1:63" s="492" customFormat="1">
      <c r="A523" s="495"/>
      <c r="C523" s="542"/>
      <c r="D523" s="542"/>
      <c r="E523" s="542"/>
      <c r="F523" s="542"/>
      <c r="G523" s="542"/>
      <c r="H523" s="542"/>
      <c r="I523" s="542"/>
      <c r="J523" s="542"/>
      <c r="K523" s="542"/>
      <c r="L523" s="542"/>
      <c r="M523" s="542"/>
      <c r="N523" s="542"/>
      <c r="O523" s="542"/>
      <c r="P523" s="542"/>
      <c r="Q523" s="542"/>
      <c r="R523" s="542"/>
      <c r="S523" s="542"/>
      <c r="T523" s="542"/>
      <c r="U523" s="542"/>
      <c r="V523" s="542"/>
      <c r="W523" s="542"/>
      <c r="X523" s="542"/>
      <c r="Y523" s="542"/>
      <c r="Z523" s="542"/>
      <c r="AA523" s="542"/>
      <c r="AB523" s="542"/>
      <c r="AC523" s="542"/>
      <c r="AD523" s="542"/>
      <c r="AE523" s="547"/>
      <c r="BK523" s="493"/>
    </row>
    <row r="524" spans="1:63" s="492" customFormat="1">
      <c r="A524" s="495"/>
      <c r="C524" s="542"/>
      <c r="D524" s="542"/>
      <c r="E524" s="542"/>
      <c r="F524" s="542"/>
      <c r="G524" s="542"/>
      <c r="H524" s="542"/>
      <c r="I524" s="542"/>
      <c r="J524" s="542"/>
      <c r="K524" s="542"/>
      <c r="L524" s="542"/>
      <c r="M524" s="542"/>
      <c r="N524" s="542"/>
      <c r="O524" s="542"/>
      <c r="P524" s="542"/>
      <c r="Q524" s="542"/>
      <c r="R524" s="542"/>
      <c r="S524" s="542"/>
      <c r="T524" s="542"/>
      <c r="U524" s="542"/>
      <c r="V524" s="542"/>
      <c r="W524" s="542"/>
      <c r="X524" s="542"/>
      <c r="Y524" s="542"/>
      <c r="Z524" s="542"/>
      <c r="AA524" s="542"/>
      <c r="AB524" s="542"/>
      <c r="AC524" s="542"/>
      <c r="AD524" s="542"/>
      <c r="AE524" s="547"/>
      <c r="BK524" s="493"/>
    </row>
    <row r="525" spans="1:63" s="492" customFormat="1">
      <c r="A525" s="495"/>
      <c r="C525" s="542"/>
      <c r="D525" s="542"/>
      <c r="E525" s="542"/>
      <c r="F525" s="542"/>
      <c r="G525" s="542"/>
      <c r="H525" s="542"/>
      <c r="I525" s="542"/>
      <c r="J525" s="542"/>
      <c r="K525" s="542"/>
      <c r="L525" s="542"/>
      <c r="M525" s="542"/>
      <c r="N525" s="542"/>
      <c r="O525" s="542"/>
      <c r="BK525" s="493"/>
    </row>
    <row r="526" spans="1:63" s="492" customFormat="1">
      <c r="A526" s="495"/>
      <c r="C526" s="542"/>
      <c r="D526" s="542"/>
      <c r="E526" s="542"/>
      <c r="F526" s="542"/>
      <c r="G526" s="542"/>
      <c r="H526" s="542"/>
      <c r="I526" s="542"/>
      <c r="J526" s="542"/>
      <c r="K526" s="542"/>
      <c r="L526" s="542"/>
      <c r="M526" s="542"/>
      <c r="N526" s="542"/>
      <c r="O526" s="542"/>
      <c r="BK526" s="493"/>
    </row>
    <row r="527" spans="1:63" s="492" customFormat="1">
      <c r="A527" s="495"/>
      <c r="C527" s="542"/>
      <c r="D527" s="542"/>
      <c r="E527" s="542"/>
      <c r="F527" s="542"/>
      <c r="G527" s="542"/>
      <c r="H527" s="542"/>
      <c r="I527" s="542"/>
      <c r="J527" s="542"/>
      <c r="K527" s="542"/>
      <c r="L527" s="542"/>
      <c r="M527" s="542"/>
      <c r="N527" s="542"/>
      <c r="O527" s="542"/>
      <c r="BK527" s="493"/>
    </row>
    <row r="528" spans="1:63" s="492" customFormat="1">
      <c r="A528" s="495"/>
      <c r="C528" s="542"/>
      <c r="D528" s="542"/>
      <c r="E528" s="542"/>
      <c r="F528" s="542"/>
      <c r="G528" s="542"/>
      <c r="H528" s="542"/>
      <c r="I528" s="542"/>
      <c r="J528" s="542"/>
      <c r="K528" s="542"/>
      <c r="L528" s="542"/>
      <c r="M528" s="542"/>
      <c r="N528" s="542"/>
      <c r="O528" s="542"/>
      <c r="BK528" s="493"/>
    </row>
    <row r="529" spans="1:63" s="492" customFormat="1">
      <c r="A529" s="495"/>
      <c r="C529" s="542"/>
      <c r="D529" s="542"/>
      <c r="E529" s="542"/>
      <c r="F529" s="542"/>
      <c r="G529" s="542"/>
      <c r="H529" s="542"/>
      <c r="I529" s="542"/>
      <c r="J529" s="542"/>
      <c r="K529" s="542"/>
      <c r="L529" s="542"/>
      <c r="M529" s="542"/>
      <c r="N529" s="542"/>
      <c r="O529" s="542"/>
      <c r="BK529" s="493"/>
    </row>
    <row r="530" spans="1:63" s="492" customFormat="1">
      <c r="A530" s="495"/>
      <c r="C530" s="542"/>
      <c r="D530" s="542"/>
      <c r="E530" s="542"/>
      <c r="F530" s="542"/>
      <c r="G530" s="542"/>
      <c r="H530" s="542"/>
      <c r="I530" s="542"/>
      <c r="J530" s="542"/>
      <c r="K530" s="542"/>
      <c r="L530" s="542"/>
      <c r="M530" s="542"/>
      <c r="N530" s="542"/>
      <c r="O530" s="542"/>
      <c r="BK530" s="493"/>
    </row>
    <row r="531" spans="1:63" s="492" customFormat="1">
      <c r="A531" s="495"/>
      <c r="C531" s="542"/>
      <c r="D531" s="542"/>
      <c r="E531" s="542"/>
      <c r="F531" s="542"/>
      <c r="G531" s="542"/>
      <c r="H531" s="542"/>
      <c r="I531" s="542"/>
      <c r="J531" s="542"/>
      <c r="K531" s="542"/>
      <c r="L531" s="542"/>
      <c r="M531" s="542"/>
      <c r="N531" s="542"/>
      <c r="O531" s="542"/>
      <c r="BK531" s="493"/>
    </row>
    <row r="532" spans="1:63" s="492" customFormat="1">
      <c r="A532" s="495"/>
      <c r="C532" s="542"/>
      <c r="D532" s="542"/>
      <c r="E532" s="542"/>
      <c r="F532" s="542"/>
      <c r="G532" s="542"/>
      <c r="H532" s="542"/>
      <c r="I532" s="542"/>
      <c r="J532" s="542"/>
      <c r="K532" s="542"/>
      <c r="L532" s="542"/>
      <c r="M532" s="542"/>
      <c r="N532" s="542"/>
      <c r="O532" s="542"/>
      <c r="BK532" s="493"/>
    </row>
    <row r="533" spans="1:63" s="492" customFormat="1">
      <c r="A533" s="495"/>
      <c r="C533" s="542"/>
      <c r="D533" s="542"/>
      <c r="E533" s="542"/>
      <c r="F533" s="542"/>
      <c r="G533" s="542"/>
      <c r="H533" s="542"/>
      <c r="I533" s="542"/>
      <c r="J533" s="542"/>
      <c r="K533" s="542"/>
      <c r="L533" s="542"/>
      <c r="M533" s="542"/>
      <c r="N533" s="542"/>
      <c r="O533" s="542"/>
      <c r="BK533" s="493"/>
    </row>
    <row r="534" spans="1:63" s="492" customFormat="1">
      <c r="A534" s="495"/>
      <c r="C534" s="542"/>
      <c r="D534" s="542"/>
      <c r="E534" s="542"/>
      <c r="F534" s="542"/>
      <c r="G534" s="542"/>
      <c r="H534" s="542"/>
      <c r="I534" s="542"/>
      <c r="J534" s="542"/>
      <c r="K534" s="542"/>
      <c r="L534" s="542"/>
      <c r="M534" s="542"/>
      <c r="N534" s="542"/>
      <c r="O534" s="542"/>
      <c r="BK534" s="493"/>
    </row>
    <row r="535" spans="1:63" s="492" customFormat="1">
      <c r="A535" s="495"/>
      <c r="C535" s="542"/>
      <c r="D535" s="542"/>
      <c r="E535" s="542"/>
      <c r="F535" s="542"/>
      <c r="G535" s="542"/>
      <c r="H535" s="542"/>
      <c r="I535" s="542"/>
      <c r="J535" s="542"/>
      <c r="K535" s="542"/>
      <c r="L535" s="542"/>
      <c r="M535" s="542"/>
      <c r="N535" s="542"/>
      <c r="O535" s="542"/>
      <c r="BK535" s="493"/>
    </row>
    <row r="536" spans="1:63" s="492" customFormat="1">
      <c r="A536" s="495"/>
      <c r="C536" s="542"/>
      <c r="D536" s="542"/>
      <c r="E536" s="542"/>
      <c r="F536" s="542"/>
      <c r="G536" s="542"/>
      <c r="L536" s="542"/>
      <c r="M536" s="542"/>
      <c r="N536" s="542"/>
      <c r="O536" s="542"/>
      <c r="BK536" s="493"/>
    </row>
    <row r="537" spans="1:63" s="492" customFormat="1">
      <c r="A537" s="495"/>
      <c r="C537" s="542"/>
      <c r="D537" s="542"/>
      <c r="E537" s="542"/>
      <c r="F537" s="542"/>
      <c r="G537" s="542"/>
      <c r="L537" s="542"/>
      <c r="M537" s="542"/>
      <c r="N537" s="542"/>
      <c r="O537" s="542"/>
      <c r="BK537" s="493"/>
    </row>
    <row r="538" spans="1:63" s="492" customFormat="1">
      <c r="A538" s="495"/>
      <c r="C538" s="542"/>
      <c r="D538" s="542"/>
      <c r="E538" s="542"/>
      <c r="F538" s="542"/>
      <c r="G538" s="542"/>
      <c r="L538" s="542"/>
      <c r="M538" s="542"/>
      <c r="N538" s="542"/>
      <c r="O538" s="542"/>
      <c r="BK538" s="493"/>
    </row>
    <row r="539" spans="1:63" s="492" customFormat="1">
      <c r="A539" s="495"/>
      <c r="BK539" s="493"/>
    </row>
    <row r="540" spans="1:63" s="492" customFormat="1">
      <c r="A540" s="495"/>
      <c r="BK540" s="493"/>
    </row>
    <row r="541" spans="1:63" s="492" customFormat="1">
      <c r="A541" s="495"/>
      <c r="BK541" s="493"/>
    </row>
    <row r="542" spans="1:63" s="492" customFormat="1">
      <c r="A542" s="495"/>
      <c r="BK542" s="493"/>
    </row>
    <row r="543" spans="1:63" s="492" customFormat="1">
      <c r="A543" s="495"/>
      <c r="BK543" s="493"/>
    </row>
    <row r="544" spans="1:63" s="492" customFormat="1">
      <c r="A544" s="495"/>
      <c r="BK544" s="493"/>
    </row>
    <row r="545" spans="1:63" s="492" customFormat="1">
      <c r="A545" s="495"/>
      <c r="BK545" s="493"/>
    </row>
    <row r="546" spans="1:63" s="492" customFormat="1">
      <c r="A546" s="495"/>
      <c r="BK546" s="493"/>
    </row>
    <row r="547" spans="1:63" s="492" customFormat="1">
      <c r="A547" s="495"/>
      <c r="BK547" s="493"/>
    </row>
    <row r="548" spans="1:63" s="492" customFormat="1">
      <c r="A548" s="495"/>
      <c r="BK548" s="493"/>
    </row>
    <row r="549" spans="1:63" s="492" customFormat="1">
      <c r="A549" s="495"/>
      <c r="BK549" s="493"/>
    </row>
    <row r="550" spans="1:63" s="492" customFormat="1">
      <c r="A550" s="495"/>
      <c r="BK550" s="493"/>
    </row>
    <row r="551" spans="1:63" s="492" customFormat="1">
      <c r="A551" s="495"/>
      <c r="BK551" s="493"/>
    </row>
    <row r="552" spans="1:63" s="492" customFormat="1">
      <c r="A552" s="495"/>
      <c r="BK552" s="493"/>
    </row>
    <row r="553" spans="1:63" s="492" customFormat="1">
      <c r="A553" s="495"/>
      <c r="BK553" s="493"/>
    </row>
    <row r="554" spans="1:63" s="492" customFormat="1">
      <c r="A554" s="495"/>
      <c r="BK554" s="493"/>
    </row>
    <row r="555" spans="1:63" s="492" customFormat="1">
      <c r="A555" s="495"/>
      <c r="BK555" s="493"/>
    </row>
    <row r="556" spans="1:63" s="492" customFormat="1">
      <c r="A556" s="495"/>
      <c r="BK556" s="493"/>
    </row>
    <row r="557" spans="1:63" s="492" customFormat="1">
      <c r="A557" s="495"/>
      <c r="BK557" s="493"/>
    </row>
    <row r="558" spans="1:63" s="492" customFormat="1">
      <c r="A558" s="495"/>
      <c r="BK558" s="493"/>
    </row>
    <row r="559" spans="1:63" s="492" customFormat="1">
      <c r="A559" s="495"/>
      <c r="BK559" s="493"/>
    </row>
    <row r="560" spans="1:63" s="492" customFormat="1">
      <c r="A560" s="495"/>
      <c r="BK560" s="493"/>
    </row>
    <row r="561" spans="1:63" s="492" customFormat="1">
      <c r="A561" s="495"/>
      <c r="BK561" s="493"/>
    </row>
    <row r="562" spans="1:63" s="492" customFormat="1">
      <c r="A562" s="495"/>
      <c r="BK562" s="493"/>
    </row>
    <row r="563" spans="1:63" s="492" customFormat="1">
      <c r="A563" s="495"/>
      <c r="BK563" s="493"/>
    </row>
    <row r="564" spans="1:63" s="492" customFormat="1">
      <c r="A564" s="495"/>
      <c r="BK564" s="493"/>
    </row>
    <row r="565" spans="1:63" s="492" customFormat="1">
      <c r="A565" s="495"/>
      <c r="BK565" s="493"/>
    </row>
    <row r="566" spans="1:63" s="492" customFormat="1">
      <c r="A566" s="495"/>
      <c r="BK566" s="493"/>
    </row>
    <row r="567" spans="1:63" s="492" customFormat="1">
      <c r="A567" s="495"/>
      <c r="BK567" s="493"/>
    </row>
    <row r="568" spans="1:63" s="492" customFormat="1">
      <c r="A568" s="495"/>
      <c r="BK568" s="493"/>
    </row>
    <row r="569" spans="1:63" s="492" customFormat="1">
      <c r="A569" s="495"/>
      <c r="BK569" s="493"/>
    </row>
    <row r="570" spans="1:63" s="492" customFormat="1">
      <c r="A570" s="495"/>
      <c r="BK570" s="493"/>
    </row>
    <row r="571" spans="1:63" s="492" customFormat="1">
      <c r="A571" s="495"/>
      <c r="BK571" s="493"/>
    </row>
    <row r="572" spans="1:63" s="492" customFormat="1">
      <c r="A572" s="495"/>
      <c r="BK572" s="493"/>
    </row>
    <row r="573" spans="1:63" s="492" customFormat="1">
      <c r="A573" s="495"/>
      <c r="BK573" s="493"/>
    </row>
    <row r="574" spans="1:63" s="492" customFormat="1">
      <c r="A574" s="495"/>
      <c r="BK574" s="493"/>
    </row>
    <row r="575" spans="1:63" s="492" customFormat="1">
      <c r="A575" s="495"/>
      <c r="BK575" s="493"/>
    </row>
    <row r="576" spans="1:63" s="492" customFormat="1">
      <c r="A576" s="495"/>
      <c r="BK576" s="493"/>
    </row>
    <row r="577" spans="1:63" s="492" customFormat="1">
      <c r="A577" s="495"/>
      <c r="BK577" s="493"/>
    </row>
    <row r="578" spans="1:63" s="492" customFormat="1">
      <c r="A578" s="495"/>
      <c r="BK578" s="493"/>
    </row>
    <row r="579" spans="1:63" s="492" customFormat="1">
      <c r="A579" s="495"/>
      <c r="BK579" s="493"/>
    </row>
    <row r="580" spans="1:63" s="492" customFormat="1">
      <c r="A580" s="495"/>
      <c r="BK580" s="493"/>
    </row>
    <row r="581" spans="1:63" s="492" customFormat="1">
      <c r="A581" s="495"/>
      <c r="BK581" s="493"/>
    </row>
    <row r="582" spans="1:63" s="492" customFormat="1">
      <c r="A582" s="495"/>
      <c r="BK582" s="493"/>
    </row>
    <row r="583" spans="1:63" s="492" customFormat="1">
      <c r="A583" s="495"/>
      <c r="BK583" s="493"/>
    </row>
    <row r="584" spans="1:63" s="492" customFormat="1">
      <c r="A584" s="495"/>
      <c r="BK584" s="493"/>
    </row>
    <row r="585" spans="1:63" s="492" customFormat="1">
      <c r="A585" s="495"/>
      <c r="BK585" s="493"/>
    </row>
    <row r="586" spans="1:63" s="492" customFormat="1">
      <c r="A586" s="495"/>
      <c r="BK586" s="493"/>
    </row>
    <row r="587" spans="1:63" s="492" customFormat="1">
      <c r="A587" s="495"/>
      <c r="BK587" s="493"/>
    </row>
    <row r="588" spans="1:63" s="492" customFormat="1">
      <c r="A588" s="495"/>
      <c r="BK588" s="493"/>
    </row>
    <row r="589" spans="1:63" s="492" customFormat="1">
      <c r="A589" s="495"/>
      <c r="BK589" s="493"/>
    </row>
    <row r="590" spans="1:63" s="492" customFormat="1">
      <c r="A590" s="495"/>
      <c r="BK590" s="493"/>
    </row>
    <row r="591" spans="1:63" s="492" customFormat="1">
      <c r="A591" s="495"/>
      <c r="BK591" s="493"/>
    </row>
    <row r="592" spans="1:63" s="492" customFormat="1">
      <c r="A592" s="495"/>
      <c r="BK592" s="493"/>
    </row>
    <row r="593" spans="1:63" s="492" customFormat="1">
      <c r="A593" s="495"/>
      <c r="BK593" s="493"/>
    </row>
    <row r="594" spans="1:63" s="492" customFormat="1">
      <c r="A594" s="495"/>
      <c r="BK594" s="493"/>
    </row>
    <row r="595" spans="1:63" s="492" customFormat="1">
      <c r="A595" s="495"/>
      <c r="BK595" s="493"/>
    </row>
  </sheetData>
  <sheetProtection algorithmName="SHA-512" hashValue="YoXDG8U7wZw7Dvvy0lWjhoZukbOhqazI/USOMfDyr7IYoYOVTfH2iEl8+HHIJxbR2mVPZDotv9RijXdMws8K1w==" saltValue="HTI+HNcZkhP3ZhALzMsaFA==" spinCount="100000" sheet="1" insertRows="0"/>
  <customSheetViews>
    <customSheetView guid="{4795D392-B56F-435A-BCD0-DB99C7E0A0B0}" scale="90" hiddenRows="1" hiddenColumns="1" topLeftCell="A57">
      <selection activeCell="F30" sqref="F30"/>
      <pageMargins left="0.7" right="0.7" top="0.75" bottom="0.75" header="0.3" footer="0.3"/>
      <pageSetup paperSize="9" orientation="portrait" verticalDpi="0" r:id="rId1"/>
    </customSheetView>
    <customSheetView guid="{2DAA1D84-496C-43B3-9B3D-F6443FDB70D2}" scale="90" hiddenRows="1" hiddenColumns="1" topLeftCell="A217">
      <selection activeCell="F30" sqref="F30"/>
      <pageMargins left="0.7" right="0.7" top="0.75" bottom="0.75" header="0.3" footer="0.3"/>
      <pageSetup paperSize="9" orientation="portrait" verticalDpi="0" r:id="rId2"/>
    </customSheetView>
  </customSheetViews>
  <mergeCells count="62">
    <mergeCell ref="A1:J1"/>
    <mergeCell ref="B333:B336"/>
    <mergeCell ref="F298:H298"/>
    <mergeCell ref="F289:H289"/>
    <mergeCell ref="B240:B243"/>
    <mergeCell ref="B25:B28"/>
    <mergeCell ref="B33:B36"/>
    <mergeCell ref="B41:B44"/>
    <mergeCell ref="B49:B52"/>
    <mergeCell ref="B57:B60"/>
    <mergeCell ref="B65:B68"/>
    <mergeCell ref="B77:B80"/>
    <mergeCell ref="B85:B88"/>
    <mergeCell ref="B93:B96"/>
    <mergeCell ref="B101:B104"/>
    <mergeCell ref="B272:B275"/>
    <mergeCell ref="B280:B283"/>
    <mergeCell ref="B466:B469"/>
    <mergeCell ref="F475:H475"/>
    <mergeCell ref="B341:B344"/>
    <mergeCell ref="B349:B352"/>
    <mergeCell ref="B357:B360"/>
    <mergeCell ref="B365:B368"/>
    <mergeCell ref="B373:B376"/>
    <mergeCell ref="B201:D201"/>
    <mergeCell ref="C137:E137"/>
    <mergeCell ref="B248:B251"/>
    <mergeCell ref="C484:E484"/>
    <mergeCell ref="C289:E289"/>
    <mergeCell ref="C298:E298"/>
    <mergeCell ref="C382:E382"/>
    <mergeCell ref="B426:B429"/>
    <mergeCell ref="B434:B437"/>
    <mergeCell ref="B442:B445"/>
    <mergeCell ref="B450:B453"/>
    <mergeCell ref="B458:B461"/>
    <mergeCell ref="C391:E391"/>
    <mergeCell ref="C475:E475"/>
    <mergeCell ref="B256:B259"/>
    <mergeCell ref="B264:B267"/>
    <mergeCell ref="D140:D143"/>
    <mergeCell ref="E140:E143"/>
    <mergeCell ref="B159:B162"/>
    <mergeCell ref="C159:C162"/>
    <mergeCell ref="D159:D162"/>
    <mergeCell ref="E159:E162"/>
    <mergeCell ref="B5:F5"/>
    <mergeCell ref="B203:F203"/>
    <mergeCell ref="B109:B112"/>
    <mergeCell ref="B117:B120"/>
    <mergeCell ref="H498:H501"/>
    <mergeCell ref="H307:H310"/>
    <mergeCell ref="H312:H315"/>
    <mergeCell ref="H400:H403"/>
    <mergeCell ref="H405:H408"/>
    <mergeCell ref="H493:H496"/>
    <mergeCell ref="F484:H484"/>
    <mergeCell ref="F391:H391"/>
    <mergeCell ref="F382:H382"/>
    <mergeCell ref="F137:H137"/>
    <mergeCell ref="B140:B143"/>
    <mergeCell ref="C140:C143"/>
  </mergeCells>
  <conditionalFormatting sqref="A205:XFD239 A244:XFD244 A240:F243 H240:XFD243 A247:XFD247 A245:D246 F245:XFD246 A252:XFD252 H248:XFD251 A255:XFD255 A253:D254 F253:XFD254 A260:XFD260 H256:XFD259 A263:XFD263 A261:D262 F261:XFD262 A268:XFD268 H264:XFD267 A271:XFD271 A269:D270 F269:XFD270 A276:XFD276 H272:XFD275 A279:XFD279 A277:D278 F277:XFD278 A284:XFD284 H280:XFD283 A287:XFD332 A285:D286 F285:XFD286 A337:XFD337 H333:XFD336 A340:XFD340 A338:D339 F338:XFD339 A345:XFD345 H341:XFD344 A348:XFD348 A346:D347 F346:XFD347 A353:XFD353 H349:XFD352 A356:XFD356 A354:D355 F354:XFD355 A361:XFD361 H357:XFD360 A364:XFD364 A362:D363 F362:XFD363 A369:XFD369 H365:XFD368 A372:XFD372 A370:D371 F370:XFD371 A377:XFD377 H373:XFD376 A380:XFD425 A378:D379 F378:XFD379 A433:XFD433 A431:D432 F431:XFD432 A430:XFD430 A426:F429 H426:XFD429 A438:XFD438 A434:F437 H434:XFD437 A441:XFD441 A439:D440 F439:XFD440 A446:XFD446 A442:F445 H442:XFD445 A449:XFD449 A447:D448 F447:XFD448 A454:XFD454 A450:F453 H450:XFD453 A457:XFD457 A455:D456 F455:XFD456 A462:XFD462 A458:F461 H458:XFD461 A465:XFD465 A463:D464 F463:XFD464 A470:XFD470 A466:F469 H466:XFD469 A473:XFD504 A471:D472 F471:XFD472 A248:F251 A256:F259 A264:F267 A272:F275 A280:F283 A333:F336 A341:F344 A349:F352 A357:F360 A365:F368 A373:F376">
    <cfRule type="expression" dxfId="281" priority="925">
      <formula>OR($C$204="",$C$204="לא")</formula>
    </cfRule>
  </conditionalFormatting>
  <conditionalFormatting sqref="A65:N71 A117:N123">
    <cfRule type="expression" dxfId="280" priority="897">
      <formula>$C$23=5</formula>
    </cfRule>
  </conditionalFormatting>
  <conditionalFormatting sqref="A33:N71 A85:N123">
    <cfRule type="expression" dxfId="279" priority="901">
      <formula>$C$23=1</formula>
    </cfRule>
  </conditionalFormatting>
  <conditionalFormatting sqref="A41:N71 A93:N123">
    <cfRule type="expression" dxfId="278" priority="900">
      <formula>$C$23=2</formula>
    </cfRule>
  </conditionalFormatting>
  <conditionalFormatting sqref="A49:N71 A101:N123">
    <cfRule type="expression" dxfId="277" priority="899">
      <formula>$C$23=3</formula>
    </cfRule>
  </conditionalFormatting>
  <conditionalFormatting sqref="A57:N71 A109:N123">
    <cfRule type="expression" dxfId="276" priority="898">
      <formula>$C$23=4</formula>
    </cfRule>
  </conditionalFormatting>
  <conditionalFormatting sqref="A323:XFD332 A337:XFD337 A333:F336 H333:XFD336 A340:XFD340 A338:D339 F338:XFD339 A345:XFD345 A341:F344 H341:XFD344 A348:XFD348 A346:D347 F346:XFD347 A353:XFD353 A349:F352 H349:XFD352 A356:XFD356 A354:D355 F354:XFD355 A361:XFD361 A357:F360 H357:XFD360 A364:XFD364 A362:D363 F362:XFD363 A369:XFD369 A365:F368 H365:XFD368 A372:XFD372 A370:D371 F370:XFD371 A377:XFD377 A373:F376 H373:XFD376 A380:XFD425 A378:D379 F378:XFD379 A433:XFD433 A431:D432 F431:XFD432 A430:XFD430 A426:F429 H426:XFD429 A438:XFD438 A434:F437 H434:XFD437 A441:XFD441 A439:D440 F439:XFD440 A446:XFD446 A442:F445 H442:XFD445 A449:XFD449 A447:D448 F447:XFD448 A454:XFD454 A450:F453 H450:XFD453 A457:XFD457 A455:D456 F455:XFD456 A462:XFD462 A458:F461 H458:XFD461 A465:XFD465 A463:D464 F463:XFD464 A470:XFD470 A466:F469 H466:XFD469 A473:XFD504 A471:D472 F471:XFD472">
    <cfRule type="expression" dxfId="275" priority="1014">
      <formula>OR($C$322="",$C$322="לא")</formula>
    </cfRule>
  </conditionalFormatting>
  <conditionalFormatting sqref="A416:XFD425 A433:XFD433 A431:D432 F431:XFD432 A430:XFD430 A426:F429 H426:XFD429 A438:XFD438 A434:F437 H434:XFD437 A441:XFD441 A439:D440 F439:XFD440 A446:XFD446 A442:F445 H442:XFD445 A449:XFD449 A447:D448 F447:XFD448 A454:XFD454 A450:F453 H450:XFD453 A457:XFD457 A455:D456 F455:XFD456 A462:XFD462 A458:F461 H458:XFD461 A465:XFD465 A463:D464 F463:XFD464 A470:XFD470 A466:F469 H466:XFD469 A473:XFD504 A471:D472 F471:XFD472">
    <cfRule type="expression" dxfId="274" priority="1013">
      <formula>OR($C$415="",$C$415="לא")</formula>
    </cfRule>
  </conditionalFormatting>
  <conditionalFormatting sqref="G241:G243">
    <cfRule type="expression" dxfId="273" priority="576">
      <formula>OR($C$204="",$C$204="לא")</formula>
    </cfRule>
  </conditionalFormatting>
  <conditionalFormatting sqref="E246">
    <cfRule type="expression" dxfId="272" priority="575">
      <formula>OR($C$204="",$C$204="לא")</formula>
    </cfRule>
  </conditionalFormatting>
  <conditionalFormatting sqref="G240">
    <cfRule type="expression" dxfId="271" priority="540">
      <formula>OR($C$204="",$C$204="לא")</formula>
    </cfRule>
  </conditionalFormatting>
  <conditionalFormatting sqref="E245">
    <cfRule type="expression" dxfId="270" priority="538">
      <formula>OR($C$204="",$C$204="לא")</formula>
    </cfRule>
  </conditionalFormatting>
  <conditionalFormatting sqref="G333:G336">
    <cfRule type="expression" dxfId="269" priority="522">
      <formula>OR($C$204="",$C$204="לא")</formula>
    </cfRule>
  </conditionalFormatting>
  <conditionalFormatting sqref="G333:G336">
    <cfRule type="expression" dxfId="268" priority="523">
      <formula>OR($C$322="",$C$322="לא")</formula>
    </cfRule>
  </conditionalFormatting>
  <conditionalFormatting sqref="E338:E339">
    <cfRule type="expression" dxfId="267" priority="520">
      <formula>OR($C$204="",$C$204="לא")</formula>
    </cfRule>
  </conditionalFormatting>
  <conditionalFormatting sqref="E338:E339">
    <cfRule type="expression" dxfId="266" priority="521">
      <formula>OR($C$322="",$C$322="לא")</formula>
    </cfRule>
  </conditionalFormatting>
  <conditionalFormatting sqref="G426:G429">
    <cfRule type="expression" dxfId="265" priority="497">
      <formula>OR($C$204="",$C$204="לא")</formula>
    </cfRule>
  </conditionalFormatting>
  <conditionalFormatting sqref="G426:G429">
    <cfRule type="expression" dxfId="264" priority="499">
      <formula>OR($C$322="",$C$322="לא")</formula>
    </cfRule>
  </conditionalFormatting>
  <conditionalFormatting sqref="G426:G429">
    <cfRule type="expression" dxfId="263" priority="498">
      <formula>OR($C$415="",$C$415="לא")</formula>
    </cfRule>
  </conditionalFormatting>
  <conditionalFormatting sqref="E431:E432">
    <cfRule type="expression" dxfId="262" priority="494">
      <formula>OR($C$204="",$C$204="לא")</formula>
    </cfRule>
  </conditionalFormatting>
  <conditionalFormatting sqref="E431:E432">
    <cfRule type="expression" dxfId="261" priority="496">
      <formula>OR($C$322="",$C$322="לא")</formula>
    </cfRule>
  </conditionalFormatting>
  <conditionalFormatting sqref="E431:E432">
    <cfRule type="expression" dxfId="260" priority="495">
      <formula>OR($C$415="",$C$415="לא")</formula>
    </cfRule>
  </conditionalFormatting>
  <conditionalFormatting sqref="G248">
    <cfRule type="expression" dxfId="259" priority="343">
      <formula>OR($C$204="",$C$204="לא")</formula>
    </cfRule>
  </conditionalFormatting>
  <conditionalFormatting sqref="G248">
    <cfRule type="expression" dxfId="258" priority="342">
      <formula>$C$23=1</formula>
    </cfRule>
  </conditionalFormatting>
  <conditionalFormatting sqref="G249:G251">
    <cfRule type="expression" dxfId="257" priority="341">
      <formula>OR($C$204="",$C$204="לא")</formula>
    </cfRule>
  </conditionalFormatting>
  <conditionalFormatting sqref="G249:G251">
    <cfRule type="expression" dxfId="256" priority="340">
      <formula>$C$23=1</formula>
    </cfRule>
  </conditionalFormatting>
  <conditionalFormatting sqref="E253">
    <cfRule type="expression" dxfId="255" priority="339">
      <formula>OR($C$204="",$C$204="לא")</formula>
    </cfRule>
  </conditionalFormatting>
  <conditionalFormatting sqref="E253">
    <cfRule type="expression" dxfId="254" priority="338">
      <formula>$C$23=1</formula>
    </cfRule>
  </conditionalFormatting>
  <conditionalFormatting sqref="E254">
    <cfRule type="expression" dxfId="253" priority="337">
      <formula>OR($C$204="",$C$204="לא")</formula>
    </cfRule>
  </conditionalFormatting>
  <conditionalFormatting sqref="E254">
    <cfRule type="expression" dxfId="252" priority="336">
      <formula>$C$23=1</formula>
    </cfRule>
  </conditionalFormatting>
  <conditionalFormatting sqref="G256">
    <cfRule type="expression" dxfId="251" priority="335">
      <formula>OR($C$204="",$C$204="לא")</formula>
    </cfRule>
  </conditionalFormatting>
  <conditionalFormatting sqref="G256">
    <cfRule type="expression" dxfId="250" priority="334">
      <formula>$C$23=1</formula>
    </cfRule>
  </conditionalFormatting>
  <conditionalFormatting sqref="G256">
    <cfRule type="expression" dxfId="249" priority="333">
      <formula>$C$23=2</formula>
    </cfRule>
  </conditionalFormatting>
  <conditionalFormatting sqref="G257:G259">
    <cfRule type="expression" dxfId="248" priority="332">
      <formula>OR($C$204="",$C$204="לא")</formula>
    </cfRule>
  </conditionalFormatting>
  <conditionalFormatting sqref="G257:G259">
    <cfRule type="expression" dxfId="247" priority="331">
      <formula>$C$23=1</formula>
    </cfRule>
  </conditionalFormatting>
  <conditionalFormatting sqref="G257:G259">
    <cfRule type="expression" dxfId="246" priority="330">
      <formula>$C$23=2</formula>
    </cfRule>
  </conditionalFormatting>
  <conditionalFormatting sqref="E261">
    <cfRule type="expression" dxfId="245" priority="329">
      <formula>OR($C$204="",$C$204="לא")</formula>
    </cfRule>
  </conditionalFormatting>
  <conditionalFormatting sqref="E261">
    <cfRule type="expression" dxfId="244" priority="328">
      <formula>$C$23=1</formula>
    </cfRule>
  </conditionalFormatting>
  <conditionalFormatting sqref="E261">
    <cfRule type="expression" dxfId="243" priority="327">
      <formula>$C$23=2</formula>
    </cfRule>
  </conditionalFormatting>
  <conditionalFormatting sqref="E262">
    <cfRule type="expression" dxfId="242" priority="326">
      <formula>OR($C$204="",$C$204="לא")</formula>
    </cfRule>
  </conditionalFormatting>
  <conditionalFormatting sqref="E262">
    <cfRule type="expression" dxfId="241" priority="325">
      <formula>$C$23=1</formula>
    </cfRule>
  </conditionalFormatting>
  <conditionalFormatting sqref="E262">
    <cfRule type="expression" dxfId="240" priority="324">
      <formula>$C$23=2</formula>
    </cfRule>
  </conditionalFormatting>
  <conditionalFormatting sqref="G264">
    <cfRule type="expression" dxfId="239" priority="323">
      <formula>OR($C$204="",$C$204="לא")</formula>
    </cfRule>
  </conditionalFormatting>
  <conditionalFormatting sqref="G264">
    <cfRule type="expression" dxfId="238" priority="322">
      <formula>$C$23=1</formula>
    </cfRule>
  </conditionalFormatting>
  <conditionalFormatting sqref="G264">
    <cfRule type="expression" dxfId="237" priority="321">
      <formula>$C$23=2</formula>
    </cfRule>
  </conditionalFormatting>
  <conditionalFormatting sqref="G264">
    <cfRule type="expression" dxfId="236" priority="320">
      <formula>$C$23=3</formula>
    </cfRule>
  </conditionalFormatting>
  <conditionalFormatting sqref="G265:G267">
    <cfRule type="expression" dxfId="235" priority="319">
      <formula>OR($C$204="",$C$204="לא")</formula>
    </cfRule>
  </conditionalFormatting>
  <conditionalFormatting sqref="G265:G267">
    <cfRule type="expression" dxfId="234" priority="318">
      <formula>$C$23=1</formula>
    </cfRule>
  </conditionalFormatting>
  <conditionalFormatting sqref="G265:G267">
    <cfRule type="expression" dxfId="233" priority="317">
      <formula>$C$23=2</formula>
    </cfRule>
  </conditionalFormatting>
  <conditionalFormatting sqref="G265:G267">
    <cfRule type="expression" dxfId="232" priority="316">
      <formula>$C$23=3</formula>
    </cfRule>
  </conditionalFormatting>
  <conditionalFormatting sqref="E269">
    <cfRule type="expression" dxfId="231" priority="315">
      <formula>OR($C$204="",$C$204="לא")</formula>
    </cfRule>
  </conditionalFormatting>
  <conditionalFormatting sqref="E269">
    <cfRule type="expression" dxfId="230" priority="314">
      <formula>$C$23=1</formula>
    </cfRule>
  </conditionalFormatting>
  <conditionalFormatting sqref="E269">
    <cfRule type="expression" dxfId="229" priority="313">
      <formula>$C$23=2</formula>
    </cfRule>
  </conditionalFormatting>
  <conditionalFormatting sqref="E269">
    <cfRule type="expression" dxfId="228" priority="312">
      <formula>$C$23=3</formula>
    </cfRule>
  </conditionalFormatting>
  <conditionalFormatting sqref="E270">
    <cfRule type="expression" dxfId="227" priority="311">
      <formula>OR($C$204="",$C$204="לא")</formula>
    </cfRule>
  </conditionalFormatting>
  <conditionalFormatting sqref="E270">
    <cfRule type="expression" dxfId="226" priority="310">
      <formula>$C$23=1</formula>
    </cfRule>
  </conditionalFormatting>
  <conditionalFormatting sqref="E270">
    <cfRule type="expression" dxfId="225" priority="309">
      <formula>$C$23=2</formula>
    </cfRule>
  </conditionalFormatting>
  <conditionalFormatting sqref="E270">
    <cfRule type="expression" dxfId="224" priority="308">
      <formula>$C$23=3</formula>
    </cfRule>
  </conditionalFormatting>
  <conditionalFormatting sqref="G272">
    <cfRule type="expression" dxfId="223" priority="307">
      <formula>OR($C$204="",$C$204="לא")</formula>
    </cfRule>
  </conditionalFormatting>
  <conditionalFormatting sqref="G272">
    <cfRule type="expression" dxfId="222" priority="306">
      <formula>$C$23=1</formula>
    </cfRule>
  </conditionalFormatting>
  <conditionalFormatting sqref="G272">
    <cfRule type="expression" dxfId="221" priority="305">
      <formula>$C$23=2</formula>
    </cfRule>
  </conditionalFormatting>
  <conditionalFormatting sqref="G272">
    <cfRule type="expression" dxfId="220" priority="304">
      <formula>$C$23=3</formula>
    </cfRule>
  </conditionalFormatting>
  <conditionalFormatting sqref="G272">
    <cfRule type="expression" dxfId="219" priority="303">
      <formula>$C$23=4</formula>
    </cfRule>
  </conditionalFormatting>
  <conditionalFormatting sqref="G273">
    <cfRule type="expression" dxfId="218" priority="302">
      <formula>OR($C$204="",$C$204="לא")</formula>
    </cfRule>
  </conditionalFormatting>
  <conditionalFormatting sqref="G273">
    <cfRule type="expression" dxfId="217" priority="301">
      <formula>$C$23=1</formula>
    </cfRule>
  </conditionalFormatting>
  <conditionalFormatting sqref="G273">
    <cfRule type="expression" dxfId="216" priority="300">
      <formula>$C$23=2</formula>
    </cfRule>
  </conditionalFormatting>
  <conditionalFormatting sqref="G273">
    <cfRule type="expression" dxfId="215" priority="299">
      <formula>$C$23=3</formula>
    </cfRule>
  </conditionalFormatting>
  <conditionalFormatting sqref="G273">
    <cfRule type="expression" dxfId="214" priority="298">
      <formula>$C$23=4</formula>
    </cfRule>
  </conditionalFormatting>
  <conditionalFormatting sqref="G274:G275">
    <cfRule type="expression" dxfId="213" priority="297">
      <formula>OR($C$204="",$C$204="לא")</formula>
    </cfRule>
  </conditionalFormatting>
  <conditionalFormatting sqref="G274:G275">
    <cfRule type="expression" dxfId="212" priority="296">
      <formula>$C$23=1</formula>
    </cfRule>
  </conditionalFormatting>
  <conditionalFormatting sqref="G274:G275">
    <cfRule type="expression" dxfId="211" priority="295">
      <formula>$C$23=2</formula>
    </cfRule>
  </conditionalFormatting>
  <conditionalFormatting sqref="G274:G275">
    <cfRule type="expression" dxfId="210" priority="294">
      <formula>$C$23=3</formula>
    </cfRule>
  </conditionalFormatting>
  <conditionalFormatting sqref="G274:G275">
    <cfRule type="expression" dxfId="209" priority="293">
      <formula>$C$23=4</formula>
    </cfRule>
  </conditionalFormatting>
  <conditionalFormatting sqref="E277">
    <cfRule type="expression" dxfId="208" priority="292">
      <formula>OR($C$204="",$C$204="לא")</formula>
    </cfRule>
  </conditionalFormatting>
  <conditionalFormatting sqref="E277">
    <cfRule type="expression" dxfId="207" priority="291">
      <formula>$C$23=1</formula>
    </cfRule>
  </conditionalFormatting>
  <conditionalFormatting sqref="E277">
    <cfRule type="expression" dxfId="206" priority="290">
      <formula>$C$23=2</formula>
    </cfRule>
  </conditionalFormatting>
  <conditionalFormatting sqref="E277">
    <cfRule type="expression" dxfId="205" priority="289">
      <formula>$C$23=3</formula>
    </cfRule>
  </conditionalFormatting>
  <conditionalFormatting sqref="E277">
    <cfRule type="expression" dxfId="204" priority="288">
      <formula>$C$23=4</formula>
    </cfRule>
  </conditionalFormatting>
  <conditionalFormatting sqref="E278">
    <cfRule type="expression" dxfId="203" priority="287">
      <formula>OR($C$204="",$C$204="לא")</formula>
    </cfRule>
  </conditionalFormatting>
  <conditionalFormatting sqref="E278">
    <cfRule type="expression" dxfId="202" priority="286">
      <formula>$C$23=1</formula>
    </cfRule>
  </conditionalFormatting>
  <conditionalFormatting sqref="E278">
    <cfRule type="expression" dxfId="201" priority="285">
      <formula>$C$23=2</formula>
    </cfRule>
  </conditionalFormatting>
  <conditionalFormatting sqref="E278">
    <cfRule type="expression" dxfId="200" priority="284">
      <formula>$C$23=3</formula>
    </cfRule>
  </conditionalFormatting>
  <conditionalFormatting sqref="E278">
    <cfRule type="expression" dxfId="199" priority="283">
      <formula>$C$23=4</formula>
    </cfRule>
  </conditionalFormatting>
  <conditionalFormatting sqref="G280">
    <cfRule type="expression" dxfId="198" priority="282">
      <formula>OR($C$204="",$C$204="לא")</formula>
    </cfRule>
  </conditionalFormatting>
  <conditionalFormatting sqref="G281:G283">
    <cfRule type="expression" dxfId="197" priority="276">
      <formula>OR($C$204="",$C$204="לא")</formula>
    </cfRule>
  </conditionalFormatting>
  <conditionalFormatting sqref="E285">
    <cfRule type="expression" dxfId="196" priority="270">
      <formula>OR($C$204="",$C$204="לא")</formula>
    </cfRule>
  </conditionalFormatting>
  <conditionalFormatting sqref="E286">
    <cfRule type="expression" dxfId="195" priority="264">
      <formula>OR($C$204="",$C$204="לא")</formula>
    </cfRule>
  </conditionalFormatting>
  <conditionalFormatting sqref="G341">
    <cfRule type="expression" dxfId="194" priority="257">
      <formula>OR($C$204="",$C$204="לא")</formula>
    </cfRule>
  </conditionalFormatting>
  <conditionalFormatting sqref="G341">
    <cfRule type="expression" dxfId="193" priority="256">
      <formula>$C$23=1</formula>
    </cfRule>
  </conditionalFormatting>
  <conditionalFormatting sqref="G341">
    <cfRule type="expression" dxfId="192" priority="258">
      <formula>OR($C$322="",$C$322="לא")</formula>
    </cfRule>
  </conditionalFormatting>
  <conditionalFormatting sqref="G342:G344">
    <cfRule type="expression" dxfId="191" priority="254">
      <formula>OR($C$204="",$C$204="לא")</formula>
    </cfRule>
  </conditionalFormatting>
  <conditionalFormatting sqref="G342:G344">
    <cfRule type="expression" dxfId="190" priority="253">
      <formula>$C$23=1</formula>
    </cfRule>
  </conditionalFormatting>
  <conditionalFormatting sqref="G342:G344">
    <cfRule type="expression" dxfId="189" priority="255">
      <formula>OR($C$322="",$C$322="לא")</formula>
    </cfRule>
  </conditionalFormatting>
  <conditionalFormatting sqref="E346">
    <cfRule type="expression" dxfId="188" priority="251">
      <formula>OR($C$204="",$C$204="לא")</formula>
    </cfRule>
  </conditionalFormatting>
  <conditionalFormatting sqref="E346">
    <cfRule type="expression" dxfId="187" priority="250">
      <formula>$C$23=1</formula>
    </cfRule>
  </conditionalFormatting>
  <conditionalFormatting sqref="E346">
    <cfRule type="expression" dxfId="186" priority="252">
      <formula>OR($C$322="",$C$322="לא")</formula>
    </cfRule>
  </conditionalFormatting>
  <conditionalFormatting sqref="E347">
    <cfRule type="expression" dxfId="185" priority="248">
      <formula>OR($C$204="",$C$204="לא")</formula>
    </cfRule>
  </conditionalFormatting>
  <conditionalFormatting sqref="E347">
    <cfRule type="expression" dxfId="184" priority="247">
      <formula>$C$23=1</formula>
    </cfRule>
  </conditionalFormatting>
  <conditionalFormatting sqref="E347">
    <cfRule type="expression" dxfId="183" priority="249">
      <formula>OR($C$322="",$C$322="לא")</formula>
    </cfRule>
  </conditionalFormatting>
  <conditionalFormatting sqref="G349">
    <cfRule type="expression" dxfId="182" priority="245">
      <formula>OR($C$204="",$C$204="לא")</formula>
    </cfRule>
  </conditionalFormatting>
  <conditionalFormatting sqref="G349">
    <cfRule type="expression" dxfId="181" priority="244">
      <formula>$C$23=1</formula>
    </cfRule>
  </conditionalFormatting>
  <conditionalFormatting sqref="G349">
    <cfRule type="expression" dxfId="180" priority="243">
      <formula>$C$23=2</formula>
    </cfRule>
  </conditionalFormatting>
  <conditionalFormatting sqref="G349">
    <cfRule type="expression" dxfId="179" priority="246">
      <formula>OR($C$322="",$C$322="לא")</formula>
    </cfRule>
  </conditionalFormatting>
  <conditionalFormatting sqref="G350:G352">
    <cfRule type="expression" dxfId="178" priority="237">
      <formula>OR($C$204="",$C$204="לא")</formula>
    </cfRule>
  </conditionalFormatting>
  <conditionalFormatting sqref="G350:G352">
    <cfRule type="expression" dxfId="177" priority="236">
      <formula>$C$23=1</formula>
    </cfRule>
  </conditionalFormatting>
  <conditionalFormatting sqref="G350:G352">
    <cfRule type="expression" dxfId="176" priority="235">
      <formula>$C$23=2</formula>
    </cfRule>
  </conditionalFormatting>
  <conditionalFormatting sqref="G350:G352">
    <cfRule type="expression" dxfId="175" priority="238">
      <formula>OR($C$322="",$C$322="לא")</formula>
    </cfRule>
  </conditionalFormatting>
  <conditionalFormatting sqref="E354">
    <cfRule type="expression" dxfId="174" priority="233">
      <formula>OR($C$204="",$C$204="לא")</formula>
    </cfRule>
  </conditionalFormatting>
  <conditionalFormatting sqref="E354">
    <cfRule type="expression" dxfId="173" priority="232">
      <formula>$C$23=1</formula>
    </cfRule>
  </conditionalFormatting>
  <conditionalFormatting sqref="E354">
    <cfRule type="expression" dxfId="172" priority="231">
      <formula>$C$23=2</formula>
    </cfRule>
  </conditionalFormatting>
  <conditionalFormatting sqref="E354">
    <cfRule type="expression" dxfId="171" priority="234">
      <formula>OR($C$322="",$C$322="לא")</formula>
    </cfRule>
  </conditionalFormatting>
  <conditionalFormatting sqref="E355">
    <cfRule type="expression" dxfId="170" priority="229">
      <formula>OR($C$204="",$C$204="לא")</formula>
    </cfRule>
  </conditionalFormatting>
  <conditionalFormatting sqref="E355">
    <cfRule type="expression" dxfId="169" priority="228">
      <formula>$C$23=1</formula>
    </cfRule>
  </conditionalFormatting>
  <conditionalFormatting sqref="E355">
    <cfRule type="expression" dxfId="168" priority="227">
      <formula>$C$23=2</formula>
    </cfRule>
  </conditionalFormatting>
  <conditionalFormatting sqref="E355">
    <cfRule type="expression" dxfId="167" priority="230">
      <formula>OR($C$322="",$C$322="לא")</formula>
    </cfRule>
  </conditionalFormatting>
  <conditionalFormatting sqref="G357">
    <cfRule type="expression" dxfId="166" priority="225">
      <formula>OR($C$204="",$C$204="לא")</formula>
    </cfRule>
  </conditionalFormatting>
  <conditionalFormatting sqref="G357">
    <cfRule type="expression" dxfId="165" priority="224">
      <formula>$C$23=1</formula>
    </cfRule>
  </conditionalFormatting>
  <conditionalFormatting sqref="G357">
    <cfRule type="expression" dxfId="164" priority="223">
      <formula>$C$23=2</formula>
    </cfRule>
  </conditionalFormatting>
  <conditionalFormatting sqref="G357">
    <cfRule type="expression" dxfId="163" priority="222">
      <formula>$C$23=3</formula>
    </cfRule>
  </conditionalFormatting>
  <conditionalFormatting sqref="G357">
    <cfRule type="expression" dxfId="162" priority="226">
      <formula>OR($C$322="",$C$322="לא")</formula>
    </cfRule>
  </conditionalFormatting>
  <conditionalFormatting sqref="G358:G360">
    <cfRule type="expression" dxfId="161" priority="220">
      <formula>OR($C$204="",$C$204="לא")</formula>
    </cfRule>
  </conditionalFormatting>
  <conditionalFormatting sqref="G358:G360">
    <cfRule type="expression" dxfId="160" priority="219">
      <formula>$C$23=1</formula>
    </cfRule>
  </conditionalFormatting>
  <conditionalFormatting sqref="G358:G360">
    <cfRule type="expression" dxfId="159" priority="218">
      <formula>$C$23=2</formula>
    </cfRule>
  </conditionalFormatting>
  <conditionalFormatting sqref="G358:G360">
    <cfRule type="expression" dxfId="158" priority="217">
      <formula>$C$23=3</formula>
    </cfRule>
  </conditionalFormatting>
  <conditionalFormatting sqref="G358:G360">
    <cfRule type="expression" dxfId="157" priority="221">
      <formula>OR($C$322="",$C$322="לא")</formula>
    </cfRule>
  </conditionalFormatting>
  <conditionalFormatting sqref="E362">
    <cfRule type="expression" dxfId="156" priority="215">
      <formula>OR($C$204="",$C$204="לא")</formula>
    </cfRule>
  </conditionalFormatting>
  <conditionalFormatting sqref="E362">
    <cfRule type="expression" dxfId="155" priority="214">
      <formula>$C$23=1</formula>
    </cfRule>
  </conditionalFormatting>
  <conditionalFormatting sqref="E362">
    <cfRule type="expression" dxfId="154" priority="213">
      <formula>$C$23=2</formula>
    </cfRule>
  </conditionalFormatting>
  <conditionalFormatting sqref="E362">
    <cfRule type="expression" dxfId="153" priority="212">
      <formula>$C$23=3</formula>
    </cfRule>
  </conditionalFormatting>
  <conditionalFormatting sqref="E362">
    <cfRule type="expression" dxfId="152" priority="216">
      <formula>OR($C$322="",$C$322="לא")</formula>
    </cfRule>
  </conditionalFormatting>
  <conditionalFormatting sqref="E363">
    <cfRule type="expression" dxfId="151" priority="210">
      <formula>OR($C$204="",$C$204="לא")</formula>
    </cfRule>
  </conditionalFormatting>
  <conditionalFormatting sqref="E363">
    <cfRule type="expression" dxfId="150" priority="209">
      <formula>$C$23=1</formula>
    </cfRule>
  </conditionalFormatting>
  <conditionalFormatting sqref="E363">
    <cfRule type="expression" dxfId="149" priority="208">
      <formula>$C$23=2</formula>
    </cfRule>
  </conditionalFormatting>
  <conditionalFormatting sqref="E363">
    <cfRule type="expression" dxfId="148" priority="207">
      <formula>$C$23=3</formula>
    </cfRule>
  </conditionalFormatting>
  <conditionalFormatting sqref="E363">
    <cfRule type="expression" dxfId="147" priority="211">
      <formula>OR($C$322="",$C$322="לא")</formula>
    </cfRule>
  </conditionalFormatting>
  <conditionalFormatting sqref="G365">
    <cfRule type="expression" dxfId="146" priority="205">
      <formula>OR($C$204="",$C$204="לא")</formula>
    </cfRule>
  </conditionalFormatting>
  <conditionalFormatting sqref="G365">
    <cfRule type="expression" dxfId="145" priority="204">
      <formula>$C$23=1</formula>
    </cfRule>
  </conditionalFormatting>
  <conditionalFormatting sqref="G365">
    <cfRule type="expression" dxfId="144" priority="203">
      <formula>$C$23=2</formula>
    </cfRule>
  </conditionalFormatting>
  <conditionalFormatting sqref="G365">
    <cfRule type="expression" dxfId="143" priority="202">
      <formula>$C$23=3</formula>
    </cfRule>
  </conditionalFormatting>
  <conditionalFormatting sqref="G365">
    <cfRule type="expression" dxfId="142" priority="201">
      <formula>$C$23=4</formula>
    </cfRule>
  </conditionalFormatting>
  <conditionalFormatting sqref="G365">
    <cfRule type="expression" dxfId="141" priority="206">
      <formula>OR($C$322="",$C$322="לא")</formula>
    </cfRule>
  </conditionalFormatting>
  <conditionalFormatting sqref="G366:G368">
    <cfRule type="expression" dxfId="140" priority="199">
      <formula>OR($C$204="",$C$204="לא")</formula>
    </cfRule>
  </conditionalFormatting>
  <conditionalFormatting sqref="G366:G368">
    <cfRule type="expression" dxfId="139" priority="198">
      <formula>$C$23=1</formula>
    </cfRule>
  </conditionalFormatting>
  <conditionalFormatting sqref="G366:G368">
    <cfRule type="expression" dxfId="138" priority="197">
      <formula>$C$23=2</formula>
    </cfRule>
  </conditionalFormatting>
  <conditionalFormatting sqref="G366:G368">
    <cfRule type="expression" dxfId="137" priority="196">
      <formula>$C$23=3</formula>
    </cfRule>
  </conditionalFormatting>
  <conditionalFormatting sqref="G366:G368">
    <cfRule type="expression" dxfId="136" priority="195">
      <formula>$C$23=4</formula>
    </cfRule>
  </conditionalFormatting>
  <conditionalFormatting sqref="G366:G368">
    <cfRule type="expression" dxfId="135" priority="200">
      <formula>OR($C$322="",$C$322="לא")</formula>
    </cfRule>
  </conditionalFormatting>
  <conditionalFormatting sqref="E370">
    <cfRule type="expression" dxfId="134" priority="193">
      <formula>OR($C$204="",$C$204="לא")</formula>
    </cfRule>
  </conditionalFormatting>
  <conditionalFormatting sqref="E370">
    <cfRule type="expression" dxfId="133" priority="192">
      <formula>$C$23=1</formula>
    </cfRule>
  </conditionalFormatting>
  <conditionalFormatting sqref="E370">
    <cfRule type="expression" dxfId="132" priority="191">
      <formula>$C$23=2</formula>
    </cfRule>
  </conditionalFormatting>
  <conditionalFormatting sqref="E370">
    <cfRule type="expression" dxfId="131" priority="190">
      <formula>$C$23=3</formula>
    </cfRule>
  </conditionalFormatting>
  <conditionalFormatting sqref="E370">
    <cfRule type="expression" dxfId="130" priority="189">
      <formula>$C$23=4</formula>
    </cfRule>
  </conditionalFormatting>
  <conditionalFormatting sqref="E370">
    <cfRule type="expression" dxfId="129" priority="194">
      <formula>OR($C$322="",$C$322="לא")</formula>
    </cfRule>
  </conditionalFormatting>
  <conditionalFormatting sqref="E371">
    <cfRule type="expression" dxfId="128" priority="187">
      <formula>OR($C$204="",$C$204="לא")</formula>
    </cfRule>
  </conditionalFormatting>
  <conditionalFormatting sqref="E371">
    <cfRule type="expression" dxfId="127" priority="186">
      <formula>$C$23=1</formula>
    </cfRule>
  </conditionalFormatting>
  <conditionalFormatting sqref="E371">
    <cfRule type="expression" dxfId="126" priority="185">
      <formula>$C$23=2</formula>
    </cfRule>
  </conditionalFormatting>
  <conditionalFormatting sqref="E371">
    <cfRule type="expression" dxfId="125" priority="184">
      <formula>$C$23=3</formula>
    </cfRule>
  </conditionalFormatting>
  <conditionalFormatting sqref="E371">
    <cfRule type="expression" dxfId="124" priority="183">
      <formula>$C$23=4</formula>
    </cfRule>
  </conditionalFormatting>
  <conditionalFormatting sqref="E371">
    <cfRule type="expression" dxfId="123" priority="188">
      <formula>OR($C$322="",$C$322="לא")</formula>
    </cfRule>
  </conditionalFormatting>
  <conditionalFormatting sqref="G373">
    <cfRule type="expression" dxfId="122" priority="181">
      <formula>OR($C$204="",$C$204="לא")</formula>
    </cfRule>
  </conditionalFormatting>
  <conditionalFormatting sqref="G373">
    <cfRule type="expression" dxfId="121" priority="182">
      <formula>OR($C$322="",$C$322="לא")</formula>
    </cfRule>
  </conditionalFormatting>
  <conditionalFormatting sqref="G374:G376">
    <cfRule type="expression" dxfId="120" priority="174">
      <formula>OR($C$204="",$C$204="לא")</formula>
    </cfRule>
  </conditionalFormatting>
  <conditionalFormatting sqref="G374:G376">
    <cfRule type="expression" dxfId="119" priority="175">
      <formula>OR($C$322="",$C$322="לא")</formula>
    </cfRule>
  </conditionalFormatting>
  <conditionalFormatting sqref="E378">
    <cfRule type="expression" dxfId="118" priority="167">
      <formula>OR($C$204="",$C$204="לא")</formula>
    </cfRule>
  </conditionalFormatting>
  <conditionalFormatting sqref="E378">
    <cfRule type="expression" dxfId="117" priority="168">
      <formula>OR($C$322="",$C$322="לא")</formula>
    </cfRule>
  </conditionalFormatting>
  <conditionalFormatting sqref="E379">
    <cfRule type="expression" dxfId="116" priority="160">
      <formula>OR($C$204="",$C$204="לא")</formula>
    </cfRule>
  </conditionalFormatting>
  <conditionalFormatting sqref="E379">
    <cfRule type="expression" dxfId="115" priority="161">
      <formula>OR($C$322="",$C$322="לא")</formula>
    </cfRule>
  </conditionalFormatting>
  <conditionalFormatting sqref="G434">
    <cfRule type="expression" dxfId="114" priority="152">
      <formula>OR($C$204="",$C$204="לא")</formula>
    </cfRule>
  </conditionalFormatting>
  <conditionalFormatting sqref="G434">
    <cfRule type="expression" dxfId="113" priority="151">
      <formula>$C$23=1</formula>
    </cfRule>
  </conditionalFormatting>
  <conditionalFormatting sqref="G434">
    <cfRule type="expression" dxfId="112" priority="154">
      <formula>OR($C$322="",$C$322="לא")</formula>
    </cfRule>
  </conditionalFormatting>
  <conditionalFormatting sqref="G434">
    <cfRule type="expression" dxfId="111" priority="153">
      <formula>OR($C$415="",$C$415="לא")</formula>
    </cfRule>
  </conditionalFormatting>
  <conditionalFormatting sqref="G435:G437">
    <cfRule type="expression" dxfId="110" priority="148">
      <formula>OR($C$204="",$C$204="לא")</formula>
    </cfRule>
  </conditionalFormatting>
  <conditionalFormatting sqref="G435:G437">
    <cfRule type="expression" dxfId="109" priority="147">
      <formula>$C$23=1</formula>
    </cfRule>
  </conditionalFormatting>
  <conditionalFormatting sqref="G435:G437">
    <cfRule type="expression" dxfId="108" priority="150">
      <formula>OR($C$322="",$C$322="לא")</formula>
    </cfRule>
  </conditionalFormatting>
  <conditionalFormatting sqref="G435:G437">
    <cfRule type="expression" dxfId="107" priority="149">
      <formula>OR($C$415="",$C$415="לא")</formula>
    </cfRule>
  </conditionalFormatting>
  <conditionalFormatting sqref="E439">
    <cfRule type="expression" dxfId="106" priority="144">
      <formula>OR($C$204="",$C$204="לא")</formula>
    </cfRule>
  </conditionalFormatting>
  <conditionalFormatting sqref="E439">
    <cfRule type="expression" dxfId="105" priority="143">
      <formula>$C$23=1</formula>
    </cfRule>
  </conditionalFormatting>
  <conditionalFormatting sqref="E439">
    <cfRule type="expression" dxfId="104" priority="146">
      <formula>OR($C$322="",$C$322="לא")</formula>
    </cfRule>
  </conditionalFormatting>
  <conditionalFormatting sqref="E439">
    <cfRule type="expression" dxfId="103" priority="145">
      <formula>OR($C$415="",$C$415="לא")</formula>
    </cfRule>
  </conditionalFormatting>
  <conditionalFormatting sqref="E440">
    <cfRule type="expression" dxfId="102" priority="140">
      <formula>OR($C$204="",$C$204="לא")</formula>
    </cfRule>
  </conditionalFormatting>
  <conditionalFormatting sqref="E440">
    <cfRule type="expression" dxfId="101" priority="139">
      <formula>$C$23=1</formula>
    </cfRule>
  </conditionalFormatting>
  <conditionalFormatting sqref="E440">
    <cfRule type="expression" dxfId="100" priority="142">
      <formula>OR($C$322="",$C$322="לא")</formula>
    </cfRule>
  </conditionalFormatting>
  <conditionalFormatting sqref="E440">
    <cfRule type="expression" dxfId="99" priority="141">
      <formula>OR($C$415="",$C$415="לא")</formula>
    </cfRule>
  </conditionalFormatting>
  <conditionalFormatting sqref="G442">
    <cfRule type="expression" dxfId="98" priority="136">
      <formula>OR($C$204="",$C$204="לא")</formula>
    </cfRule>
  </conditionalFormatting>
  <conditionalFormatting sqref="G442">
    <cfRule type="expression" dxfId="97" priority="135">
      <formula>$C$23=1</formula>
    </cfRule>
  </conditionalFormatting>
  <conditionalFormatting sqref="G442">
    <cfRule type="expression" dxfId="96" priority="134">
      <formula>$C$23=2</formula>
    </cfRule>
  </conditionalFormatting>
  <conditionalFormatting sqref="G442">
    <cfRule type="expression" dxfId="95" priority="138">
      <formula>OR($C$322="",$C$322="לא")</formula>
    </cfRule>
  </conditionalFormatting>
  <conditionalFormatting sqref="G442">
    <cfRule type="expression" dxfId="94" priority="137">
      <formula>OR($C$415="",$C$415="לא")</formula>
    </cfRule>
  </conditionalFormatting>
  <conditionalFormatting sqref="G443:G445">
    <cfRule type="expression" dxfId="93" priority="131">
      <formula>OR($C$204="",$C$204="לא")</formula>
    </cfRule>
  </conditionalFormatting>
  <conditionalFormatting sqref="G443:G445">
    <cfRule type="expression" dxfId="92" priority="130">
      <formula>$C$23=1</formula>
    </cfRule>
  </conditionalFormatting>
  <conditionalFormatting sqref="G443:G445">
    <cfRule type="expression" dxfId="91" priority="129">
      <formula>$C$23=2</formula>
    </cfRule>
  </conditionalFormatting>
  <conditionalFormatting sqref="G443:G445">
    <cfRule type="expression" dxfId="90" priority="133">
      <formula>OR($C$322="",$C$322="לא")</formula>
    </cfRule>
  </conditionalFormatting>
  <conditionalFormatting sqref="G443:G445">
    <cfRule type="expression" dxfId="89" priority="132">
      <formula>OR($C$415="",$C$415="לא")</formula>
    </cfRule>
  </conditionalFormatting>
  <conditionalFormatting sqref="E447">
    <cfRule type="expression" dxfId="88" priority="126">
      <formula>OR($C$204="",$C$204="לא")</formula>
    </cfRule>
  </conditionalFormatting>
  <conditionalFormatting sqref="E447">
    <cfRule type="expression" dxfId="87" priority="125">
      <formula>$C$23=1</formula>
    </cfRule>
  </conditionalFormatting>
  <conditionalFormatting sqref="E447">
    <cfRule type="expression" dxfId="86" priority="124">
      <formula>$C$23=2</formula>
    </cfRule>
  </conditionalFormatting>
  <conditionalFormatting sqref="E447">
    <cfRule type="expression" dxfId="85" priority="128">
      <formula>OR($C$322="",$C$322="לא")</formula>
    </cfRule>
  </conditionalFormatting>
  <conditionalFormatting sqref="E447">
    <cfRule type="expression" dxfId="84" priority="127">
      <formula>OR($C$415="",$C$415="לא")</formula>
    </cfRule>
  </conditionalFormatting>
  <conditionalFormatting sqref="E448">
    <cfRule type="expression" dxfId="83" priority="121">
      <formula>OR($C$204="",$C$204="לא")</formula>
    </cfRule>
  </conditionalFormatting>
  <conditionalFormatting sqref="E448">
    <cfRule type="expression" dxfId="82" priority="120">
      <formula>$C$23=1</formula>
    </cfRule>
  </conditionalFormatting>
  <conditionalFormatting sqref="E448">
    <cfRule type="expression" dxfId="81" priority="119">
      <formula>$C$23=2</formula>
    </cfRule>
  </conditionalFormatting>
  <conditionalFormatting sqref="E448">
    <cfRule type="expression" dxfId="80" priority="123">
      <formula>OR($C$322="",$C$322="לא")</formula>
    </cfRule>
  </conditionalFormatting>
  <conditionalFormatting sqref="E448">
    <cfRule type="expression" dxfId="79" priority="122">
      <formula>OR($C$415="",$C$415="לא")</formula>
    </cfRule>
  </conditionalFormatting>
  <conditionalFormatting sqref="G450">
    <cfRule type="expression" dxfId="78" priority="116">
      <formula>OR($C$204="",$C$204="לא")</formula>
    </cfRule>
  </conditionalFormatting>
  <conditionalFormatting sqref="G450">
    <cfRule type="expression" dxfId="77" priority="115">
      <formula>$C$23=1</formula>
    </cfRule>
  </conditionalFormatting>
  <conditionalFormatting sqref="G450">
    <cfRule type="expression" dxfId="76" priority="114">
      <formula>$C$23=2</formula>
    </cfRule>
  </conditionalFormatting>
  <conditionalFormatting sqref="G450">
    <cfRule type="expression" dxfId="75" priority="113">
      <formula>$C$23=3</formula>
    </cfRule>
  </conditionalFormatting>
  <conditionalFormatting sqref="G450">
    <cfRule type="expression" dxfId="74" priority="118">
      <formula>OR($C$322="",$C$322="לא")</formula>
    </cfRule>
  </conditionalFormatting>
  <conditionalFormatting sqref="G450">
    <cfRule type="expression" dxfId="73" priority="117">
      <formula>OR($C$415="",$C$415="לא")</formula>
    </cfRule>
  </conditionalFormatting>
  <conditionalFormatting sqref="G451:G453">
    <cfRule type="expression" dxfId="72" priority="110">
      <formula>OR($C$204="",$C$204="לא")</formula>
    </cfRule>
  </conditionalFormatting>
  <conditionalFormatting sqref="G451:G453">
    <cfRule type="expression" dxfId="71" priority="109">
      <formula>$C$23=1</formula>
    </cfRule>
  </conditionalFormatting>
  <conditionalFormatting sqref="G451:G453">
    <cfRule type="expression" dxfId="70" priority="108">
      <formula>$C$23=2</formula>
    </cfRule>
  </conditionalFormatting>
  <conditionalFormatting sqref="G451:G453">
    <cfRule type="expression" dxfId="69" priority="107">
      <formula>$C$23=3</formula>
    </cfRule>
  </conditionalFormatting>
  <conditionalFormatting sqref="G451:G453">
    <cfRule type="expression" dxfId="68" priority="112">
      <formula>OR($C$322="",$C$322="לא")</formula>
    </cfRule>
  </conditionalFormatting>
  <conditionalFormatting sqref="G451:G453">
    <cfRule type="expression" dxfId="67" priority="111">
      <formula>OR($C$415="",$C$415="לא")</formula>
    </cfRule>
  </conditionalFormatting>
  <conditionalFormatting sqref="E455">
    <cfRule type="expression" dxfId="66" priority="104">
      <formula>OR($C$204="",$C$204="לא")</formula>
    </cfRule>
  </conditionalFormatting>
  <conditionalFormatting sqref="E455">
    <cfRule type="expression" dxfId="65" priority="103">
      <formula>$C$23=1</formula>
    </cfRule>
  </conditionalFormatting>
  <conditionalFormatting sqref="E455">
    <cfRule type="expression" dxfId="64" priority="102">
      <formula>$C$23=2</formula>
    </cfRule>
  </conditionalFormatting>
  <conditionalFormatting sqref="E455">
    <cfRule type="expression" dxfId="63" priority="101">
      <formula>$C$23=3</formula>
    </cfRule>
  </conditionalFormatting>
  <conditionalFormatting sqref="E455">
    <cfRule type="expression" dxfId="62" priority="106">
      <formula>OR($C$322="",$C$322="לא")</formula>
    </cfRule>
  </conditionalFormatting>
  <conditionalFormatting sqref="E455">
    <cfRule type="expression" dxfId="61" priority="105">
      <formula>OR($C$415="",$C$415="לא")</formula>
    </cfRule>
  </conditionalFormatting>
  <conditionalFormatting sqref="E456">
    <cfRule type="expression" dxfId="60" priority="98">
      <formula>OR($C$204="",$C$204="לא")</formula>
    </cfRule>
  </conditionalFormatting>
  <conditionalFormatting sqref="E456">
    <cfRule type="expression" dxfId="59" priority="97">
      <formula>$C$23=1</formula>
    </cfRule>
  </conditionalFormatting>
  <conditionalFormatting sqref="E456">
    <cfRule type="expression" dxfId="58" priority="96">
      <formula>$C$23=2</formula>
    </cfRule>
  </conditionalFormatting>
  <conditionalFormatting sqref="E456">
    <cfRule type="expression" dxfId="57" priority="95">
      <formula>$C$23=3</formula>
    </cfRule>
  </conditionalFormatting>
  <conditionalFormatting sqref="E456">
    <cfRule type="expression" dxfId="56" priority="100">
      <formula>OR($C$322="",$C$322="לא")</formula>
    </cfRule>
  </conditionalFormatting>
  <conditionalFormatting sqref="E456">
    <cfRule type="expression" dxfId="55" priority="99">
      <formula>OR($C$415="",$C$415="לא")</formula>
    </cfRule>
  </conditionalFormatting>
  <conditionalFormatting sqref="G458">
    <cfRule type="expression" dxfId="54" priority="92">
      <formula>OR($C$204="",$C$204="לא")</formula>
    </cfRule>
  </conditionalFormatting>
  <conditionalFormatting sqref="G458">
    <cfRule type="expression" dxfId="53" priority="91">
      <formula>$C$23=1</formula>
    </cfRule>
  </conditionalFormatting>
  <conditionalFormatting sqref="G458">
    <cfRule type="expression" dxfId="52" priority="90">
      <formula>$C$23=2</formula>
    </cfRule>
  </conditionalFormatting>
  <conditionalFormatting sqref="G458">
    <cfRule type="expression" dxfId="51" priority="89">
      <formula>$C$23=3</formula>
    </cfRule>
  </conditionalFormatting>
  <conditionalFormatting sqref="G458">
    <cfRule type="expression" dxfId="50" priority="88">
      <formula>$C$23=4</formula>
    </cfRule>
  </conditionalFormatting>
  <conditionalFormatting sqref="G458">
    <cfRule type="expression" dxfId="49" priority="94">
      <formula>OR($C$322="",$C$322="לא")</formula>
    </cfRule>
  </conditionalFormatting>
  <conditionalFormatting sqref="G458">
    <cfRule type="expression" dxfId="48" priority="93">
      <formula>OR($C$415="",$C$415="לא")</formula>
    </cfRule>
  </conditionalFormatting>
  <conditionalFormatting sqref="G459:G461">
    <cfRule type="expression" dxfId="47" priority="85">
      <formula>OR($C$204="",$C$204="לא")</formula>
    </cfRule>
  </conditionalFormatting>
  <conditionalFormatting sqref="G459:G461">
    <cfRule type="expression" dxfId="46" priority="84">
      <formula>$C$23=1</formula>
    </cfRule>
  </conditionalFormatting>
  <conditionalFormatting sqref="G459:G461">
    <cfRule type="expression" dxfId="45" priority="83">
      <formula>$C$23=2</formula>
    </cfRule>
  </conditionalFormatting>
  <conditionalFormatting sqref="G459:G461">
    <cfRule type="expression" dxfId="44" priority="82">
      <formula>$C$23=3</formula>
    </cfRule>
  </conditionalFormatting>
  <conditionalFormatting sqref="G459:G461">
    <cfRule type="expression" dxfId="43" priority="81">
      <formula>$C$23=4</formula>
    </cfRule>
  </conditionalFormatting>
  <conditionalFormatting sqref="G459:G461">
    <cfRule type="expression" dxfId="42" priority="87">
      <formula>OR($C$322="",$C$322="לא")</formula>
    </cfRule>
  </conditionalFormatting>
  <conditionalFormatting sqref="G459:G461">
    <cfRule type="expression" dxfId="41" priority="86">
      <formula>OR($C$415="",$C$415="לא")</formula>
    </cfRule>
  </conditionalFormatting>
  <conditionalFormatting sqref="E463">
    <cfRule type="expression" dxfId="40" priority="78">
      <formula>OR($C$204="",$C$204="לא")</formula>
    </cfRule>
  </conditionalFormatting>
  <conditionalFormatting sqref="E463">
    <cfRule type="expression" dxfId="39" priority="77">
      <formula>$C$23=1</formula>
    </cfRule>
  </conditionalFormatting>
  <conditionalFormatting sqref="E463">
    <cfRule type="expression" dxfId="38" priority="76">
      <formula>$C$23=2</formula>
    </cfRule>
  </conditionalFormatting>
  <conditionalFormatting sqref="E463">
    <cfRule type="expression" dxfId="37" priority="75">
      <formula>$C$23=3</formula>
    </cfRule>
  </conditionalFormatting>
  <conditionalFormatting sqref="E463">
    <cfRule type="expression" dxfId="36" priority="74">
      <formula>$C$23=4</formula>
    </cfRule>
  </conditionalFormatting>
  <conditionalFormatting sqref="E463">
    <cfRule type="expression" dxfId="35" priority="80">
      <formula>OR($C$322="",$C$322="לא")</formula>
    </cfRule>
  </conditionalFormatting>
  <conditionalFormatting sqref="E463">
    <cfRule type="expression" dxfId="34" priority="79">
      <formula>OR($C$415="",$C$415="לא")</formula>
    </cfRule>
  </conditionalFormatting>
  <conditionalFormatting sqref="E464">
    <cfRule type="expression" dxfId="33" priority="71">
      <formula>OR($C$204="",$C$204="לא")</formula>
    </cfRule>
  </conditionalFormatting>
  <conditionalFormatting sqref="E464">
    <cfRule type="expression" dxfId="32" priority="70">
      <formula>$C$23=1</formula>
    </cfRule>
  </conditionalFormatting>
  <conditionalFormatting sqref="E464">
    <cfRule type="expression" dxfId="31" priority="69">
      <formula>$C$23=2</formula>
    </cfRule>
  </conditionalFormatting>
  <conditionalFormatting sqref="E464">
    <cfRule type="expression" dxfId="30" priority="68">
      <formula>$C$23=3</formula>
    </cfRule>
  </conditionalFormatting>
  <conditionalFormatting sqref="E464">
    <cfRule type="expression" dxfId="29" priority="67">
      <formula>$C$23=4</formula>
    </cfRule>
  </conditionalFormatting>
  <conditionalFormatting sqref="E464">
    <cfRule type="expression" dxfId="28" priority="73">
      <formula>OR($C$322="",$C$322="לא")</formula>
    </cfRule>
  </conditionalFormatting>
  <conditionalFormatting sqref="E464">
    <cfRule type="expression" dxfId="27" priority="72">
      <formula>OR($C$415="",$C$415="לא")</formula>
    </cfRule>
  </conditionalFormatting>
  <conditionalFormatting sqref="G466">
    <cfRule type="expression" dxfId="26" priority="64">
      <formula>OR($C$204="",$C$204="לא")</formula>
    </cfRule>
  </conditionalFormatting>
  <conditionalFormatting sqref="G466">
    <cfRule type="expression" dxfId="25" priority="66">
      <formula>OR($C$322="",$C$322="לא")</formula>
    </cfRule>
  </conditionalFormatting>
  <conditionalFormatting sqref="G466">
    <cfRule type="expression" dxfId="24" priority="65">
      <formula>OR($C$415="",$C$415="לא")</formula>
    </cfRule>
  </conditionalFormatting>
  <conditionalFormatting sqref="G467:G469">
    <cfRule type="expression" dxfId="23" priority="56">
      <formula>OR($C$204="",$C$204="לא")</formula>
    </cfRule>
  </conditionalFormatting>
  <conditionalFormatting sqref="G467:G469">
    <cfRule type="expression" dxfId="22" priority="58">
      <formula>OR($C$322="",$C$322="לא")</formula>
    </cfRule>
  </conditionalFormatting>
  <conditionalFormatting sqref="G467:G469">
    <cfRule type="expression" dxfId="21" priority="57">
      <formula>OR($C$415="",$C$415="לא")</formula>
    </cfRule>
  </conditionalFormatting>
  <conditionalFormatting sqref="E471">
    <cfRule type="expression" dxfId="20" priority="48">
      <formula>OR($C$204="",$C$204="לא")</formula>
    </cfRule>
  </conditionalFormatting>
  <conditionalFormatting sqref="E471">
    <cfRule type="expression" dxfId="19" priority="50">
      <formula>OR($C$322="",$C$322="לא")</formula>
    </cfRule>
  </conditionalFormatting>
  <conditionalFormatting sqref="E471">
    <cfRule type="expression" dxfId="18" priority="49">
      <formula>OR($C$415="",$C$415="לא")</formula>
    </cfRule>
  </conditionalFormatting>
  <conditionalFormatting sqref="E472">
    <cfRule type="expression" dxfId="17" priority="40">
      <formula>OR($C$204="",$C$204="לא")</formula>
    </cfRule>
  </conditionalFormatting>
  <conditionalFormatting sqref="E472">
    <cfRule type="expression" dxfId="16" priority="42">
      <formula>OR($C$322="",$C$322="לא")</formula>
    </cfRule>
  </conditionalFormatting>
  <conditionalFormatting sqref="E472">
    <cfRule type="expression" dxfId="15" priority="41">
      <formula>OR($C$415="",$C$415="לא")</formula>
    </cfRule>
  </conditionalFormatting>
  <conditionalFormatting sqref="A25:N123">
    <cfRule type="expression" dxfId="14" priority="1">
      <formula>$C$23&lt;1</formula>
    </cfRule>
  </conditionalFormatting>
  <dataValidations disablePrompts="1" count="11">
    <dataValidation type="decimal" operator="greaterThanOrEqual" allowBlank="1" showInputMessage="1" showErrorMessage="1" sqref="B432 F467:F469 I434:J445 I426:J429 F443:F445 I461:M461 F451:F453 I431:J432 F435:F437 F427:F429 F459:F461 I455:J460 I447:J453 B472 B456 B440 B448 B464 I462:J473 B339 B371 B355 B347 B363 B379 J380:J381 F350:F352 F342:F344 F358:F360 I369:J379 I338:J339 F334:F336 I368:M368 F366:F368 I333:J336 I341:J352 I354:J360 I362:J367 F374:F376 I276:J286 F257:F259 I275:M275 I269:J274 I261:J267 I248:J259 I240:J243 B286 B278 F249:F251 B254 B270 I245:J246 F241:F243 F281:F283 F265:F267 B262 F273:F275 B246 I60:M60 I54:J59 I46:J52 I33:J44 I25:J28 B71 B63 F66:F68 F34:F36 B55 I30:J31 F50:F52 F58:F60 I61:J71 B31 F42:F44 I184:J187 I127:J127 B47 F26:F28 F86:F88 I113:J123 F118:F120 F78:F80 F94:F96 B39 I82:J83 C128 I168:J182 F102:F104 I128:K128 F110:F112 I77:J80 I85:J96 I98:J104 I106:J111 I112:M112">
      <formula1>אפס</formula1>
    </dataValidation>
    <dataValidation type="decimal" allowBlank="1" showInputMessage="1" showErrorMessage="1" sqref="C432:D432 C464:D464 C448:D448 C456:D456 C472:D472 C440:D440 C339:D339 C371:D371 C355:D355 C347:D347 C363:D363 C379:D379 C246:D246 C286:D286 C270:D270 C254:D254 C262:D262 C278:D278 C31:D31 C71:D71 C63:D63 C47:D47 C39:D39 C55:D55">
      <formula1>אפס</formula1>
      <formula2>100</formula2>
    </dataValidation>
    <dataValidation type="list" operator="greaterThanOrEqual" allowBlank="1" showInputMessage="1" showErrorMessage="1" sqref="D467:D469 D427:D429 D435:D437 D451:D453 D459:D461 D443:D445 D358:D360 D374:D376 D366:D368 D350:D352 D342:D344 D334:D336 D257:D259 D281:D283 D241:D243 D249:D251 D265:D267 D273:D275 D66:D68 D86:D88 D58:D60 D50:D52 D42:D44 D118:D120 D26:D28 D78:D80 D94:D96 D110:D112 D102:D104 D34:D36">
      <formula1>מקורות</formula1>
    </dataValidation>
    <dataValidation type="list" allowBlank="1" showInputMessage="1" showErrorMessage="1" sqref="C415 C322 C204 C216 C210">
      <formula1>כן_לא</formula1>
    </dataValidation>
    <dataValidation type="list" allowBlank="1" showInputMessage="1" showErrorMessage="1" sqref="F418:F419 F325:F326 F232:F233">
      <formula1>ימים</formula1>
    </dataValidation>
    <dataValidation type="list" allowBlank="1" showInputMessage="1" showErrorMessage="1" sqref="D418:D419 D325:D326 D232:D233">
      <formula1>שנה</formula1>
    </dataValidation>
    <dataValidation type="list" allowBlank="1" showInputMessage="1" showErrorMessage="1" sqref="E418:E419 E325:E326 E232:E233">
      <formula1>חודשים</formula1>
    </dataValidation>
    <dataValidation type="whole" operator="greaterThanOrEqual" allowBlank="1" showInputMessage="1" showErrorMessage="1" sqref="D128:H128">
      <formula1>אפס</formula1>
    </dataValidation>
    <dataValidation type="decimal" operator="greaterThanOrEqual" allowBlank="1" showInputMessage="1" showErrorMessage="1" sqref="O128">
      <formula1>0</formula1>
    </dataValidation>
    <dataValidation type="list" allowBlank="1" showInputMessage="1" showErrorMessage="1" sqref="C23">
      <formula1>שש_אתרים</formula1>
    </dataValidation>
    <dataValidation type="list" allowBlank="1" showInputMessage="1" showErrorMessage="1" sqref="G26:G28 E31 G34:G36 E39 G42:G44 E47 G50:G52 E55 G58:G60 E63 G66:G68 E71 G78:G80 E83 G86:G88 E123 G94:G96 E99 G102:G104 E107 G110:G112 E115 G118:G120 E91">
      <formula1>אסמכתאות</formula1>
    </dataValidation>
  </dataValidations>
  <hyperlinks>
    <hyperlink ref="B7" r:id="rId3"/>
    <hyperlink ref="B8" r:id="rId4"/>
  </hyperlinks>
  <pageMargins left="0.7" right="0.7" top="0.75" bottom="0.75" header="0.3" footer="0.3"/>
  <pageSetup paperSize="9"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XFD218"/>
  <sheetViews>
    <sheetView rightToLeft="1" topLeftCell="A15" zoomScale="85" zoomScaleNormal="85" workbookViewId="0">
      <selection activeCell="C15" sqref="C15"/>
    </sheetView>
  </sheetViews>
  <sheetFormatPr defaultColWidth="9" defaultRowHeight="14.25" outlineLevelRow="1" outlineLevelCol="1"/>
  <cols>
    <col min="1" max="1" width="9" style="126"/>
    <col min="2" max="2" width="27.75" style="53" customWidth="1"/>
    <col min="3" max="3" width="22.875" style="53" bestFit="1" customWidth="1"/>
    <col min="4" max="4" width="22.375" style="53" bestFit="1" customWidth="1"/>
    <col min="5" max="5" width="26.75" style="53" bestFit="1" customWidth="1"/>
    <col min="6" max="6" width="17.25" style="53" customWidth="1"/>
    <col min="7" max="7" width="23.125" style="53" bestFit="1" customWidth="1"/>
    <col min="8" max="8" width="26.375" style="53" customWidth="1"/>
    <col min="9" max="9" width="16.625" style="53" customWidth="1"/>
    <col min="10" max="10" width="16.75" style="53" hidden="1" customWidth="1" outlineLevel="1"/>
    <col min="11" max="14" width="9.125" style="53" hidden="1" customWidth="1" outlineLevel="1"/>
    <col min="15" max="15" width="9" style="53" hidden="1" customWidth="1" outlineLevel="1"/>
    <col min="16" max="16" width="9" style="53" collapsed="1"/>
    <col min="17" max="21" width="9" style="53"/>
    <col min="22" max="22" width="12.125" style="53" customWidth="1"/>
    <col min="23" max="16384" width="9" style="53"/>
  </cols>
  <sheetData>
    <row r="1" spans="1:304" s="8" customFormat="1" ht="66" customHeight="1">
      <c r="A1" s="21"/>
      <c r="C1" s="1034" t="s">
        <v>238</v>
      </c>
      <c r="D1" s="1035"/>
      <c r="E1" s="1035"/>
      <c r="F1" s="1035"/>
    </row>
    <row r="2" spans="1:304" s="8" customFormat="1" ht="66" customHeight="1">
      <c r="A2" s="21"/>
      <c r="C2" s="9"/>
      <c r="D2" s="1036" t="s">
        <v>2239</v>
      </c>
      <c r="E2" s="1036"/>
      <c r="F2" s="10"/>
    </row>
    <row r="3" spans="1:304" s="15" customFormat="1" ht="34.5" customHeight="1">
      <c r="A3" s="11" t="s">
        <v>2274</v>
      </c>
      <c r="C3" s="22"/>
    </row>
    <row r="4" spans="1:304" s="15" customFormat="1" ht="15">
      <c r="A4" s="18" t="s">
        <v>356</v>
      </c>
      <c r="C4" s="22"/>
    </row>
    <row r="5" spans="1:304" s="15" customFormat="1" ht="15">
      <c r="A5" s="23"/>
      <c r="B5" s="18"/>
      <c r="C5" s="22"/>
    </row>
    <row r="6" spans="1:304" s="20" customFormat="1">
      <c r="A6" s="126"/>
      <c r="B6" s="53"/>
      <c r="C6" s="15"/>
      <c r="D6" s="24" t="s">
        <v>27</v>
      </c>
      <c r="E6" s="25" t="s">
        <v>24</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00"/>
      <c r="BN6" s="100"/>
      <c r="BO6" s="100"/>
      <c r="BP6" s="100"/>
      <c r="BQ6" s="100"/>
      <c r="BR6" s="100"/>
      <c r="BS6" s="100"/>
      <c r="BT6" s="15"/>
      <c r="BU6" s="15"/>
      <c r="BV6" s="15"/>
      <c r="BW6" s="15"/>
      <c r="BX6" s="15"/>
      <c r="BY6" s="100"/>
      <c r="BZ6" s="100"/>
      <c r="CA6" s="100"/>
      <c r="CB6" s="100"/>
      <c r="CC6" s="100"/>
      <c r="CD6" s="100"/>
      <c r="CE6" s="100"/>
      <c r="CF6" s="100"/>
      <c r="CG6" s="100"/>
      <c r="CH6" s="100"/>
      <c r="CI6" s="100"/>
      <c r="CJ6" s="100"/>
      <c r="CK6" s="100"/>
      <c r="CL6" s="100"/>
      <c r="CM6" s="100"/>
      <c r="CN6" s="100"/>
      <c r="CO6" s="100"/>
      <c r="CP6" s="100"/>
      <c r="CQ6" s="100"/>
      <c r="CR6" s="100"/>
      <c r="CS6" s="100"/>
      <c r="CT6" s="100"/>
      <c r="CU6" s="100"/>
      <c r="CV6" s="100"/>
      <c r="CW6" s="100"/>
      <c r="CX6" s="100"/>
      <c r="CY6" s="100"/>
      <c r="CZ6" s="100"/>
      <c r="DA6" s="100"/>
      <c r="DB6" s="100"/>
      <c r="DC6" s="100"/>
      <c r="DD6" s="100"/>
      <c r="DE6" s="100"/>
      <c r="DF6" s="100"/>
      <c r="DG6" s="100"/>
      <c r="DH6" s="100"/>
      <c r="DI6" s="100"/>
      <c r="DJ6" s="100"/>
      <c r="DK6" s="100"/>
      <c r="DL6" s="100"/>
      <c r="DM6" s="100"/>
      <c r="DN6" s="100"/>
      <c r="DO6" s="100"/>
      <c r="DP6" s="100"/>
      <c r="DQ6" s="100"/>
      <c r="DR6" s="100"/>
      <c r="DS6" s="100"/>
      <c r="DT6" s="100"/>
      <c r="DU6" s="100"/>
      <c r="DV6" s="100"/>
      <c r="DW6" s="100"/>
      <c r="DX6" s="100"/>
      <c r="DY6" s="100"/>
      <c r="DZ6" s="100"/>
      <c r="EA6" s="100"/>
      <c r="EB6" s="100"/>
      <c r="EC6" s="100"/>
      <c r="ED6" s="100"/>
      <c r="EE6" s="100"/>
      <c r="EF6" s="100"/>
      <c r="EG6" s="100"/>
      <c r="EH6" s="100"/>
      <c r="EI6" s="100"/>
      <c r="EJ6" s="100"/>
      <c r="EK6" s="100"/>
      <c r="EL6" s="100"/>
      <c r="EM6" s="100"/>
      <c r="EN6" s="100"/>
      <c r="EO6" s="100"/>
      <c r="EP6" s="100"/>
      <c r="EQ6" s="100"/>
      <c r="ER6" s="100"/>
      <c r="ES6" s="100"/>
      <c r="ET6" s="100"/>
      <c r="EU6" s="100"/>
      <c r="EV6" s="100"/>
      <c r="EW6" s="100"/>
      <c r="EX6" s="100"/>
      <c r="EY6" s="100"/>
      <c r="EZ6" s="100"/>
      <c r="FA6" s="100"/>
      <c r="FB6" s="100"/>
      <c r="FC6" s="100"/>
      <c r="FD6" s="100"/>
      <c r="FE6" s="100"/>
      <c r="FF6" s="100"/>
      <c r="FG6" s="100"/>
      <c r="FH6" s="100"/>
      <c r="FI6" s="100"/>
      <c r="FJ6" s="100"/>
      <c r="FK6" s="100"/>
      <c r="FL6" s="100"/>
      <c r="FM6" s="100"/>
      <c r="FN6" s="100"/>
      <c r="FO6" s="100"/>
      <c r="FP6" s="100"/>
      <c r="FQ6" s="100"/>
      <c r="FR6" s="100"/>
      <c r="FS6" s="100"/>
      <c r="FT6" s="100"/>
      <c r="FU6" s="100"/>
      <c r="FV6" s="100"/>
      <c r="FW6" s="100"/>
      <c r="FX6" s="100"/>
      <c r="FY6" s="100"/>
      <c r="FZ6" s="100"/>
      <c r="GA6" s="100"/>
      <c r="GB6" s="100"/>
      <c r="GC6" s="100"/>
      <c r="GD6" s="100"/>
      <c r="GE6" s="100"/>
      <c r="GF6" s="100"/>
      <c r="GG6" s="100"/>
      <c r="GH6" s="100"/>
      <c r="GI6" s="100"/>
      <c r="GJ6" s="100"/>
      <c r="GK6" s="100"/>
      <c r="GL6" s="100"/>
      <c r="GM6" s="100"/>
      <c r="GN6" s="100"/>
      <c r="GO6" s="100"/>
      <c r="GP6" s="100"/>
      <c r="GQ6" s="100"/>
      <c r="GR6" s="100"/>
      <c r="GS6" s="100"/>
      <c r="GT6" s="100"/>
      <c r="GU6" s="100"/>
      <c r="GV6" s="100"/>
      <c r="GW6" s="100"/>
      <c r="GX6" s="100"/>
      <c r="GY6" s="100"/>
      <c r="GZ6" s="100"/>
      <c r="HA6" s="100"/>
      <c r="HB6" s="100"/>
      <c r="HC6" s="100"/>
      <c r="HD6" s="100"/>
      <c r="HE6" s="100"/>
      <c r="HF6" s="100"/>
      <c r="HG6" s="100"/>
      <c r="HH6" s="100"/>
      <c r="HI6" s="100"/>
      <c r="HJ6" s="100"/>
      <c r="HK6" s="100"/>
      <c r="HL6" s="100"/>
      <c r="HM6" s="100"/>
      <c r="HN6" s="100"/>
      <c r="HO6" s="100"/>
      <c r="HP6" s="100"/>
      <c r="HQ6" s="100"/>
      <c r="HR6" s="100"/>
      <c r="HS6" s="100"/>
      <c r="HT6" s="100"/>
      <c r="HU6" s="100"/>
      <c r="HV6" s="100"/>
      <c r="HW6" s="100"/>
      <c r="HX6" s="100"/>
      <c r="HY6" s="100"/>
      <c r="HZ6" s="100"/>
      <c r="IA6" s="100"/>
      <c r="IB6" s="100"/>
      <c r="IC6" s="100"/>
      <c r="ID6" s="100"/>
      <c r="IE6" s="100"/>
      <c r="IF6" s="100"/>
      <c r="IG6" s="100"/>
      <c r="IH6" s="100"/>
      <c r="II6" s="100"/>
      <c r="IJ6" s="100"/>
      <c r="IK6" s="100"/>
      <c r="IL6" s="100"/>
      <c r="IM6" s="100"/>
      <c r="IN6" s="100"/>
      <c r="IO6" s="100"/>
      <c r="IP6" s="100"/>
      <c r="IQ6" s="100"/>
      <c r="IR6" s="100"/>
      <c r="IS6" s="100"/>
      <c r="IT6" s="100"/>
      <c r="IU6" s="100"/>
      <c r="IV6" s="100"/>
      <c r="IW6" s="100"/>
      <c r="IX6" s="100"/>
      <c r="IY6" s="100"/>
      <c r="IZ6" s="100"/>
      <c r="JA6" s="100"/>
      <c r="JB6" s="100"/>
      <c r="JC6" s="100"/>
      <c r="JD6" s="100"/>
      <c r="JE6" s="100"/>
      <c r="JF6" s="100"/>
      <c r="JG6" s="100"/>
      <c r="JH6" s="100"/>
      <c r="JI6" s="100"/>
      <c r="JJ6" s="100"/>
      <c r="JK6" s="100"/>
      <c r="JL6" s="100"/>
      <c r="JM6" s="100"/>
      <c r="JN6" s="100"/>
      <c r="JO6" s="100"/>
      <c r="JP6" s="100"/>
      <c r="JQ6" s="100"/>
      <c r="JR6" s="100"/>
      <c r="JS6" s="100"/>
      <c r="JT6" s="15"/>
      <c r="JU6" s="15"/>
      <c r="JV6" s="15"/>
      <c r="JW6" s="15"/>
      <c r="JX6" s="15"/>
      <c r="JY6" s="15"/>
      <c r="JZ6" s="15"/>
      <c r="KA6" s="15"/>
      <c r="KB6" s="15"/>
      <c r="KC6" s="15"/>
      <c r="KD6" s="15"/>
      <c r="KE6" s="15"/>
      <c r="KF6" s="15"/>
      <c r="KG6" s="15"/>
      <c r="KH6" s="15"/>
      <c r="KI6" s="15"/>
      <c r="KJ6" s="15"/>
      <c r="KK6" s="15"/>
      <c r="KL6" s="15"/>
      <c r="KM6" s="15"/>
    </row>
    <row r="7" spans="1:304" s="17" customFormat="1" ht="18">
      <c r="A7" s="126"/>
      <c r="B7" s="53"/>
      <c r="C7" s="15"/>
      <c r="D7" s="15"/>
      <c r="E7" s="26" t="s">
        <v>25</v>
      </c>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00"/>
      <c r="BN7" s="100"/>
      <c r="BO7" s="100"/>
      <c r="BP7" s="100"/>
      <c r="BQ7" s="100"/>
      <c r="BR7" s="100"/>
      <c r="BS7" s="100"/>
      <c r="BT7" s="15"/>
      <c r="BU7" s="15"/>
      <c r="BV7" s="15"/>
      <c r="BW7" s="15"/>
      <c r="BX7" s="15"/>
      <c r="BY7" s="100"/>
      <c r="BZ7" s="100"/>
      <c r="CA7" s="100"/>
      <c r="CB7" s="100"/>
      <c r="CC7" s="100"/>
      <c r="CD7" s="100"/>
      <c r="CE7" s="100"/>
      <c r="CF7" s="100"/>
      <c r="CG7" s="100"/>
      <c r="CH7" s="100"/>
      <c r="CI7" s="100"/>
      <c r="CJ7" s="100"/>
      <c r="CK7" s="100"/>
      <c r="CL7" s="100"/>
      <c r="CM7" s="100"/>
      <c r="CN7" s="100"/>
      <c r="CO7" s="100"/>
      <c r="CP7" s="100"/>
      <c r="CQ7" s="100"/>
      <c r="CR7" s="100"/>
      <c r="CS7" s="100"/>
      <c r="CT7" s="100"/>
      <c r="CU7" s="100"/>
      <c r="CV7" s="100"/>
      <c r="CW7" s="100"/>
      <c r="CX7" s="100"/>
      <c r="CY7" s="100"/>
      <c r="CZ7" s="100"/>
      <c r="DA7" s="100"/>
      <c r="DB7" s="100"/>
      <c r="DC7" s="100"/>
      <c r="DD7" s="100"/>
      <c r="DE7" s="100"/>
      <c r="DF7" s="100"/>
      <c r="DG7" s="100"/>
      <c r="DH7" s="100"/>
      <c r="DI7" s="100"/>
      <c r="DJ7" s="100"/>
      <c r="DK7" s="100"/>
      <c r="DL7" s="100"/>
      <c r="DM7" s="100"/>
      <c r="DN7" s="100"/>
      <c r="DO7" s="100"/>
      <c r="DP7" s="100"/>
      <c r="DQ7" s="100"/>
      <c r="DR7" s="100"/>
      <c r="DS7" s="100"/>
      <c r="DT7" s="100"/>
      <c r="DU7" s="100"/>
      <c r="DV7" s="100"/>
      <c r="DW7" s="100"/>
      <c r="DX7" s="100"/>
      <c r="DY7" s="100"/>
      <c r="DZ7" s="100"/>
      <c r="EA7" s="100"/>
      <c r="EB7" s="100"/>
      <c r="EC7" s="100"/>
      <c r="ED7" s="100"/>
      <c r="EE7" s="100"/>
      <c r="EF7" s="100"/>
      <c r="EG7" s="100"/>
      <c r="EH7" s="100"/>
      <c r="EI7" s="100"/>
      <c r="EJ7" s="100"/>
      <c r="EK7" s="100"/>
      <c r="EL7" s="100"/>
      <c r="EM7" s="100"/>
      <c r="EN7" s="100"/>
      <c r="EO7" s="100"/>
      <c r="EP7" s="100"/>
      <c r="EQ7" s="100"/>
      <c r="ER7" s="100"/>
      <c r="ES7" s="100"/>
      <c r="ET7" s="100"/>
      <c r="EU7" s="100"/>
      <c r="EV7" s="100"/>
      <c r="EW7" s="100"/>
      <c r="EX7" s="100"/>
      <c r="EY7" s="100"/>
      <c r="EZ7" s="100"/>
      <c r="FA7" s="100"/>
      <c r="FB7" s="100"/>
      <c r="FC7" s="100"/>
      <c r="FD7" s="100"/>
      <c r="FE7" s="100"/>
      <c r="FF7" s="100"/>
      <c r="FG7" s="100"/>
      <c r="FH7" s="100"/>
      <c r="FI7" s="100"/>
      <c r="FJ7" s="100"/>
      <c r="FK7" s="100"/>
      <c r="FL7" s="100"/>
      <c r="FM7" s="100"/>
      <c r="FN7" s="100"/>
      <c r="FO7" s="100"/>
      <c r="FP7" s="100"/>
      <c r="FQ7" s="100"/>
      <c r="FR7" s="100"/>
      <c r="FS7" s="100"/>
      <c r="FT7" s="100"/>
      <c r="FU7" s="100"/>
      <c r="FV7" s="100"/>
      <c r="FW7" s="100"/>
      <c r="FX7" s="100"/>
      <c r="FY7" s="100"/>
      <c r="FZ7" s="100"/>
      <c r="GA7" s="100"/>
      <c r="GB7" s="100"/>
      <c r="GC7" s="100"/>
      <c r="GD7" s="100"/>
      <c r="GE7" s="100"/>
      <c r="GF7" s="100"/>
      <c r="GG7" s="100"/>
      <c r="GH7" s="100"/>
      <c r="GI7" s="100"/>
      <c r="GJ7" s="100"/>
      <c r="GK7" s="100"/>
      <c r="GL7" s="100"/>
      <c r="GM7" s="100"/>
      <c r="GN7" s="100"/>
      <c r="GO7" s="100"/>
      <c r="GP7" s="100"/>
      <c r="GQ7" s="100"/>
      <c r="GR7" s="100"/>
      <c r="GS7" s="100"/>
      <c r="GT7" s="100"/>
      <c r="GU7" s="100"/>
      <c r="GV7" s="100"/>
      <c r="GW7" s="100"/>
      <c r="GX7" s="100"/>
      <c r="GY7" s="100"/>
      <c r="GZ7" s="100"/>
      <c r="HA7" s="100"/>
      <c r="HB7" s="100"/>
      <c r="HC7" s="100"/>
      <c r="HD7" s="100"/>
      <c r="HE7" s="100"/>
      <c r="HF7" s="100"/>
      <c r="HG7" s="100"/>
      <c r="HH7" s="100"/>
      <c r="HI7" s="100"/>
      <c r="HJ7" s="100"/>
      <c r="HK7" s="100"/>
      <c r="HL7" s="100"/>
      <c r="HM7" s="100"/>
      <c r="HN7" s="100"/>
      <c r="HO7" s="100"/>
      <c r="HP7" s="100"/>
      <c r="HQ7" s="100"/>
      <c r="HR7" s="100"/>
      <c r="HS7" s="100"/>
      <c r="HT7" s="100"/>
      <c r="HU7" s="100"/>
      <c r="HV7" s="100"/>
      <c r="HW7" s="100"/>
      <c r="HX7" s="100"/>
      <c r="HY7" s="100"/>
      <c r="HZ7" s="100"/>
      <c r="IA7" s="100"/>
      <c r="IB7" s="100"/>
      <c r="IC7" s="100"/>
      <c r="ID7" s="100"/>
      <c r="IE7" s="100"/>
      <c r="IF7" s="100"/>
      <c r="IG7" s="100"/>
      <c r="IH7" s="100"/>
      <c r="II7" s="100"/>
      <c r="IJ7" s="100"/>
      <c r="IK7" s="100"/>
      <c r="IL7" s="100"/>
      <c r="IM7" s="100"/>
      <c r="IN7" s="100"/>
      <c r="IO7" s="100"/>
      <c r="IP7" s="100"/>
      <c r="IQ7" s="100"/>
      <c r="IR7" s="100"/>
      <c r="IS7" s="100"/>
      <c r="IT7" s="100"/>
      <c r="IU7" s="100"/>
      <c r="IV7" s="100"/>
      <c r="IW7" s="100"/>
      <c r="IX7" s="100"/>
      <c r="IY7" s="100"/>
      <c r="IZ7" s="100"/>
      <c r="JA7" s="100"/>
      <c r="JB7" s="100"/>
      <c r="JC7" s="100"/>
      <c r="JD7" s="100"/>
      <c r="JE7" s="100"/>
      <c r="JF7" s="100"/>
      <c r="JG7" s="100"/>
      <c r="JH7" s="100"/>
      <c r="JI7" s="100"/>
      <c r="JJ7" s="100"/>
      <c r="JK7" s="100"/>
      <c r="JL7" s="100"/>
      <c r="JM7" s="100"/>
      <c r="JN7" s="100"/>
      <c r="JO7" s="100"/>
      <c r="JP7" s="100"/>
      <c r="JQ7" s="100"/>
      <c r="JR7" s="100"/>
      <c r="JS7" s="100"/>
      <c r="JT7" s="13"/>
      <c r="JU7" s="13"/>
      <c r="JV7" s="13"/>
      <c r="JW7" s="13"/>
      <c r="JX7" s="13"/>
      <c r="JY7" s="13"/>
      <c r="JZ7" s="13"/>
      <c r="KA7" s="13"/>
      <c r="KB7" s="13"/>
      <c r="KC7" s="13"/>
      <c r="KD7" s="13"/>
      <c r="KE7" s="13"/>
      <c r="KF7" s="13"/>
      <c r="KG7" s="13"/>
      <c r="KH7" s="13"/>
      <c r="KI7" s="13"/>
      <c r="KJ7" s="13"/>
      <c r="KK7" s="13"/>
      <c r="KL7" s="13"/>
      <c r="KM7" s="13"/>
    </row>
    <row r="9" spans="1:304" s="17" customFormat="1" ht="18">
      <c r="A9" s="14"/>
      <c r="B9" s="27" t="s">
        <v>421</v>
      </c>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3"/>
      <c r="DH9" s="13"/>
      <c r="DI9" s="13"/>
      <c r="DJ9" s="13"/>
      <c r="DK9" s="13"/>
      <c r="DL9" s="13"/>
      <c r="DM9" s="13"/>
      <c r="DN9" s="13"/>
      <c r="DO9" s="13"/>
      <c r="DP9" s="13"/>
      <c r="DQ9" s="13"/>
      <c r="DR9" s="13"/>
      <c r="DS9" s="13"/>
      <c r="DT9" s="13"/>
      <c r="DU9" s="13"/>
      <c r="DV9" s="13"/>
      <c r="DW9" s="13"/>
      <c r="DX9" s="13"/>
      <c r="DY9" s="13"/>
      <c r="DZ9" s="13"/>
      <c r="EA9" s="13"/>
      <c r="EB9" s="13"/>
      <c r="EC9" s="13"/>
      <c r="ED9" s="13"/>
      <c r="EE9" s="13"/>
      <c r="EF9" s="13"/>
      <c r="EG9" s="13"/>
      <c r="EH9" s="13"/>
      <c r="EI9" s="13"/>
      <c r="EJ9" s="13"/>
      <c r="EK9" s="13"/>
      <c r="EL9" s="13"/>
      <c r="EM9" s="13"/>
      <c r="EN9" s="13"/>
      <c r="EO9" s="13"/>
      <c r="EP9" s="13"/>
      <c r="EQ9" s="13"/>
      <c r="ER9" s="13"/>
      <c r="ES9" s="13"/>
      <c r="ET9" s="13"/>
      <c r="EU9" s="13"/>
      <c r="EV9" s="13"/>
      <c r="EW9" s="13"/>
      <c r="EX9" s="13"/>
      <c r="EY9" s="13"/>
      <c r="EZ9" s="13"/>
      <c r="FA9" s="13"/>
      <c r="FB9" s="13"/>
      <c r="FC9" s="13"/>
      <c r="FD9" s="13"/>
      <c r="FE9" s="13"/>
      <c r="FF9" s="13"/>
      <c r="FG9" s="13"/>
      <c r="FH9" s="13"/>
      <c r="FI9" s="13"/>
      <c r="FJ9" s="13"/>
      <c r="FK9" s="13"/>
      <c r="FL9" s="13"/>
      <c r="FM9" s="13"/>
      <c r="FN9" s="13"/>
      <c r="FO9" s="13"/>
      <c r="FP9" s="13"/>
      <c r="FQ9" s="13"/>
      <c r="FR9" s="13"/>
      <c r="FS9" s="13"/>
      <c r="FT9" s="13"/>
      <c r="FU9" s="13"/>
      <c r="FV9" s="13"/>
      <c r="FW9" s="13"/>
      <c r="FX9" s="13"/>
      <c r="FY9" s="13"/>
      <c r="FZ9" s="13"/>
      <c r="GA9" s="13"/>
      <c r="GB9" s="13"/>
      <c r="GC9" s="13"/>
      <c r="GD9" s="13"/>
      <c r="GE9" s="13"/>
      <c r="GF9" s="13"/>
      <c r="GG9" s="13"/>
      <c r="GH9" s="13"/>
      <c r="GI9" s="13"/>
      <c r="GJ9" s="13"/>
      <c r="GK9" s="13"/>
      <c r="GL9" s="13"/>
      <c r="GM9" s="13"/>
      <c r="GN9" s="13"/>
      <c r="GO9" s="13"/>
      <c r="GP9" s="13"/>
      <c r="GQ9" s="13"/>
      <c r="GR9" s="13"/>
      <c r="GS9" s="13"/>
      <c r="GT9" s="13"/>
      <c r="GU9" s="13"/>
      <c r="GV9" s="13"/>
      <c r="GW9" s="13"/>
      <c r="GX9" s="13"/>
      <c r="GY9" s="13"/>
      <c r="GZ9" s="13"/>
      <c r="HA9" s="13"/>
      <c r="HB9" s="13"/>
      <c r="HC9" s="13"/>
      <c r="HD9" s="13"/>
      <c r="HE9" s="13"/>
      <c r="HF9" s="13"/>
      <c r="HG9" s="13"/>
      <c r="HH9" s="13"/>
      <c r="HI9" s="13"/>
      <c r="HJ9" s="13"/>
      <c r="HK9" s="13"/>
      <c r="HL9" s="13"/>
      <c r="HM9" s="13"/>
      <c r="HN9" s="13"/>
      <c r="HO9" s="13"/>
      <c r="HP9" s="13"/>
      <c r="HQ9" s="13"/>
      <c r="HR9" s="13"/>
      <c r="HS9" s="13"/>
      <c r="HT9" s="13"/>
      <c r="HU9" s="13"/>
      <c r="HV9" s="13"/>
      <c r="HW9" s="13"/>
      <c r="HX9" s="13"/>
      <c r="HY9" s="13"/>
      <c r="HZ9" s="13"/>
      <c r="IA9" s="13"/>
      <c r="IB9" s="13"/>
      <c r="IC9" s="13"/>
      <c r="ID9" s="13"/>
      <c r="IE9" s="13"/>
      <c r="IF9" s="13"/>
      <c r="IG9" s="13"/>
      <c r="IH9" s="13"/>
      <c r="II9" s="13"/>
      <c r="IJ9" s="13"/>
      <c r="IK9" s="13"/>
      <c r="IL9" s="13"/>
      <c r="IM9" s="13"/>
      <c r="IN9" s="13"/>
      <c r="IO9" s="13"/>
      <c r="IP9" s="13"/>
      <c r="IQ9" s="13"/>
      <c r="IR9" s="13"/>
      <c r="IS9" s="13"/>
      <c r="IT9" s="13"/>
      <c r="IU9" s="13"/>
      <c r="IV9" s="13"/>
      <c r="IW9" s="13"/>
      <c r="IX9" s="13"/>
      <c r="IY9" s="13"/>
      <c r="IZ9" s="13"/>
      <c r="JA9" s="13"/>
      <c r="JB9" s="13"/>
      <c r="JC9" s="13"/>
      <c r="JD9" s="13"/>
      <c r="JE9" s="13"/>
      <c r="JF9" s="13"/>
      <c r="JG9" s="13"/>
      <c r="JH9" s="13"/>
      <c r="JI9" s="13"/>
      <c r="JJ9" s="13"/>
      <c r="JK9" s="13"/>
      <c r="JL9" s="13"/>
      <c r="JM9" s="13"/>
      <c r="JN9" s="13"/>
      <c r="JO9" s="13"/>
      <c r="JP9" s="13"/>
      <c r="JQ9" s="13"/>
      <c r="JR9" s="13"/>
      <c r="JS9" s="13"/>
      <c r="JT9" s="16"/>
      <c r="JU9" s="16"/>
      <c r="JV9" s="16"/>
      <c r="JW9" s="16"/>
      <c r="JX9" s="16"/>
      <c r="JY9" s="16"/>
      <c r="JZ9" s="16"/>
      <c r="KA9" s="16"/>
      <c r="KB9" s="16"/>
      <c r="KC9" s="16"/>
      <c r="KD9" s="16"/>
      <c r="KE9" s="16"/>
      <c r="KF9" s="16"/>
      <c r="KG9" s="16"/>
      <c r="KH9" s="16"/>
      <c r="KI9" s="16"/>
      <c r="KJ9" s="16"/>
      <c r="KK9" s="16"/>
      <c r="KL9" s="16"/>
      <c r="KM9" s="16"/>
    </row>
    <row r="10" spans="1:304" s="17" customFormat="1" ht="18">
      <c r="A10" s="28" t="s">
        <v>239</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c r="CD10" s="15"/>
      <c r="CE10" s="15"/>
      <c r="CF10" s="15"/>
      <c r="CG10" s="15"/>
      <c r="CH10" s="15"/>
      <c r="CI10" s="15"/>
      <c r="CJ10" s="15"/>
      <c r="CK10" s="15"/>
      <c r="CL10" s="15"/>
      <c r="CM10" s="15"/>
      <c r="CN10" s="15"/>
      <c r="CO10" s="15"/>
      <c r="CP10" s="15"/>
      <c r="CQ10" s="15"/>
      <c r="CR10" s="15"/>
      <c r="CS10" s="15"/>
      <c r="CT10" s="15"/>
      <c r="CU10" s="15"/>
      <c r="CV10" s="15"/>
      <c r="CW10" s="15"/>
      <c r="CX10" s="15"/>
      <c r="CY10" s="15"/>
      <c r="CZ10" s="15"/>
      <c r="DA10" s="15"/>
      <c r="DB10" s="15"/>
      <c r="DC10" s="15"/>
      <c r="DD10" s="15"/>
      <c r="DE10" s="15"/>
      <c r="DF10" s="15"/>
      <c r="DG10" s="15"/>
      <c r="DH10" s="15"/>
      <c r="DI10" s="15"/>
      <c r="DJ10" s="15"/>
      <c r="DK10" s="15"/>
      <c r="DL10" s="15"/>
      <c r="DM10" s="15"/>
      <c r="DN10" s="15"/>
      <c r="DO10" s="15"/>
      <c r="DP10" s="15"/>
      <c r="DQ10" s="15"/>
      <c r="DR10" s="15"/>
      <c r="DS10" s="15"/>
      <c r="DT10" s="15"/>
      <c r="DU10" s="15"/>
      <c r="DV10" s="15"/>
      <c r="DW10" s="15"/>
      <c r="DX10" s="15"/>
      <c r="DY10" s="15"/>
      <c r="DZ10" s="15"/>
      <c r="EA10" s="15"/>
      <c r="EB10" s="15"/>
      <c r="EC10" s="15"/>
      <c r="ED10" s="15"/>
      <c r="EE10" s="15"/>
      <c r="EF10" s="15"/>
      <c r="EG10" s="15"/>
      <c r="EH10" s="15"/>
      <c r="EI10" s="15"/>
      <c r="EJ10" s="15"/>
      <c r="EK10" s="15"/>
      <c r="EL10" s="15"/>
      <c r="EM10" s="15"/>
      <c r="EN10" s="15"/>
      <c r="EO10" s="15"/>
      <c r="EP10" s="15"/>
      <c r="EQ10" s="15"/>
      <c r="ER10" s="15"/>
      <c r="ES10" s="15"/>
      <c r="ET10" s="15"/>
      <c r="EU10" s="15"/>
      <c r="EV10" s="15"/>
      <c r="EW10" s="15"/>
      <c r="EX10" s="15"/>
      <c r="EY10" s="15"/>
      <c r="EZ10" s="15"/>
      <c r="FA10" s="15"/>
      <c r="FB10" s="15"/>
      <c r="FC10" s="15"/>
      <c r="FD10" s="15"/>
      <c r="FE10" s="15"/>
      <c r="FF10" s="15"/>
      <c r="FG10" s="15"/>
      <c r="FH10" s="15"/>
      <c r="FI10" s="15"/>
      <c r="FJ10" s="15"/>
      <c r="FK10" s="15"/>
      <c r="FL10" s="15"/>
      <c r="FM10" s="15"/>
      <c r="FN10" s="15"/>
      <c r="FO10" s="15"/>
      <c r="FP10" s="15"/>
      <c r="FQ10" s="15"/>
      <c r="FR10" s="15"/>
      <c r="FS10" s="15"/>
      <c r="FT10" s="15"/>
      <c r="FU10" s="15"/>
      <c r="FV10" s="15"/>
      <c r="FW10" s="15"/>
      <c r="FX10" s="15"/>
      <c r="FY10" s="15"/>
      <c r="FZ10" s="15"/>
      <c r="GA10" s="15"/>
      <c r="GB10" s="15"/>
      <c r="GC10" s="15"/>
      <c r="GD10" s="15"/>
      <c r="GE10" s="15"/>
      <c r="GF10" s="15"/>
      <c r="GG10" s="15"/>
      <c r="GH10" s="15"/>
      <c r="GI10" s="15"/>
      <c r="GJ10" s="15"/>
      <c r="GK10" s="15"/>
      <c r="GL10" s="15"/>
      <c r="GM10" s="15"/>
      <c r="GN10" s="15"/>
      <c r="GO10" s="15"/>
      <c r="GP10" s="15"/>
      <c r="GQ10" s="15"/>
      <c r="GR10" s="15"/>
      <c r="GS10" s="15"/>
      <c r="GT10" s="15"/>
      <c r="GU10" s="15"/>
      <c r="GV10" s="15"/>
      <c r="GW10" s="15"/>
      <c r="GX10" s="15"/>
      <c r="GY10" s="15"/>
      <c r="GZ10" s="15"/>
      <c r="HA10" s="15"/>
      <c r="HB10" s="15"/>
      <c r="HC10" s="15"/>
      <c r="HD10" s="15"/>
      <c r="HE10" s="15"/>
      <c r="HF10" s="15"/>
      <c r="HG10" s="15"/>
      <c r="HH10" s="15"/>
      <c r="HI10" s="15"/>
      <c r="HJ10" s="15"/>
      <c r="HK10" s="15"/>
      <c r="HL10" s="15"/>
      <c r="HM10" s="15"/>
      <c r="HN10" s="15"/>
      <c r="HO10" s="15"/>
      <c r="HP10" s="15"/>
      <c r="HQ10" s="15"/>
      <c r="HR10" s="15"/>
      <c r="HS10" s="15"/>
      <c r="HT10" s="15"/>
      <c r="HU10" s="15"/>
      <c r="HV10" s="15"/>
      <c r="HW10" s="15"/>
      <c r="HX10" s="15"/>
      <c r="HY10" s="15"/>
      <c r="HZ10" s="15"/>
      <c r="IA10" s="15"/>
      <c r="IB10" s="15"/>
      <c r="IC10" s="15"/>
      <c r="ID10" s="15"/>
      <c r="IE10" s="15"/>
      <c r="IF10" s="15"/>
      <c r="IG10" s="15"/>
      <c r="IH10" s="15"/>
      <c r="II10" s="15"/>
      <c r="IJ10" s="15"/>
      <c r="IK10" s="15"/>
      <c r="IL10" s="15"/>
      <c r="IM10" s="15"/>
      <c r="IN10" s="15"/>
      <c r="IO10" s="15"/>
      <c r="IP10" s="15"/>
      <c r="IQ10" s="15"/>
      <c r="IR10" s="15"/>
      <c r="IS10" s="15"/>
      <c r="IT10" s="15"/>
      <c r="IU10" s="15"/>
      <c r="IV10" s="15"/>
      <c r="IW10" s="15"/>
      <c r="IX10" s="15"/>
      <c r="IY10" s="15"/>
      <c r="IZ10" s="15"/>
      <c r="JA10" s="15"/>
      <c r="JB10" s="15"/>
      <c r="JC10" s="15"/>
      <c r="JD10" s="15"/>
      <c r="JE10" s="15"/>
      <c r="JF10" s="15"/>
      <c r="JG10" s="15"/>
      <c r="JH10" s="15"/>
      <c r="JI10" s="15"/>
      <c r="JJ10" s="15"/>
      <c r="JK10" s="15"/>
      <c r="JL10" s="15"/>
      <c r="JM10" s="15"/>
      <c r="JN10" s="15"/>
      <c r="JO10" s="15"/>
      <c r="JP10" s="15"/>
      <c r="JQ10" s="15"/>
      <c r="JR10" s="15"/>
      <c r="JS10" s="15"/>
      <c r="JT10" s="16"/>
      <c r="JU10" s="16"/>
      <c r="JV10" s="16"/>
      <c r="JW10" s="16"/>
      <c r="JX10" s="16"/>
      <c r="JY10" s="16"/>
      <c r="JZ10" s="16"/>
      <c r="KA10" s="16"/>
      <c r="KB10" s="16"/>
      <c r="KC10" s="16"/>
      <c r="KD10" s="16"/>
      <c r="KE10" s="16"/>
      <c r="KF10" s="16"/>
      <c r="KG10" s="16"/>
      <c r="KH10" s="16"/>
      <c r="KI10" s="16"/>
      <c r="KJ10" s="16"/>
      <c r="KK10" s="16"/>
      <c r="KL10" s="16"/>
      <c r="KM10" s="16"/>
    </row>
    <row r="11" spans="1:304" s="19" customFormat="1" ht="15">
      <c r="A11" s="23"/>
      <c r="B11" s="30"/>
      <c r="C11" s="127"/>
      <c r="H11" s="17"/>
    </row>
    <row r="12" spans="1:304" s="17" customFormat="1" ht="15">
      <c r="A12" s="23">
        <v>7.1</v>
      </c>
      <c r="B12" s="1033" t="s">
        <v>329</v>
      </c>
      <c r="C12" s="1033"/>
      <c r="D12" s="15"/>
      <c r="E12" s="15"/>
      <c r="G12" s="15"/>
      <c r="I12" s="15"/>
      <c r="J12" s="15"/>
      <c r="K12" s="15"/>
      <c r="L12" s="15"/>
      <c r="M12" s="15"/>
      <c r="N12" s="15"/>
      <c r="O12" s="15"/>
      <c r="P12" s="18"/>
      <c r="Q12" s="15"/>
      <c r="R12" s="15"/>
      <c r="S12" s="15"/>
      <c r="T12" s="15"/>
      <c r="U12" s="15"/>
      <c r="V12" s="15"/>
      <c r="W12" s="15"/>
      <c r="X12" s="15"/>
      <c r="Y12" s="15"/>
      <c r="Z12" s="15"/>
      <c r="AA12" s="15"/>
      <c r="AB12" s="18"/>
      <c r="AC12" s="15"/>
      <c r="AD12" s="15"/>
      <c r="AE12" s="15"/>
      <c r="AF12" s="15"/>
      <c r="AG12" s="15"/>
      <c r="AH12" s="15"/>
      <c r="AI12" s="15"/>
      <c r="AJ12" s="15"/>
      <c r="AK12" s="15"/>
      <c r="AL12" s="15"/>
      <c r="AM12" s="15"/>
      <c r="AN12" s="18"/>
      <c r="AO12" s="15"/>
      <c r="AP12" s="15"/>
      <c r="AQ12" s="15"/>
      <c r="AR12" s="15"/>
      <c r="AS12" s="15"/>
      <c r="AT12" s="15"/>
      <c r="AU12" s="15"/>
      <c r="AV12" s="15"/>
      <c r="AW12" s="15"/>
      <c r="AX12" s="15"/>
      <c r="AY12" s="15"/>
      <c r="AZ12" s="18"/>
      <c r="BA12" s="15"/>
      <c r="BB12" s="15"/>
      <c r="BC12" s="15"/>
      <c r="BD12" s="15"/>
      <c r="BE12" s="15"/>
      <c r="BF12" s="15"/>
      <c r="BG12" s="15"/>
      <c r="BH12" s="15"/>
      <c r="BI12" s="15"/>
      <c r="BJ12" s="15"/>
      <c r="BK12" s="15"/>
      <c r="BL12" s="18"/>
      <c r="BM12" s="15"/>
      <c r="BN12" s="15"/>
      <c r="BO12" s="15"/>
      <c r="BP12" s="15"/>
      <c r="BQ12" s="15"/>
      <c r="BR12" s="15"/>
      <c r="BS12" s="15"/>
      <c r="BT12" s="15"/>
      <c r="BU12" s="15"/>
      <c r="BV12" s="15"/>
      <c r="BW12" s="15"/>
      <c r="BX12" s="18"/>
      <c r="BY12" s="15"/>
      <c r="BZ12" s="15"/>
      <c r="CA12" s="15"/>
      <c r="CB12" s="15"/>
      <c r="CC12" s="15"/>
      <c r="CD12" s="15"/>
      <c r="CE12" s="15"/>
      <c r="CF12" s="15"/>
      <c r="CG12" s="15"/>
      <c r="CH12" s="15"/>
      <c r="CI12" s="15"/>
      <c r="CJ12" s="18"/>
      <c r="CK12" s="15"/>
      <c r="CL12" s="15"/>
      <c r="CM12" s="15"/>
      <c r="CN12" s="15"/>
      <c r="CO12" s="15"/>
      <c r="CP12" s="15"/>
      <c r="CQ12" s="15"/>
      <c r="CR12" s="15"/>
      <c r="CS12" s="15"/>
      <c r="CT12" s="15"/>
      <c r="CU12" s="15"/>
      <c r="CV12" s="18"/>
      <c r="CW12" s="15"/>
      <c r="CX12" s="15"/>
      <c r="CY12" s="15"/>
      <c r="CZ12" s="15"/>
      <c r="DA12" s="15"/>
      <c r="DB12" s="15"/>
      <c r="DC12" s="15"/>
      <c r="DD12" s="15"/>
      <c r="DE12" s="15"/>
      <c r="DF12" s="15"/>
      <c r="DG12" s="15"/>
      <c r="DH12" s="18"/>
      <c r="DI12" s="15"/>
      <c r="DJ12" s="15"/>
      <c r="DK12" s="15"/>
      <c r="DL12" s="15"/>
      <c r="DM12" s="15"/>
      <c r="DN12" s="15"/>
      <c r="DO12" s="15"/>
      <c r="DP12" s="15"/>
      <c r="DQ12" s="15"/>
      <c r="DR12" s="15"/>
      <c r="DS12" s="15"/>
      <c r="DT12" s="15"/>
      <c r="DU12" s="15"/>
      <c r="DV12" s="15"/>
      <c r="DW12" s="15"/>
      <c r="DX12" s="15"/>
      <c r="DY12" s="15"/>
      <c r="DZ12" s="15"/>
      <c r="EA12" s="15"/>
      <c r="EB12" s="15"/>
      <c r="EC12" s="15"/>
      <c r="ED12" s="15"/>
      <c r="EE12" s="15"/>
      <c r="EF12" s="15"/>
      <c r="EG12" s="15"/>
      <c r="EH12" s="15"/>
      <c r="EI12" s="15"/>
      <c r="EJ12" s="15"/>
      <c r="EK12" s="15"/>
      <c r="EL12" s="15"/>
      <c r="EM12" s="15"/>
      <c r="EN12" s="15"/>
      <c r="EO12" s="15"/>
      <c r="EP12" s="15"/>
      <c r="EQ12" s="15"/>
      <c r="ER12" s="15"/>
      <c r="ES12" s="15"/>
      <c r="ET12" s="15"/>
      <c r="EU12" s="15"/>
      <c r="EV12" s="15"/>
      <c r="EW12" s="15"/>
      <c r="EX12" s="15"/>
      <c r="EY12" s="15"/>
      <c r="EZ12" s="15"/>
      <c r="FA12" s="15"/>
      <c r="FB12" s="15"/>
      <c r="FC12" s="15"/>
      <c r="FD12" s="15"/>
      <c r="FE12" s="15"/>
      <c r="FF12" s="15"/>
      <c r="FG12" s="15"/>
      <c r="FH12" s="15"/>
      <c r="FI12" s="15"/>
      <c r="FJ12" s="15"/>
      <c r="FK12" s="15"/>
      <c r="FL12" s="15"/>
      <c r="FM12" s="15"/>
      <c r="FN12" s="15"/>
      <c r="FO12" s="15"/>
      <c r="FP12" s="15"/>
      <c r="FQ12" s="15"/>
      <c r="FR12" s="15"/>
      <c r="FS12" s="15"/>
      <c r="FT12" s="15"/>
      <c r="FU12" s="15"/>
      <c r="FV12" s="15"/>
      <c r="FW12" s="15"/>
      <c r="FX12" s="15"/>
      <c r="FY12" s="15"/>
      <c r="FZ12" s="15"/>
      <c r="GA12" s="15"/>
      <c r="GB12" s="15"/>
      <c r="GC12" s="15"/>
      <c r="GD12" s="15"/>
      <c r="GE12" s="15"/>
      <c r="GF12" s="15"/>
      <c r="GG12" s="15"/>
      <c r="GH12" s="15"/>
      <c r="GI12" s="15"/>
      <c r="GJ12" s="15"/>
      <c r="GK12" s="15"/>
      <c r="GL12" s="15"/>
      <c r="GM12" s="15"/>
      <c r="GN12" s="15"/>
      <c r="GO12" s="15"/>
      <c r="GP12" s="15"/>
      <c r="GQ12" s="15"/>
      <c r="GR12" s="15"/>
      <c r="GS12" s="15"/>
      <c r="GT12" s="15"/>
      <c r="GU12" s="15"/>
      <c r="GV12" s="15"/>
      <c r="GW12" s="15"/>
      <c r="GX12" s="15"/>
      <c r="GY12" s="15"/>
      <c r="GZ12" s="15"/>
      <c r="HA12" s="15"/>
      <c r="HB12" s="15"/>
      <c r="HC12" s="15"/>
      <c r="HD12" s="15"/>
      <c r="HE12" s="15"/>
      <c r="HF12" s="15"/>
      <c r="HG12" s="15"/>
      <c r="HH12" s="15"/>
      <c r="HI12" s="15"/>
      <c r="HJ12" s="15"/>
      <c r="HK12" s="15"/>
      <c r="HL12" s="15"/>
      <c r="HM12" s="15"/>
      <c r="HN12" s="15"/>
      <c r="HO12" s="15"/>
      <c r="HP12" s="15"/>
      <c r="HQ12" s="15"/>
      <c r="HR12" s="15"/>
      <c r="HS12" s="15"/>
      <c r="HT12" s="15"/>
      <c r="HU12" s="15"/>
      <c r="HV12" s="15"/>
      <c r="HW12" s="15"/>
      <c r="HX12" s="15"/>
      <c r="HY12" s="15"/>
      <c r="HZ12" s="15"/>
      <c r="IA12" s="15"/>
      <c r="IB12" s="15"/>
      <c r="IC12" s="15"/>
      <c r="ID12" s="15"/>
      <c r="IE12" s="15"/>
      <c r="IF12" s="15"/>
      <c r="IG12" s="15"/>
      <c r="IH12" s="15"/>
      <c r="II12" s="15"/>
      <c r="IJ12" s="15"/>
      <c r="IK12" s="15"/>
      <c r="IL12" s="15"/>
      <c r="IM12" s="15"/>
      <c r="IN12" s="15"/>
      <c r="IO12" s="15"/>
      <c r="IP12" s="15"/>
      <c r="IQ12" s="15"/>
      <c r="IR12" s="15"/>
      <c r="IS12" s="15"/>
      <c r="IT12" s="15"/>
      <c r="IU12" s="15"/>
      <c r="IV12" s="15"/>
      <c r="IW12" s="15"/>
      <c r="IX12" s="15"/>
      <c r="IY12" s="15"/>
      <c r="IZ12" s="15"/>
      <c r="JA12" s="15"/>
      <c r="JB12" s="15"/>
      <c r="JC12" s="15"/>
      <c r="JD12" s="15"/>
      <c r="JE12" s="15"/>
      <c r="JF12" s="15"/>
      <c r="JG12" s="15"/>
      <c r="JH12" s="15"/>
      <c r="JI12" s="15"/>
      <c r="JJ12" s="15"/>
      <c r="JK12" s="15"/>
      <c r="JL12" s="15"/>
      <c r="JM12" s="15"/>
      <c r="JN12" s="15"/>
      <c r="JO12" s="15"/>
      <c r="JP12" s="15"/>
      <c r="JQ12" s="15"/>
      <c r="JR12" s="15"/>
      <c r="JS12" s="15"/>
      <c r="JT12" s="15"/>
      <c r="JU12" s="15"/>
      <c r="JV12" s="15"/>
      <c r="JW12" s="15"/>
      <c r="JX12" s="15"/>
      <c r="JY12" s="15"/>
      <c r="JZ12" s="15"/>
      <c r="KA12" s="15"/>
      <c r="KB12" s="15"/>
      <c r="KC12" s="15"/>
      <c r="KD12" s="15"/>
      <c r="KE12" s="15"/>
      <c r="KF12" s="15"/>
      <c r="KG12" s="15"/>
      <c r="KH12" s="15"/>
      <c r="KI12" s="15"/>
      <c r="KJ12" s="15"/>
      <c r="KK12" s="15"/>
      <c r="KL12" s="15"/>
      <c r="KM12" s="15"/>
      <c r="KN12" s="15"/>
      <c r="KO12" s="15"/>
      <c r="KP12" s="15"/>
      <c r="KQ12" s="15"/>
      <c r="KR12" s="15"/>
    </row>
    <row r="13" spans="1:304" s="17" customFormat="1" ht="105" customHeight="1">
      <c r="A13" s="35"/>
      <c r="B13" s="1042" t="s">
        <v>377</v>
      </c>
      <c r="C13" s="1042"/>
      <c r="D13" s="1043"/>
      <c r="E13" s="1043"/>
      <c r="BK13" s="19"/>
    </row>
    <row r="14" spans="1:304" s="17" customFormat="1">
      <c r="A14" s="35"/>
      <c r="B14" s="35"/>
      <c r="C14" s="35"/>
      <c r="D14" s="35"/>
      <c r="E14" s="35"/>
      <c r="BK14" s="19"/>
    </row>
    <row r="15" spans="1:304" s="17" customFormat="1" ht="30.75" customHeight="1">
      <c r="A15" s="19" t="s">
        <v>373</v>
      </c>
      <c r="B15" s="149" t="s">
        <v>374</v>
      </c>
      <c r="C15" s="1"/>
      <c r="D15" s="150" t="s">
        <v>17</v>
      </c>
      <c r="E15" s="1"/>
      <c r="BK15" s="19"/>
    </row>
    <row r="16" spans="1:304" s="17" customFormat="1">
      <c r="A16" s="35"/>
      <c r="B16" s="35"/>
      <c r="C16" s="35"/>
      <c r="D16" s="35"/>
      <c r="E16" s="35"/>
      <c r="BK16" s="19"/>
    </row>
    <row r="17" spans="1:304" s="17" customFormat="1" ht="25.5" customHeight="1">
      <c r="A17" s="19" t="s">
        <v>375</v>
      </c>
      <c r="B17" s="19" t="s">
        <v>414</v>
      </c>
      <c r="C17" s="47"/>
      <c r="D17" s="35"/>
      <c r="E17" s="35"/>
      <c r="BK17" s="19"/>
    </row>
    <row r="18" spans="1:304" s="17" customFormat="1">
      <c r="A18" s="35"/>
      <c r="B18" s="35"/>
      <c r="C18" s="35"/>
      <c r="D18" s="35"/>
      <c r="E18" s="35"/>
      <c r="BK18" s="19"/>
    </row>
    <row r="19" spans="1:304" s="17" customFormat="1" ht="27" customHeight="1">
      <c r="A19" s="19" t="s">
        <v>376</v>
      </c>
      <c r="B19" s="150" t="s">
        <v>378</v>
      </c>
      <c r="C19" s="1"/>
      <c r="D19" s="150" t="s">
        <v>17</v>
      </c>
      <c r="E19" s="1"/>
      <c r="BK19" s="19"/>
    </row>
    <row r="20" spans="1:304" s="17" customFormat="1">
      <c r="A20" s="35"/>
      <c r="B20" s="151"/>
      <c r="C20" s="151"/>
      <c r="D20" s="151"/>
      <c r="E20" s="151"/>
      <c r="BK20" s="19"/>
    </row>
    <row r="21" spans="1:304" s="15" customFormat="1" ht="15" hidden="1" outlineLevel="1">
      <c r="B21" s="40" t="s">
        <v>95</v>
      </c>
      <c r="C21" s="138"/>
      <c r="D21" s="40"/>
      <c r="E21" s="137"/>
    </row>
    <row r="22" spans="1:304" s="17" customFormat="1" hidden="1" outlineLevel="1">
      <c r="A22" s="23"/>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c r="AP22" s="15"/>
      <c r="AQ22" s="15"/>
      <c r="AR22" s="15"/>
      <c r="AS22" s="15"/>
      <c r="AT22" s="15"/>
      <c r="AU22" s="15"/>
      <c r="AV22" s="15"/>
      <c r="AW22" s="15"/>
      <c r="AX22" s="15"/>
      <c r="AY22" s="15"/>
      <c r="AZ22" s="15"/>
      <c r="BA22" s="15"/>
      <c r="BB22" s="15"/>
      <c r="BC22" s="15"/>
      <c r="BD22" s="15"/>
      <c r="BE22" s="15"/>
      <c r="BF22" s="15"/>
      <c r="BG22" s="15"/>
      <c r="BH22" s="15"/>
      <c r="BI22" s="15"/>
      <c r="BJ22" s="23"/>
      <c r="BK22" s="15"/>
      <c r="BL22" s="15"/>
      <c r="BM22" s="15"/>
      <c r="BN22" s="15"/>
      <c r="BO22" s="15"/>
      <c r="BP22" s="15"/>
      <c r="BQ22" s="15"/>
      <c r="BR22" s="15"/>
      <c r="BS22" s="15"/>
      <c r="BT22" s="15"/>
      <c r="BU22" s="15"/>
      <c r="BV22" s="15"/>
      <c r="BW22" s="15"/>
      <c r="BX22" s="15"/>
      <c r="BY22" s="15"/>
      <c r="BZ22" s="15"/>
      <c r="CA22" s="15"/>
      <c r="CB22" s="15"/>
      <c r="CC22" s="15"/>
      <c r="CD22" s="15"/>
      <c r="CE22" s="15"/>
      <c r="CF22" s="15"/>
      <c r="CG22" s="15"/>
      <c r="CH22" s="15"/>
      <c r="CI22" s="15"/>
      <c r="CJ22" s="15"/>
      <c r="CK22" s="15"/>
      <c r="CL22" s="15"/>
      <c r="CM22" s="15"/>
      <c r="CN22" s="15"/>
      <c r="CO22" s="15"/>
      <c r="CP22" s="15"/>
      <c r="CQ22" s="15"/>
      <c r="CR22" s="15"/>
      <c r="CS22" s="15"/>
      <c r="CT22" s="15"/>
      <c r="CU22" s="15"/>
      <c r="CV22" s="15"/>
      <c r="CW22" s="15"/>
      <c r="CX22" s="15"/>
      <c r="CY22" s="15"/>
      <c r="CZ22" s="15"/>
      <c r="DA22" s="15"/>
      <c r="DB22" s="15"/>
      <c r="DC22" s="15"/>
      <c r="DD22" s="15"/>
      <c r="DE22" s="15"/>
      <c r="DF22" s="15"/>
      <c r="DG22" s="15"/>
      <c r="DH22" s="15"/>
      <c r="DI22" s="15"/>
      <c r="DJ22" s="15"/>
      <c r="DK22" s="15"/>
      <c r="DL22" s="15"/>
      <c r="DM22" s="15"/>
      <c r="DN22" s="15"/>
      <c r="DO22" s="15"/>
      <c r="DP22" s="15"/>
      <c r="DQ22" s="15"/>
      <c r="DR22" s="15"/>
      <c r="DS22" s="15"/>
      <c r="DT22" s="15"/>
      <c r="DU22" s="15"/>
      <c r="DV22" s="15"/>
      <c r="DW22" s="15"/>
      <c r="DX22" s="15"/>
      <c r="DY22" s="15"/>
      <c r="DZ22" s="15"/>
      <c r="EA22" s="15"/>
      <c r="EB22" s="15"/>
      <c r="EC22" s="15"/>
      <c r="ED22" s="15"/>
      <c r="EE22" s="15"/>
      <c r="EF22" s="15"/>
      <c r="EG22" s="15"/>
      <c r="EH22" s="15"/>
      <c r="EI22" s="15"/>
      <c r="EJ22" s="15"/>
      <c r="EK22" s="15"/>
      <c r="EL22" s="15"/>
      <c r="EM22" s="15"/>
      <c r="EN22" s="15"/>
      <c r="EO22" s="15"/>
      <c r="EP22" s="15"/>
      <c r="EQ22" s="15"/>
      <c r="ER22" s="15"/>
      <c r="ES22" s="15"/>
      <c r="ET22" s="15"/>
      <c r="EU22" s="15"/>
      <c r="EV22" s="15"/>
      <c r="EW22" s="15"/>
      <c r="EX22" s="15"/>
      <c r="EY22" s="15"/>
      <c r="EZ22" s="15"/>
      <c r="FA22" s="15"/>
      <c r="FB22" s="15"/>
      <c r="FC22" s="15"/>
      <c r="FD22" s="15"/>
      <c r="FE22" s="15"/>
      <c r="FF22" s="15"/>
      <c r="FG22" s="15"/>
      <c r="FH22" s="15"/>
      <c r="FI22" s="15"/>
      <c r="FJ22" s="15"/>
      <c r="FK22" s="15"/>
      <c r="FL22" s="15"/>
      <c r="FM22" s="15"/>
      <c r="FN22" s="15"/>
      <c r="FO22" s="15"/>
      <c r="FP22" s="15"/>
      <c r="FQ22" s="15"/>
      <c r="FR22" s="15"/>
      <c r="FS22" s="15"/>
      <c r="FT22" s="15"/>
      <c r="FU22" s="15"/>
      <c r="FV22" s="15"/>
      <c r="FW22" s="15"/>
      <c r="FX22" s="15"/>
      <c r="FY22" s="15"/>
      <c r="FZ22" s="15"/>
      <c r="GA22" s="15"/>
      <c r="GB22" s="15"/>
      <c r="GC22" s="15"/>
      <c r="GD22" s="15"/>
    </row>
    <row r="23" spans="1:304" s="17" customFormat="1" ht="15" collapsed="1">
      <c r="A23" s="23">
        <v>7.2</v>
      </c>
      <c r="B23" s="33" t="s">
        <v>316</v>
      </c>
      <c r="D23" s="15"/>
      <c r="E23" s="15"/>
      <c r="F23" s="30" t="s">
        <v>2246</v>
      </c>
      <c r="G23" s="15"/>
      <c r="I23" s="15"/>
      <c r="J23" s="15"/>
      <c r="K23" s="15"/>
      <c r="L23" s="15"/>
      <c r="M23" s="15"/>
      <c r="N23" s="15"/>
      <c r="O23" s="15"/>
      <c r="P23" s="18"/>
      <c r="Q23" s="15"/>
      <c r="R23" s="15"/>
      <c r="S23" s="15"/>
      <c r="T23" s="15"/>
      <c r="U23" s="15"/>
      <c r="V23" s="15"/>
      <c r="W23" s="15"/>
      <c r="X23" s="15"/>
      <c r="Y23" s="15"/>
      <c r="Z23" s="15"/>
      <c r="AA23" s="15"/>
      <c r="AB23" s="18"/>
      <c r="AC23" s="15"/>
      <c r="AD23" s="15"/>
      <c r="AE23" s="15"/>
      <c r="AF23" s="15"/>
      <c r="AG23" s="15"/>
      <c r="AH23" s="15"/>
      <c r="AI23" s="15"/>
      <c r="AJ23" s="15"/>
      <c r="AK23" s="15"/>
      <c r="AL23" s="15"/>
      <c r="AM23" s="15"/>
      <c r="AN23" s="18"/>
      <c r="AO23" s="15"/>
      <c r="AP23" s="15"/>
      <c r="AQ23" s="15"/>
      <c r="AR23" s="15"/>
      <c r="AS23" s="15"/>
      <c r="AT23" s="15"/>
      <c r="AU23" s="15"/>
      <c r="AV23" s="15"/>
      <c r="AW23" s="15"/>
      <c r="AX23" s="15"/>
      <c r="AY23" s="15"/>
      <c r="AZ23" s="18"/>
      <c r="BA23" s="15"/>
      <c r="BB23" s="15"/>
      <c r="BC23" s="15"/>
      <c r="BD23" s="15"/>
      <c r="BE23" s="15"/>
      <c r="BF23" s="15"/>
      <c r="BG23" s="15"/>
      <c r="BH23" s="15"/>
      <c r="BI23" s="15"/>
      <c r="BJ23" s="15"/>
      <c r="BK23" s="15"/>
      <c r="BL23" s="18"/>
      <c r="BM23" s="15"/>
      <c r="BN23" s="15"/>
      <c r="BO23" s="15"/>
      <c r="BP23" s="15"/>
      <c r="BQ23" s="15"/>
      <c r="BR23" s="15"/>
      <c r="BS23" s="15"/>
      <c r="BT23" s="15"/>
      <c r="BU23" s="15"/>
      <c r="BV23" s="15"/>
      <c r="BW23" s="15"/>
      <c r="BX23" s="18"/>
      <c r="BY23" s="15"/>
      <c r="BZ23" s="15"/>
      <c r="CA23" s="15"/>
      <c r="CB23" s="15"/>
      <c r="CC23" s="15"/>
      <c r="CD23" s="15"/>
      <c r="CE23" s="15"/>
      <c r="CF23" s="15"/>
      <c r="CG23" s="15"/>
      <c r="CH23" s="15"/>
      <c r="CI23" s="15"/>
      <c r="CJ23" s="18"/>
      <c r="CK23" s="15"/>
      <c r="CL23" s="15"/>
      <c r="CM23" s="15"/>
      <c r="CN23" s="15"/>
      <c r="CO23" s="15"/>
      <c r="CP23" s="15"/>
      <c r="CQ23" s="15"/>
      <c r="CR23" s="15"/>
      <c r="CS23" s="15"/>
      <c r="CT23" s="15"/>
      <c r="CU23" s="15"/>
      <c r="CV23" s="18"/>
      <c r="CW23" s="15"/>
      <c r="CX23" s="15"/>
      <c r="CY23" s="15"/>
      <c r="CZ23" s="15"/>
      <c r="DA23" s="15"/>
      <c r="DB23" s="15"/>
      <c r="DC23" s="15"/>
      <c r="DD23" s="15"/>
      <c r="DE23" s="15"/>
      <c r="DF23" s="15"/>
      <c r="DG23" s="15"/>
      <c r="DH23" s="18"/>
      <c r="DI23" s="15"/>
      <c r="DJ23" s="15"/>
      <c r="DK23" s="15"/>
      <c r="DL23" s="15"/>
      <c r="DM23" s="15"/>
      <c r="DN23" s="15"/>
      <c r="DO23" s="15"/>
      <c r="DP23" s="15"/>
      <c r="DQ23" s="15"/>
      <c r="DR23" s="15"/>
      <c r="DS23" s="15"/>
      <c r="DT23" s="15"/>
      <c r="DU23" s="15"/>
      <c r="DV23" s="15"/>
      <c r="DW23" s="15"/>
      <c r="DX23" s="15"/>
      <c r="DY23" s="15"/>
      <c r="DZ23" s="15"/>
      <c r="EA23" s="15"/>
      <c r="EB23" s="15"/>
      <c r="EC23" s="15"/>
      <c r="ED23" s="15"/>
      <c r="EE23" s="15"/>
      <c r="EF23" s="15"/>
      <c r="EG23" s="15"/>
      <c r="EH23" s="15"/>
      <c r="EI23" s="15"/>
      <c r="EJ23" s="15"/>
      <c r="EK23" s="15"/>
      <c r="EL23" s="15"/>
      <c r="EM23" s="15"/>
      <c r="EN23" s="15"/>
      <c r="EO23" s="15"/>
      <c r="EP23" s="15"/>
      <c r="EQ23" s="15"/>
      <c r="ER23" s="15"/>
      <c r="ES23" s="15"/>
      <c r="ET23" s="15"/>
      <c r="EU23" s="15"/>
      <c r="EV23" s="15"/>
      <c r="EW23" s="15"/>
      <c r="EX23" s="15"/>
      <c r="EY23" s="15"/>
      <c r="EZ23" s="15"/>
      <c r="FA23" s="15"/>
      <c r="FB23" s="15"/>
      <c r="FC23" s="15"/>
      <c r="FD23" s="15"/>
      <c r="FE23" s="15"/>
      <c r="FF23" s="15"/>
      <c r="FG23" s="15"/>
      <c r="FH23" s="15"/>
      <c r="FI23" s="15"/>
      <c r="FJ23" s="15"/>
      <c r="FK23" s="15"/>
      <c r="FL23" s="15"/>
      <c r="FM23" s="15"/>
      <c r="FN23" s="15"/>
      <c r="FO23" s="15"/>
      <c r="FP23" s="15"/>
      <c r="FQ23" s="15"/>
      <c r="FR23" s="15"/>
      <c r="FS23" s="15"/>
      <c r="FT23" s="15"/>
      <c r="FU23" s="15"/>
      <c r="FV23" s="15"/>
      <c r="FW23" s="15"/>
      <c r="FX23" s="15"/>
      <c r="FY23" s="15"/>
      <c r="FZ23" s="15"/>
      <c r="GA23" s="15"/>
      <c r="GB23" s="15"/>
      <c r="GC23" s="15"/>
      <c r="GD23" s="15"/>
      <c r="GE23" s="15"/>
      <c r="GF23" s="15"/>
      <c r="GG23" s="15"/>
      <c r="GH23" s="15"/>
      <c r="GI23" s="15"/>
      <c r="GJ23" s="15"/>
      <c r="GK23" s="15"/>
      <c r="GL23" s="15"/>
      <c r="GM23" s="15"/>
      <c r="GN23" s="15"/>
      <c r="GO23" s="15"/>
      <c r="GP23" s="15"/>
      <c r="GQ23" s="15"/>
      <c r="GR23" s="15"/>
      <c r="GS23" s="15"/>
      <c r="GT23" s="15"/>
      <c r="GU23" s="15"/>
      <c r="GV23" s="15"/>
      <c r="GW23" s="15"/>
      <c r="GX23" s="15"/>
      <c r="GY23" s="15"/>
      <c r="GZ23" s="15"/>
      <c r="HA23" s="15"/>
      <c r="HB23" s="15"/>
      <c r="HC23" s="15"/>
      <c r="HD23" s="15"/>
      <c r="HE23" s="15"/>
      <c r="HF23" s="15"/>
      <c r="HG23" s="15"/>
      <c r="HH23" s="15"/>
      <c r="HI23" s="15"/>
      <c r="HJ23" s="15"/>
      <c r="HK23" s="15"/>
      <c r="HL23" s="15"/>
      <c r="HM23" s="15"/>
      <c r="HN23" s="15"/>
      <c r="HO23" s="15"/>
      <c r="HP23" s="15"/>
      <c r="HQ23" s="15"/>
      <c r="HR23" s="15"/>
      <c r="HS23" s="15"/>
      <c r="HT23" s="15"/>
      <c r="HU23" s="15"/>
      <c r="HV23" s="15"/>
      <c r="HW23" s="15"/>
      <c r="HX23" s="15"/>
      <c r="HY23" s="15"/>
      <c r="HZ23" s="15"/>
      <c r="IA23" s="15"/>
      <c r="IB23" s="15"/>
      <c r="IC23" s="15"/>
      <c r="ID23" s="15"/>
      <c r="IE23" s="15"/>
      <c r="IF23" s="15"/>
      <c r="IG23" s="15"/>
      <c r="IH23" s="15"/>
      <c r="II23" s="15"/>
      <c r="IJ23" s="15"/>
      <c r="IK23" s="15"/>
      <c r="IL23" s="15"/>
      <c r="IM23" s="15"/>
      <c r="IN23" s="15"/>
      <c r="IO23" s="15"/>
      <c r="IP23" s="15"/>
      <c r="IQ23" s="15"/>
      <c r="IR23" s="15"/>
      <c r="IS23" s="15"/>
      <c r="IT23" s="15"/>
      <c r="IU23" s="15"/>
      <c r="IV23" s="15"/>
      <c r="IW23" s="15"/>
      <c r="IX23" s="15"/>
      <c r="IY23" s="15"/>
      <c r="IZ23" s="15"/>
      <c r="JA23" s="15"/>
      <c r="JB23" s="15"/>
      <c r="JC23" s="15"/>
      <c r="JD23" s="15"/>
      <c r="JE23" s="15"/>
      <c r="JF23" s="15"/>
      <c r="JG23" s="15"/>
      <c r="JH23" s="15"/>
      <c r="JI23" s="15"/>
      <c r="JJ23" s="15"/>
      <c r="JK23" s="15"/>
      <c r="JL23" s="15"/>
      <c r="JM23" s="15"/>
      <c r="JN23" s="15"/>
      <c r="JO23" s="15"/>
      <c r="JP23" s="15"/>
      <c r="JQ23" s="15"/>
      <c r="JR23" s="15"/>
      <c r="JS23" s="15"/>
      <c r="JT23" s="15"/>
      <c r="JU23" s="15"/>
      <c r="JV23" s="15"/>
      <c r="JW23" s="15"/>
      <c r="JX23" s="15"/>
      <c r="JY23" s="15"/>
      <c r="JZ23" s="15"/>
      <c r="KA23" s="15"/>
      <c r="KB23" s="15"/>
      <c r="KC23" s="15"/>
      <c r="KD23" s="15"/>
      <c r="KE23" s="15"/>
      <c r="KF23" s="15"/>
      <c r="KG23" s="15"/>
      <c r="KH23" s="15"/>
      <c r="KI23" s="15"/>
      <c r="KJ23" s="15"/>
      <c r="KK23" s="15"/>
      <c r="KL23" s="15"/>
      <c r="KM23" s="15"/>
      <c r="KN23" s="15"/>
      <c r="KO23" s="15"/>
      <c r="KP23" s="15"/>
      <c r="KQ23" s="15"/>
      <c r="KR23" s="15"/>
    </row>
    <row r="24" spans="1:304">
      <c r="A24" s="126" t="s">
        <v>336</v>
      </c>
      <c r="B24" s="147" t="s">
        <v>2254</v>
      </c>
      <c r="F24" s="152" t="s">
        <v>2245</v>
      </c>
      <c r="G24" s="153"/>
      <c r="H24" s="153"/>
    </row>
    <row r="25" spans="1:304">
      <c r="B25" s="147" t="s">
        <v>2255</v>
      </c>
      <c r="F25" s="152"/>
      <c r="G25" s="153"/>
      <c r="H25" s="153"/>
    </row>
    <row r="27" spans="1:304" ht="73.5">
      <c r="B27" s="101" t="s">
        <v>178</v>
      </c>
      <c r="C27" s="154" t="s">
        <v>298</v>
      </c>
      <c r="D27" s="102" t="s">
        <v>2263</v>
      </c>
      <c r="F27" s="102" t="s">
        <v>2272</v>
      </c>
      <c r="G27" s="102" t="s">
        <v>2273</v>
      </c>
      <c r="H27" s="102" t="s">
        <v>2264</v>
      </c>
      <c r="I27" s="260" t="s">
        <v>2261</v>
      </c>
      <c r="J27" s="37" t="s">
        <v>2265</v>
      </c>
      <c r="K27" s="36" t="s">
        <v>102</v>
      </c>
      <c r="L27" s="37" t="s">
        <v>103</v>
      </c>
      <c r="M27" s="37" t="s">
        <v>98</v>
      </c>
      <c r="N27" s="37" t="s">
        <v>104</v>
      </c>
      <c r="O27" s="38" t="s">
        <v>95</v>
      </c>
    </row>
    <row r="28" spans="1:304" ht="15" customHeight="1">
      <c r="B28" s="104">
        <v>1</v>
      </c>
      <c r="C28" s="105"/>
      <c r="D28" s="43"/>
      <c r="F28" s="105"/>
      <c r="G28" s="43"/>
      <c r="H28" s="43"/>
      <c r="I28" s="128"/>
      <c r="J28" s="155">
        <f>H28*G28*F28</f>
        <v>0</v>
      </c>
      <c r="K28" s="39"/>
      <c r="L28" s="39"/>
      <c r="M28" s="39"/>
      <c r="N28" s="39"/>
      <c r="O28" s="39"/>
    </row>
    <row r="29" spans="1:304" ht="15" customHeight="1">
      <c r="B29" s="106">
        <v>2</v>
      </c>
      <c r="C29" s="105"/>
      <c r="D29" s="43"/>
      <c r="F29" s="105"/>
      <c r="G29" s="43"/>
      <c r="H29" s="43"/>
      <c r="I29" s="128"/>
      <c r="J29" s="155">
        <f t="shared" ref="J29:J37" si="0">H29*G29*F29</f>
        <v>0</v>
      </c>
      <c r="K29" s="39"/>
      <c r="L29" s="39"/>
      <c r="M29" s="39"/>
      <c r="N29" s="39"/>
      <c r="O29" s="39"/>
    </row>
    <row r="30" spans="1:304">
      <c r="B30" s="106">
        <v>3</v>
      </c>
      <c r="C30" s="105"/>
      <c r="D30" s="43"/>
      <c r="F30" s="105"/>
      <c r="G30" s="43"/>
      <c r="H30" s="43"/>
      <c r="I30" s="128"/>
      <c r="J30" s="155">
        <f t="shared" si="0"/>
        <v>0</v>
      </c>
      <c r="K30" s="39"/>
      <c r="L30" s="39"/>
      <c r="M30" s="39"/>
      <c r="N30" s="39"/>
      <c r="O30" s="39"/>
    </row>
    <row r="31" spans="1:304">
      <c r="B31" s="106">
        <v>4</v>
      </c>
      <c r="C31" s="105"/>
      <c r="D31" s="43"/>
      <c r="F31" s="105"/>
      <c r="G31" s="43"/>
      <c r="H31" s="43"/>
      <c r="I31" s="128"/>
      <c r="J31" s="155">
        <f t="shared" si="0"/>
        <v>0</v>
      </c>
      <c r="K31" s="39"/>
      <c r="L31" s="39"/>
      <c r="M31" s="39"/>
      <c r="N31" s="39"/>
      <c r="O31" s="39"/>
    </row>
    <row r="32" spans="1:304">
      <c r="B32" s="106">
        <v>5</v>
      </c>
      <c r="C32" s="105"/>
      <c r="D32" s="43"/>
      <c r="F32" s="105"/>
      <c r="G32" s="43"/>
      <c r="H32" s="43"/>
      <c r="I32" s="128"/>
      <c r="J32" s="155">
        <f t="shared" si="0"/>
        <v>0</v>
      </c>
      <c r="K32" s="39"/>
      <c r="L32" s="39"/>
      <c r="M32" s="39"/>
      <c r="N32" s="39"/>
      <c r="O32" s="39"/>
    </row>
    <row r="33" spans="1:15">
      <c r="B33" s="106">
        <v>6</v>
      </c>
      <c r="C33" s="105"/>
      <c r="D33" s="43"/>
      <c r="F33" s="105"/>
      <c r="G33" s="43"/>
      <c r="H33" s="43"/>
      <c r="I33" s="128"/>
      <c r="J33" s="155">
        <f t="shared" si="0"/>
        <v>0</v>
      </c>
      <c r="K33" s="39"/>
      <c r="L33" s="39"/>
      <c r="M33" s="39"/>
      <c r="N33" s="39"/>
      <c r="O33" s="39"/>
    </row>
    <row r="34" spans="1:15">
      <c r="B34" s="106">
        <v>7</v>
      </c>
      <c r="C34" s="105"/>
      <c r="D34" s="43"/>
      <c r="F34" s="105"/>
      <c r="G34" s="43"/>
      <c r="H34" s="43"/>
      <c r="I34" s="128"/>
      <c r="J34" s="155">
        <f t="shared" si="0"/>
        <v>0</v>
      </c>
      <c r="K34" s="39"/>
      <c r="L34" s="39"/>
      <c r="M34" s="39"/>
      <c r="N34" s="39"/>
      <c r="O34" s="39"/>
    </row>
    <row r="35" spans="1:15">
      <c r="B35" s="106">
        <v>8</v>
      </c>
      <c r="C35" s="105"/>
      <c r="D35" s="43"/>
      <c r="F35" s="105"/>
      <c r="G35" s="43"/>
      <c r="H35" s="43"/>
      <c r="I35" s="128"/>
      <c r="J35" s="155">
        <f t="shared" si="0"/>
        <v>0</v>
      </c>
      <c r="K35" s="39"/>
      <c r="L35" s="39"/>
      <c r="M35" s="39"/>
      <c r="N35" s="39"/>
      <c r="O35" s="39"/>
    </row>
    <row r="36" spans="1:15">
      <c r="B36" s="106">
        <v>9</v>
      </c>
      <c r="C36" s="105"/>
      <c r="D36" s="43"/>
      <c r="F36" s="105"/>
      <c r="G36" s="43"/>
      <c r="H36" s="43"/>
      <c r="I36" s="128"/>
      <c r="J36" s="155">
        <f t="shared" si="0"/>
        <v>0</v>
      </c>
      <c r="K36" s="39"/>
      <c r="L36" s="39"/>
      <c r="M36" s="39"/>
      <c r="N36" s="39"/>
      <c r="O36" s="39"/>
    </row>
    <row r="37" spans="1:15">
      <c r="B37" s="107">
        <v>10</v>
      </c>
      <c r="C37" s="105"/>
      <c r="D37" s="43"/>
      <c r="F37" s="105"/>
      <c r="G37" s="43"/>
      <c r="H37" s="43"/>
      <c r="I37" s="128"/>
      <c r="J37" s="155">
        <f t="shared" si="0"/>
        <v>0</v>
      </c>
      <c r="K37" s="39"/>
      <c r="L37" s="39"/>
      <c r="M37" s="39"/>
      <c r="N37" s="39"/>
      <c r="O37" s="39"/>
    </row>
    <row r="38" spans="1:15">
      <c r="B38" s="1044" t="s">
        <v>185</v>
      </c>
      <c r="C38" s="1045"/>
      <c r="D38" s="156">
        <f>SUM(D28:D37)</f>
        <v>0</v>
      </c>
      <c r="F38" s="156">
        <f>SUM(F28:F37)</f>
        <v>0</v>
      </c>
      <c r="G38" s="156">
        <f>SUM(G28:G37)</f>
        <v>0</v>
      </c>
      <c r="H38" s="156">
        <f>SUM(H28:H37)</f>
        <v>0</v>
      </c>
      <c r="J38" s="155">
        <f>H38*G38*F38</f>
        <v>0</v>
      </c>
      <c r="K38" s="39"/>
      <c r="L38" s="39"/>
      <c r="M38" s="39"/>
      <c r="N38" s="39"/>
      <c r="O38" s="39"/>
    </row>
    <row r="40" spans="1:15">
      <c r="B40" s="53" t="s">
        <v>380</v>
      </c>
      <c r="C40" s="157">
        <f>כמות_ייצור_חשמל*20</f>
        <v>0</v>
      </c>
    </row>
    <row r="42" spans="1:15" ht="15" hidden="1" customHeight="1" outlineLevel="1">
      <c r="B42" s="40"/>
      <c r="C42" s="40"/>
      <c r="D42" s="143"/>
      <c r="E42" s="143"/>
    </row>
    <row r="43" spans="1:15" s="15" customFormat="1" ht="15" hidden="1" customHeight="1" outlineLevel="1">
      <c r="B43" s="40" t="s">
        <v>95</v>
      </c>
      <c r="C43" s="138"/>
      <c r="D43" s="143"/>
      <c r="E43" s="143"/>
    </row>
    <row r="44" spans="1:15" s="15" customFormat="1" ht="15" hidden="1" customHeight="1" outlineLevel="1">
      <c r="B44" s="40"/>
      <c r="C44" s="40"/>
      <c r="D44" s="40"/>
      <c r="E44" s="137"/>
    </row>
    <row r="45" spans="1:15" collapsed="1">
      <c r="A45" s="126" t="s">
        <v>337</v>
      </c>
      <c r="B45" s="53" t="s">
        <v>372</v>
      </c>
      <c r="C45" s="158"/>
    </row>
    <row r="46" spans="1:15">
      <c r="B46" s="53" t="s">
        <v>338</v>
      </c>
      <c r="C46" s="157">
        <f>C45*כמות_ייצור_חשמל</f>
        <v>0</v>
      </c>
    </row>
    <row r="48" spans="1:15" s="15" customFormat="1" ht="15" hidden="1" outlineLevel="1">
      <c r="B48" s="40" t="s">
        <v>95</v>
      </c>
      <c r="C48" s="138"/>
      <c r="D48" s="40"/>
      <c r="E48" s="137"/>
    </row>
    <row r="49" spans="1:304 16384:16384" s="17" customFormat="1" hidden="1" outlineLevel="1">
      <c r="A49" s="23"/>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23"/>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row>
    <row r="50" spans="1:304 16384:16384" s="17" customFormat="1" ht="15.75" collapsed="1" thickBot="1">
      <c r="A50" s="23">
        <v>7.3</v>
      </c>
      <c r="B50" s="159" t="s">
        <v>330</v>
      </c>
      <c r="D50" s="15"/>
      <c r="E50" s="15"/>
      <c r="G50" s="15"/>
      <c r="I50" s="15"/>
      <c r="J50" s="15"/>
      <c r="K50" s="15"/>
      <c r="L50" s="15"/>
      <c r="M50" s="15"/>
      <c r="N50" s="15"/>
      <c r="O50" s="15"/>
      <c r="P50" s="18"/>
      <c r="Q50" s="15"/>
      <c r="R50" s="15"/>
      <c r="S50" s="15"/>
      <c r="T50" s="15"/>
      <c r="U50" s="15"/>
      <c r="V50" s="15"/>
      <c r="W50" s="15"/>
      <c r="X50" s="15"/>
      <c r="Y50" s="15"/>
      <c r="Z50" s="15"/>
      <c r="AA50" s="15"/>
      <c r="AB50" s="18"/>
      <c r="AC50" s="15"/>
      <c r="AD50" s="15"/>
      <c r="AE50" s="15"/>
      <c r="AF50" s="15"/>
      <c r="AG50" s="15"/>
      <c r="AH50" s="15"/>
      <c r="AI50" s="15"/>
      <c r="AJ50" s="15"/>
      <c r="AK50" s="15"/>
      <c r="AL50" s="15"/>
      <c r="AM50" s="15"/>
      <c r="AN50" s="18"/>
      <c r="AO50" s="15"/>
      <c r="AP50" s="15"/>
      <c r="AQ50" s="15"/>
      <c r="AR50" s="15"/>
      <c r="AS50" s="15"/>
      <c r="AT50" s="15"/>
      <c r="AU50" s="15"/>
      <c r="AV50" s="15"/>
      <c r="AW50" s="15"/>
      <c r="AX50" s="15"/>
      <c r="AY50" s="15"/>
      <c r="AZ50" s="18"/>
      <c r="BA50" s="15"/>
      <c r="BB50" s="15"/>
      <c r="BC50" s="15"/>
      <c r="BD50" s="15"/>
      <c r="BE50" s="15"/>
      <c r="BF50" s="15"/>
      <c r="BG50" s="15"/>
      <c r="BH50" s="15"/>
      <c r="BI50" s="15"/>
      <c r="BJ50" s="15"/>
      <c r="BK50" s="15"/>
      <c r="BL50" s="18"/>
      <c r="BM50" s="15"/>
      <c r="BN50" s="15"/>
      <c r="BO50" s="15"/>
      <c r="BP50" s="15"/>
      <c r="BQ50" s="15"/>
      <c r="BR50" s="15"/>
      <c r="BS50" s="15"/>
      <c r="BT50" s="15"/>
      <c r="BU50" s="15"/>
      <c r="BV50" s="15"/>
      <c r="BW50" s="15"/>
      <c r="BX50" s="18"/>
      <c r="BY50" s="15"/>
      <c r="BZ50" s="15"/>
      <c r="CA50" s="15"/>
      <c r="CB50" s="15"/>
      <c r="CC50" s="15"/>
      <c r="CD50" s="15"/>
      <c r="CE50" s="15"/>
      <c r="CF50" s="15"/>
      <c r="CG50" s="15"/>
      <c r="CH50" s="15"/>
      <c r="CI50" s="15"/>
      <c r="CJ50" s="18"/>
      <c r="CK50" s="15"/>
      <c r="CL50" s="15"/>
      <c r="CM50" s="15"/>
      <c r="CN50" s="15"/>
      <c r="CO50" s="15"/>
      <c r="CP50" s="15"/>
      <c r="CQ50" s="15"/>
      <c r="CR50" s="15"/>
      <c r="CS50" s="15"/>
      <c r="CT50" s="15"/>
      <c r="CU50" s="15"/>
      <c r="CV50" s="18"/>
      <c r="CW50" s="15"/>
      <c r="CX50" s="15"/>
      <c r="CY50" s="15"/>
      <c r="CZ50" s="15"/>
      <c r="DA50" s="15"/>
      <c r="DB50" s="15"/>
      <c r="DC50" s="15"/>
      <c r="DD50" s="15"/>
      <c r="DE50" s="15"/>
      <c r="DF50" s="15"/>
      <c r="DG50" s="15"/>
      <c r="DH50" s="18"/>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c r="IH50" s="15"/>
      <c r="II50" s="15"/>
      <c r="IJ50" s="15"/>
      <c r="IK50" s="15"/>
      <c r="IL50" s="15"/>
      <c r="IM50" s="15"/>
      <c r="IN50" s="15"/>
      <c r="IO50" s="15"/>
      <c r="IP50" s="15"/>
      <c r="IQ50" s="15"/>
      <c r="IR50" s="15"/>
      <c r="IS50" s="15"/>
      <c r="IT50" s="15"/>
      <c r="IU50" s="15"/>
      <c r="IV50" s="15"/>
      <c r="IW50" s="15"/>
      <c r="IX50" s="15"/>
      <c r="IY50" s="15"/>
      <c r="IZ50" s="15"/>
      <c r="JA50" s="15"/>
      <c r="JB50" s="15"/>
      <c r="JC50" s="15"/>
      <c r="JD50" s="15"/>
      <c r="JE50" s="15"/>
      <c r="JF50" s="15"/>
      <c r="JG50" s="15"/>
      <c r="JH50" s="15"/>
      <c r="JI50" s="15"/>
      <c r="JJ50" s="15"/>
      <c r="JK50" s="15"/>
      <c r="JL50" s="15"/>
      <c r="JM50" s="15"/>
      <c r="JN50" s="15"/>
      <c r="JO50" s="15"/>
      <c r="JP50" s="15"/>
      <c r="JQ50" s="15"/>
      <c r="JR50" s="15"/>
      <c r="JS50" s="15"/>
      <c r="JT50" s="15"/>
      <c r="JU50" s="15"/>
      <c r="JV50" s="15"/>
      <c r="JW50" s="15"/>
      <c r="JX50" s="15"/>
      <c r="JY50" s="15"/>
      <c r="JZ50" s="15"/>
      <c r="KA50" s="15"/>
      <c r="KB50" s="15"/>
      <c r="KC50" s="15"/>
      <c r="KD50" s="15"/>
      <c r="KE50" s="15"/>
      <c r="KF50" s="15"/>
      <c r="KG50" s="15"/>
      <c r="KH50" s="15"/>
      <c r="KI50" s="15"/>
      <c r="KJ50" s="15"/>
      <c r="KK50" s="15"/>
      <c r="KL50" s="15"/>
      <c r="KM50" s="15"/>
      <c r="KN50" s="15"/>
      <c r="KO50" s="15"/>
      <c r="KP50" s="15"/>
      <c r="KQ50" s="15"/>
      <c r="KR50" s="15"/>
    </row>
    <row r="51" spans="1:304 16384:16384" s="15" customFormat="1" ht="57" customHeight="1" thickBot="1">
      <c r="A51" s="23"/>
      <c r="B51" s="48" t="s">
        <v>259</v>
      </c>
      <c r="C51" s="44" t="str">
        <f>IF(כמות_ייצור_חשמל=0,"תא זה יעודכן אוטומטית עם מילוי סעיף 7.2",כמות_ייצור_חשמל*tCO2e_KWhחשמל)</f>
        <v>תא זה יעודכן אוטומטית עם מילוי סעיף 7.2</v>
      </c>
      <c r="D51" s="48" t="s">
        <v>275</v>
      </c>
      <c r="E51" s="108" t="str">
        <f>IF(כמות_ייצור_חשמל=0,"תא זה יעודכן אוטומטית עם מילוי סעיף 7.2",כמות_ייצור_חשמל)</f>
        <v>תא זה יעודכן אוטומטית עם מילוי סעיף 7.2</v>
      </c>
    </row>
    <row r="52" spans="1:304 16384:16384" s="15" customFormat="1" ht="15" hidden="1" outlineLevel="1">
      <c r="A52" s="23"/>
      <c r="B52" s="49"/>
      <c r="C52" s="109"/>
      <c r="D52" s="50"/>
      <c r="E52" s="137"/>
    </row>
    <row r="53" spans="1:304 16384:16384" s="15" customFormat="1" ht="30" hidden="1" outlineLevel="1">
      <c r="A53" s="23"/>
      <c r="B53" s="40" t="s">
        <v>186</v>
      </c>
      <c r="C53" s="138"/>
      <c r="D53" s="45" t="s">
        <v>186</v>
      </c>
      <c r="E53" s="139"/>
    </row>
    <row r="54" spans="1:304 16384:16384" s="15" customFormat="1" ht="15" hidden="1" outlineLevel="1">
      <c r="A54" s="23"/>
      <c r="B54" s="40" t="s">
        <v>95</v>
      </c>
      <c r="C54" s="138"/>
      <c r="D54" s="40" t="s">
        <v>95</v>
      </c>
      <c r="E54" s="139"/>
    </row>
    <row r="55" spans="1:304 16384:16384" s="15" customFormat="1" ht="15.75" collapsed="1" thickBot="1">
      <c r="A55" s="23"/>
      <c r="B55" s="49"/>
      <c r="C55" s="136"/>
      <c r="D55" s="49"/>
      <c r="E55" s="135"/>
    </row>
    <row r="56" spans="1:304 16384:16384" s="15" customFormat="1" ht="62.25" customHeight="1" thickBot="1">
      <c r="A56" s="23"/>
      <c r="B56" s="48" t="s">
        <v>260</v>
      </c>
      <c r="C56" s="44" t="str">
        <f>IF(כמות_ייצור_חשמל=0,"תא זה יעודכן אוטומטית עם מילוי סעיף 7.2",כמות_ייצור_חשמל*tCO2e_KWhחשמל*20)</f>
        <v>תא זה יעודכן אוטומטית עם מילוי סעיף 7.2</v>
      </c>
      <c r="D56" s="140" t="s">
        <v>188</v>
      </c>
      <c r="E56" s="44" t="str">
        <f>IF(כמות_ייצור_חשמל=0,"תא זה יעודכן אוטומטית עם מילוי סעיף 7.2",כמות_ייצור_חשמל*20)</f>
        <v>תא זה יעודכן אוטומטית עם מילוי סעיף 7.2</v>
      </c>
    </row>
    <row r="57" spans="1:304 16384:16384" s="15" customFormat="1" ht="15" hidden="1" outlineLevel="1">
      <c r="A57" s="23"/>
      <c r="B57" s="49"/>
      <c r="C57" s="109"/>
      <c r="D57" s="50"/>
      <c r="E57" s="137"/>
    </row>
    <row r="58" spans="1:304 16384:16384" s="15" customFormat="1" ht="30" hidden="1" outlineLevel="1">
      <c r="A58" s="23"/>
      <c r="B58" s="40" t="s">
        <v>186</v>
      </c>
      <c r="C58" s="138"/>
      <c r="D58" s="45" t="s">
        <v>186</v>
      </c>
      <c r="E58" s="139"/>
    </row>
    <row r="59" spans="1:304 16384:16384" s="15" customFormat="1" ht="15" hidden="1" outlineLevel="1">
      <c r="A59" s="23"/>
      <c r="B59" s="40" t="s">
        <v>95</v>
      </c>
      <c r="C59" s="138"/>
      <c r="D59" s="40" t="s">
        <v>95</v>
      </c>
      <c r="E59" s="139"/>
    </row>
    <row r="60" spans="1:304 16384:16384" s="15" customFormat="1" ht="15" hidden="1" outlineLevel="1">
      <c r="A60" s="23"/>
      <c r="B60" s="40"/>
      <c r="C60" s="23"/>
      <c r="D60" s="40"/>
      <c r="E60" s="23"/>
      <c r="XFD60" s="40"/>
    </row>
    <row r="61" spans="1:304 16384:16384" ht="30.75" collapsed="1" thickBot="1">
      <c r="B61" s="160" t="s">
        <v>341</v>
      </c>
      <c r="C61" s="161" t="s">
        <v>348</v>
      </c>
      <c r="D61" s="161" t="s">
        <v>350</v>
      </c>
      <c r="E61" s="162" t="s">
        <v>349</v>
      </c>
      <c r="G61" s="163"/>
    </row>
    <row r="62" spans="1:304 16384:16384" ht="15" thickBot="1">
      <c r="C62" s="164" t="str">
        <f>IF(AND(D38&gt;0,'פרטים כלליים, עלויות ותוצאות'!E70&gt;0),IRR(' קבועים'!#REF!),"0.0%")</f>
        <v>0.0%</v>
      </c>
      <c r="D62" s="165">
        <f>IF(OR(D38=0,C46=0),0,IF('פרטים כלליים, עלויות ותוצאות'!E70&gt;0,C46/'פרטים כלליים, עלויות ותוצאות'!E70,IF('פרטים כלליים, עלויות ותוצאות'!#REF!&gt;0,C46/'פרטים כלליים, עלויות ותוצאות'!#REF!,0)))</f>
        <v>0</v>
      </c>
      <c r="E62" s="166">
        <f>IF(C46&gt;0,NPV(7,' קבועים'!#REF!,' קבועים'!#REF!),0)</f>
        <v>0</v>
      </c>
    </row>
    <row r="64" spans="1:304 16384:16384" s="15" customFormat="1" ht="15" hidden="1" outlineLevel="1">
      <c r="B64" s="40" t="s">
        <v>95</v>
      </c>
      <c r="C64" s="138"/>
      <c r="D64" s="40"/>
      <c r="E64" s="137"/>
    </row>
    <row r="65" spans="1:301" s="17" customFormat="1" hidden="1" outlineLevel="1">
      <c r="A65" s="2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23"/>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row>
    <row r="66" spans="1:301" s="15" customFormat="1" ht="18" collapsed="1">
      <c r="A66" s="14"/>
      <c r="B66" s="27" t="s">
        <v>418</v>
      </c>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c r="CL66" s="13"/>
      <c r="CM66" s="13"/>
      <c r="CN66" s="13"/>
      <c r="CO66" s="13"/>
      <c r="CP66" s="13"/>
      <c r="CQ66" s="13"/>
      <c r="CR66" s="13"/>
      <c r="CS66" s="13"/>
      <c r="CT66" s="13"/>
      <c r="CU66" s="13"/>
      <c r="CV66" s="13"/>
      <c r="CW66" s="13"/>
      <c r="CX66" s="13"/>
      <c r="CY66" s="13"/>
      <c r="CZ66" s="13"/>
      <c r="DA66" s="13"/>
      <c r="DB66" s="13"/>
      <c r="DC66" s="13"/>
      <c r="DD66" s="13"/>
      <c r="DE66" s="13"/>
      <c r="DF66" s="13"/>
      <c r="DG66" s="13"/>
      <c r="DH66" s="13"/>
      <c r="DI66" s="13"/>
      <c r="DJ66" s="13"/>
      <c r="DK66" s="13"/>
      <c r="DL66" s="13"/>
      <c r="DM66" s="13"/>
      <c r="DN66" s="13"/>
      <c r="DO66" s="13"/>
      <c r="DP66" s="13"/>
      <c r="DQ66" s="13"/>
      <c r="DR66" s="13"/>
      <c r="DS66" s="13"/>
      <c r="DT66" s="13"/>
      <c r="DU66" s="13"/>
      <c r="DV66" s="13"/>
      <c r="DW66" s="13"/>
      <c r="DX66" s="13"/>
      <c r="DY66" s="13"/>
      <c r="DZ66" s="13"/>
      <c r="EA66" s="13"/>
      <c r="EB66" s="13"/>
      <c r="EC66" s="13"/>
      <c r="ED66" s="13"/>
      <c r="EE66" s="13"/>
      <c r="EF66" s="13"/>
      <c r="EG66" s="13"/>
      <c r="EH66" s="13"/>
      <c r="EI66" s="13"/>
      <c r="EJ66" s="13"/>
      <c r="EK66" s="13"/>
      <c r="EL66" s="13"/>
      <c r="EM66" s="13"/>
      <c r="EN66" s="13"/>
      <c r="EO66" s="13"/>
      <c r="EP66" s="13"/>
      <c r="EQ66" s="13"/>
      <c r="ER66" s="13"/>
      <c r="ES66" s="13"/>
      <c r="ET66" s="13"/>
      <c r="EU66" s="13"/>
      <c r="EV66" s="13"/>
      <c r="EW66" s="13"/>
      <c r="EX66" s="13"/>
      <c r="EY66" s="13"/>
      <c r="EZ66" s="13"/>
      <c r="FA66" s="13"/>
      <c r="FB66" s="13"/>
      <c r="FC66" s="13"/>
      <c r="FD66" s="13"/>
      <c r="FE66" s="13"/>
      <c r="FF66" s="13"/>
      <c r="FG66" s="13"/>
      <c r="FH66" s="13"/>
      <c r="FI66" s="13"/>
      <c r="FJ66" s="13"/>
      <c r="FK66" s="13"/>
      <c r="FL66" s="13"/>
      <c r="FM66" s="13"/>
      <c r="FN66" s="13"/>
      <c r="FO66" s="13"/>
      <c r="FP66" s="13"/>
      <c r="FQ66" s="13"/>
      <c r="FR66" s="13"/>
      <c r="FS66" s="13"/>
      <c r="FT66" s="13"/>
      <c r="FU66" s="13"/>
      <c r="FV66" s="13"/>
      <c r="FW66" s="13"/>
      <c r="FX66" s="13"/>
      <c r="FY66" s="13"/>
      <c r="FZ66" s="13"/>
      <c r="GA66" s="13"/>
      <c r="GB66" s="13"/>
      <c r="GC66" s="13"/>
      <c r="GD66" s="13"/>
      <c r="GE66" s="13"/>
      <c r="GF66" s="13"/>
      <c r="GG66" s="13"/>
      <c r="GH66" s="13"/>
      <c r="GI66" s="13"/>
      <c r="GJ66" s="13"/>
      <c r="GK66" s="13"/>
      <c r="GL66" s="13"/>
      <c r="GM66" s="13"/>
      <c r="GN66" s="13"/>
      <c r="GO66" s="13"/>
      <c r="GP66" s="13"/>
      <c r="GQ66" s="13"/>
      <c r="GR66" s="13"/>
      <c r="GS66" s="13"/>
      <c r="GT66" s="13"/>
      <c r="GU66" s="13"/>
      <c r="GV66" s="13"/>
      <c r="GW66" s="13"/>
      <c r="GX66" s="13"/>
      <c r="GY66" s="13"/>
      <c r="GZ66" s="13"/>
      <c r="HA66" s="13"/>
      <c r="HB66" s="13"/>
      <c r="HC66" s="13"/>
      <c r="HD66" s="13"/>
      <c r="HE66" s="13"/>
      <c r="HF66" s="13"/>
      <c r="HG66" s="13"/>
      <c r="HH66" s="13"/>
      <c r="HI66" s="13"/>
      <c r="HJ66" s="13"/>
      <c r="HK66" s="13"/>
      <c r="HL66" s="13"/>
      <c r="HM66" s="13"/>
      <c r="HN66" s="13"/>
      <c r="HO66" s="13"/>
      <c r="HP66" s="13"/>
      <c r="HQ66" s="13"/>
      <c r="HR66" s="13"/>
      <c r="HS66" s="13"/>
      <c r="HT66" s="13"/>
      <c r="HU66" s="13"/>
      <c r="HV66" s="13"/>
      <c r="HW66" s="13"/>
      <c r="HX66" s="13"/>
      <c r="HY66" s="13"/>
      <c r="HZ66" s="13"/>
      <c r="IA66" s="13"/>
      <c r="IB66" s="13"/>
      <c r="IC66" s="13"/>
      <c r="ID66" s="13"/>
      <c r="IE66" s="13"/>
      <c r="IF66" s="13"/>
      <c r="IG66" s="13"/>
      <c r="IH66" s="13"/>
      <c r="II66" s="13"/>
      <c r="IJ66" s="13"/>
      <c r="IK66" s="13"/>
      <c r="IL66" s="13"/>
      <c r="IM66" s="13"/>
      <c r="IN66" s="13"/>
      <c r="IO66" s="13"/>
      <c r="IP66" s="13"/>
      <c r="IQ66" s="13"/>
      <c r="IR66" s="13"/>
      <c r="IS66" s="13"/>
      <c r="IT66" s="13"/>
      <c r="IU66" s="13"/>
      <c r="IV66" s="13"/>
      <c r="IW66" s="13"/>
      <c r="IX66" s="13"/>
      <c r="IY66" s="13"/>
      <c r="IZ66" s="13"/>
      <c r="JA66" s="13"/>
      <c r="JB66" s="13"/>
      <c r="JC66" s="13"/>
      <c r="JD66" s="13"/>
      <c r="JE66" s="13"/>
      <c r="JF66" s="13"/>
      <c r="JG66" s="13"/>
      <c r="JH66" s="13"/>
      <c r="JI66" s="13"/>
      <c r="JJ66" s="13"/>
      <c r="JK66" s="13"/>
      <c r="JL66" s="13"/>
      <c r="JM66" s="13"/>
      <c r="JN66" s="13"/>
      <c r="JO66" s="13"/>
      <c r="JP66" s="13"/>
      <c r="JQ66" s="13"/>
      <c r="JR66" s="13"/>
      <c r="JS66" s="13"/>
      <c r="JT66" s="13"/>
      <c r="JU66" s="13"/>
      <c r="JV66" s="13"/>
      <c r="JW66" s="13"/>
      <c r="JX66" s="13"/>
      <c r="JY66" s="13"/>
      <c r="JZ66" s="13"/>
      <c r="KA66" s="13"/>
      <c r="KB66" s="13"/>
      <c r="KC66" s="13"/>
      <c r="KD66" s="13"/>
      <c r="KE66" s="13"/>
      <c r="KF66" s="13"/>
      <c r="KG66" s="13"/>
      <c r="KH66" s="13"/>
      <c r="KI66" s="13"/>
      <c r="KJ66" s="13"/>
      <c r="KK66" s="13"/>
      <c r="KL66" s="13"/>
      <c r="KM66" s="13"/>
      <c r="KN66" s="13"/>
      <c r="KO66" s="13"/>
    </row>
    <row r="67" spans="1:301" s="15" customFormat="1">
      <c r="A67" s="23"/>
    </row>
    <row r="68" spans="1:301" s="15" customFormat="1" ht="15">
      <c r="A68" s="23"/>
      <c r="B68" s="18" t="s">
        <v>29</v>
      </c>
    </row>
    <row r="69" spans="1:301" s="15" customFormat="1">
      <c r="A69" s="23"/>
      <c r="B69" s="15" t="s">
        <v>331</v>
      </c>
    </row>
    <row r="70" spans="1:301" s="15" customFormat="1">
      <c r="A70" s="23"/>
    </row>
    <row r="71" spans="1:301" s="15" customFormat="1" ht="239.25" customHeight="1">
      <c r="A71" s="23">
        <v>7.4</v>
      </c>
      <c r="B71" s="32" t="s">
        <v>2262</v>
      </c>
      <c r="C71" s="1039"/>
      <c r="D71" s="1039"/>
      <c r="E71" s="1038" t="s">
        <v>2266</v>
      </c>
      <c r="F71" s="1038"/>
      <c r="G71" s="1038"/>
    </row>
    <row r="72" spans="1:301" s="15" customFormat="1">
      <c r="A72" s="23"/>
    </row>
    <row r="73" spans="1:301" s="15" customFormat="1" ht="15" hidden="1" outlineLevel="1">
      <c r="A73" s="23"/>
      <c r="B73" s="34" t="s">
        <v>94</v>
      </c>
      <c r="C73" s="34" t="s">
        <v>96</v>
      </c>
      <c r="D73" s="34" t="s">
        <v>97</v>
      </c>
      <c r="E73" s="51" t="s">
        <v>95</v>
      </c>
      <c r="BN73" s="23"/>
    </row>
    <row r="74" spans="1:301" s="15" customFormat="1" hidden="1" outlineLevel="1">
      <c r="A74" s="23"/>
      <c r="B74" s="1040"/>
      <c r="C74" s="1041"/>
      <c r="D74" s="1040"/>
      <c r="E74" s="1040"/>
      <c r="BN74" s="23"/>
    </row>
    <row r="75" spans="1:301" s="15" customFormat="1" hidden="1" outlineLevel="1">
      <c r="A75" s="23"/>
      <c r="B75" s="1040"/>
      <c r="C75" s="1041"/>
      <c r="D75" s="1040"/>
      <c r="E75" s="1040"/>
      <c r="BN75" s="23"/>
    </row>
    <row r="76" spans="1:301" s="15" customFormat="1" hidden="1" outlineLevel="1">
      <c r="A76" s="23"/>
      <c r="B76" s="1040"/>
      <c r="C76" s="1041"/>
      <c r="D76" s="1040"/>
      <c r="E76" s="1040"/>
      <c r="BN76" s="23"/>
    </row>
    <row r="77" spans="1:301" s="15" customFormat="1" hidden="1" outlineLevel="1">
      <c r="A77" s="23"/>
      <c r="B77" s="1040"/>
      <c r="C77" s="1041"/>
      <c r="D77" s="1040"/>
      <c r="E77" s="1040"/>
      <c r="BN77" s="23"/>
    </row>
    <row r="78" spans="1:301" s="15" customFormat="1" hidden="1" outlineLevel="1">
      <c r="A78" s="23"/>
      <c r="B78" s="53"/>
      <c r="D78" s="53"/>
      <c r="E78" s="53"/>
      <c r="BN78" s="23"/>
    </row>
    <row r="79" spans="1:301" s="15" customFormat="1" ht="15" collapsed="1">
      <c r="A79" s="23">
        <v>7.5</v>
      </c>
      <c r="B79" s="18" t="s">
        <v>7</v>
      </c>
    </row>
    <row r="80" spans="1:301" s="15" customFormat="1">
      <c r="A80" s="23"/>
    </row>
    <row r="81" spans="1:191" s="15" customFormat="1">
      <c r="A81" s="23"/>
      <c r="B81" s="33" t="s">
        <v>26</v>
      </c>
      <c r="C81" s="33" t="s">
        <v>6</v>
      </c>
      <c r="D81" s="33" t="s">
        <v>8</v>
      </c>
      <c r="E81" s="33" t="s">
        <v>23</v>
      </c>
    </row>
    <row r="82" spans="1:191" s="15" customFormat="1">
      <c r="A82" s="23"/>
      <c r="B82" s="52" t="s">
        <v>184</v>
      </c>
      <c r="C82" s="42"/>
      <c r="D82" s="42"/>
      <c r="E82" s="42"/>
    </row>
    <row r="83" spans="1:191" s="15" customFormat="1">
      <c r="A83" s="23"/>
      <c r="B83" s="46" t="s">
        <v>22</v>
      </c>
    </row>
    <row r="84" spans="1:191" s="15" customFormat="1" ht="15" hidden="1" customHeight="1" outlineLevel="1"/>
    <row r="85" spans="1:191" s="15" customFormat="1" ht="15" hidden="1" customHeight="1" outlineLevel="1">
      <c r="B85" s="34" t="s">
        <v>94</v>
      </c>
      <c r="C85" s="34" t="s">
        <v>96</v>
      </c>
      <c r="D85" s="34" t="s">
        <v>97</v>
      </c>
      <c r="E85" s="51" t="s">
        <v>95</v>
      </c>
      <c r="BN85" s="23"/>
    </row>
    <row r="86" spans="1:191" s="15" customFormat="1" ht="15" hidden="1" customHeight="1" outlineLevel="1">
      <c r="B86" s="1040"/>
      <c r="C86" s="1041"/>
      <c r="D86" s="1040"/>
      <c r="E86" s="1040"/>
      <c r="BN86" s="23"/>
    </row>
    <row r="87" spans="1:191" s="15" customFormat="1" ht="15" hidden="1" customHeight="1" outlineLevel="1">
      <c r="B87" s="1040"/>
      <c r="C87" s="1041"/>
      <c r="D87" s="1040"/>
      <c r="E87" s="1040"/>
      <c r="BN87" s="23"/>
    </row>
    <row r="88" spans="1:191" s="15" customFormat="1" ht="15" hidden="1" customHeight="1" outlineLevel="1">
      <c r="B88" s="1040"/>
      <c r="C88" s="1041"/>
      <c r="D88" s="1040"/>
      <c r="E88" s="1040"/>
      <c r="BN88" s="23"/>
    </row>
    <row r="89" spans="1:191" s="15" customFormat="1" ht="15" hidden="1" customHeight="1" outlineLevel="1">
      <c r="B89" s="1040"/>
      <c r="C89" s="1041"/>
      <c r="D89" s="1040"/>
      <c r="E89" s="1040"/>
      <c r="BN89" s="23"/>
    </row>
    <row r="90" spans="1:191" s="15" customFormat="1" ht="15" hidden="1" customHeight="1" outlineLevel="1">
      <c r="B90" s="53"/>
      <c r="D90" s="53"/>
      <c r="E90" s="53"/>
      <c r="BN90" s="23"/>
    </row>
    <row r="91" spans="1:191" s="15" customFormat="1" ht="15" hidden="1" customHeight="1" outlineLevel="1">
      <c r="B91" s="18" t="s">
        <v>101</v>
      </c>
      <c r="BN91" s="23"/>
    </row>
    <row r="92" spans="1:191" s="15" customFormat="1" ht="15" hidden="1" customHeight="1" outlineLevel="1">
      <c r="B92" s="8"/>
      <c r="BN92" s="23"/>
    </row>
    <row r="93" spans="1:191" s="54" customFormat="1" ht="15" collapsed="1" thickBot="1">
      <c r="BN93" s="55"/>
    </row>
    <row r="94" spans="1:191" s="8" customFormat="1" ht="83.25" customHeight="1">
      <c r="A94" s="1037" t="s">
        <v>2267</v>
      </c>
      <c r="B94" s="1037"/>
      <c r="C94" s="1037"/>
      <c r="D94" s="1037"/>
      <c r="BM94" s="21"/>
    </row>
    <row r="95" spans="1:191" s="17" customFormat="1" ht="48" customHeight="1">
      <c r="A95" s="23"/>
      <c r="B95" s="1038" t="s">
        <v>311</v>
      </c>
      <c r="C95" s="1038"/>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23"/>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M95" s="15"/>
      <c r="EN95" s="15"/>
      <c r="EO95" s="15"/>
      <c r="EP95" s="15"/>
      <c r="EQ95" s="15"/>
      <c r="ER95" s="15"/>
      <c r="ES95" s="15"/>
      <c r="ET95" s="15"/>
      <c r="EU95" s="15"/>
      <c r="EV95" s="15"/>
      <c r="EW95" s="15"/>
      <c r="EX95" s="15"/>
      <c r="EY95" s="15"/>
      <c r="EZ95" s="15"/>
      <c r="FA95" s="15"/>
      <c r="FB95" s="15"/>
      <c r="FC95" s="15"/>
      <c r="FD95" s="15"/>
      <c r="FE95" s="15"/>
      <c r="FF95" s="15"/>
      <c r="FG95" s="15"/>
      <c r="FH95" s="15"/>
      <c r="FI95" s="15"/>
      <c r="FJ95" s="15"/>
      <c r="FK95" s="15"/>
      <c r="FL95" s="15"/>
      <c r="FM95" s="15"/>
      <c r="FN95" s="15"/>
      <c r="FO95" s="15"/>
      <c r="FP95" s="15"/>
      <c r="FQ95" s="15"/>
      <c r="FR95" s="15"/>
      <c r="FS95" s="15"/>
      <c r="FT95" s="15"/>
      <c r="FU95" s="15"/>
      <c r="FV95" s="15"/>
      <c r="FW95" s="15"/>
      <c r="FX95" s="15"/>
      <c r="FY95" s="15"/>
      <c r="FZ95" s="15"/>
      <c r="GA95" s="15"/>
      <c r="GB95" s="15"/>
      <c r="GC95" s="15"/>
      <c r="GD95" s="15"/>
      <c r="GE95" s="15"/>
      <c r="GF95" s="15"/>
      <c r="GG95" s="15"/>
      <c r="GH95" s="15"/>
      <c r="GI95" s="15"/>
    </row>
    <row r="96" spans="1:191" s="17" customFormat="1" ht="28.5">
      <c r="A96" s="23">
        <v>7.6</v>
      </c>
      <c r="B96" s="41" t="s">
        <v>209</v>
      </c>
      <c r="C96" s="56"/>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23"/>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5"/>
      <c r="FH96" s="15"/>
      <c r="FI96" s="15"/>
      <c r="FJ96" s="15"/>
      <c r="FK96" s="15"/>
      <c r="FL96" s="15"/>
      <c r="FM96" s="15"/>
      <c r="FN96" s="15"/>
      <c r="FO96" s="15"/>
      <c r="FP96" s="15"/>
      <c r="FQ96" s="15"/>
      <c r="FR96" s="15"/>
      <c r="FS96" s="15"/>
      <c r="FT96" s="15"/>
      <c r="FU96" s="15"/>
      <c r="FV96" s="15"/>
      <c r="FW96" s="15"/>
      <c r="FX96" s="15"/>
      <c r="FY96" s="15"/>
      <c r="FZ96" s="15"/>
      <c r="GA96" s="15"/>
      <c r="GB96" s="15"/>
      <c r="GC96" s="15"/>
      <c r="GD96" s="15"/>
      <c r="GE96" s="15"/>
      <c r="GF96" s="15"/>
      <c r="GG96" s="15"/>
      <c r="GH96" s="15"/>
      <c r="GI96" s="15"/>
    </row>
    <row r="97" spans="1:90" s="15" customFormat="1">
      <c r="A97" s="23"/>
      <c r="BJ97" s="23"/>
    </row>
    <row r="98" spans="1:90" s="15" customFormat="1" ht="18">
      <c r="A98" s="130"/>
      <c r="B98" s="58" t="s">
        <v>419</v>
      </c>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row>
    <row r="99" spans="1:90" s="15" customFormat="1">
      <c r="A99" s="23"/>
      <c r="BN99" s="23"/>
    </row>
    <row r="100" spans="1:90" s="15" customFormat="1" ht="15">
      <c r="A100" s="68" t="s">
        <v>323</v>
      </c>
      <c r="B100" s="60" t="s">
        <v>136</v>
      </c>
      <c r="C100" s="2"/>
      <c r="D100" s="2"/>
      <c r="E100" s="59"/>
      <c r="F100" s="59"/>
      <c r="G100" s="59"/>
      <c r="H100" s="59"/>
      <c r="I100" s="61"/>
      <c r="J100" s="2"/>
      <c r="K100" s="2"/>
      <c r="L100" s="2"/>
      <c r="M100" s="2"/>
      <c r="N100" s="2"/>
      <c r="O100" s="2"/>
      <c r="P100" s="62"/>
      <c r="Q100" s="2"/>
      <c r="R100" s="2"/>
      <c r="S100" s="2"/>
      <c r="T100" s="2"/>
      <c r="U100" s="2"/>
      <c r="V100" s="2"/>
      <c r="W100" s="62"/>
      <c r="X100" s="2"/>
      <c r="Y100" s="2"/>
      <c r="Z100" s="2"/>
      <c r="AA100" s="2"/>
      <c r="AB100" s="2"/>
      <c r="AC100" s="2"/>
      <c r="AD100" s="62"/>
      <c r="AE100" s="2"/>
      <c r="AF100" s="2"/>
      <c r="AG100" s="2"/>
      <c r="AH100" s="2"/>
      <c r="AI100" s="2"/>
      <c r="AJ100" s="2"/>
      <c r="AK100" s="62"/>
      <c r="AL100" s="2"/>
      <c r="AM100" s="2"/>
      <c r="AN100" s="2"/>
      <c r="AO100" s="2"/>
      <c r="AP100" s="2"/>
      <c r="AQ100" s="2"/>
      <c r="AR100" s="62"/>
      <c r="AS100" s="2"/>
      <c r="AT100" s="2"/>
      <c r="AU100" s="2"/>
      <c r="AV100" s="2"/>
      <c r="AW100" s="2"/>
      <c r="AX100" s="2"/>
      <c r="AY100" s="62"/>
      <c r="AZ100" s="2"/>
      <c r="BA100" s="2"/>
      <c r="BB100" s="2"/>
      <c r="BC100" s="2"/>
      <c r="BD100" s="2"/>
      <c r="BE100" s="2"/>
      <c r="BF100" s="62"/>
      <c r="BG100" s="2"/>
      <c r="BH100" s="2"/>
      <c r="BI100" s="2"/>
      <c r="BJ100" s="2"/>
      <c r="BK100" s="2"/>
      <c r="BL100" s="2"/>
      <c r="BM100" s="62"/>
      <c r="BN100" s="2"/>
      <c r="BO100" s="2"/>
      <c r="BP100" s="2"/>
      <c r="BQ100" s="2"/>
      <c r="BR100" s="2"/>
      <c r="BS100" s="2"/>
      <c r="BT100" s="2"/>
      <c r="BU100" s="2"/>
      <c r="BV100" s="2"/>
      <c r="BW100" s="2"/>
      <c r="BX100" s="2"/>
      <c r="BY100" s="2"/>
      <c r="BZ100" s="2"/>
      <c r="CA100" s="2"/>
      <c r="CB100" s="2"/>
      <c r="CC100" s="2"/>
    </row>
    <row r="101" spans="1:90" s="15" customFormat="1">
      <c r="A101" s="68"/>
      <c r="B101" s="2"/>
      <c r="C101" s="2"/>
      <c r="D101" s="2"/>
      <c r="E101" s="59"/>
      <c r="F101" s="59"/>
      <c r="G101" s="59"/>
      <c r="H101" s="59"/>
      <c r="I101" s="61"/>
      <c r="J101" s="2"/>
      <c r="K101" s="2"/>
      <c r="L101" s="2"/>
      <c r="M101" s="2"/>
      <c r="N101" s="2"/>
      <c r="O101" s="2"/>
      <c r="P101" s="62"/>
      <c r="Q101" s="2"/>
      <c r="R101" s="2"/>
      <c r="S101" s="2"/>
      <c r="T101" s="2"/>
      <c r="U101" s="2"/>
      <c r="V101" s="2"/>
      <c r="W101" s="62"/>
      <c r="X101" s="2"/>
      <c r="Y101" s="2"/>
      <c r="Z101" s="2"/>
      <c r="AA101" s="2"/>
      <c r="AB101" s="2"/>
      <c r="AC101" s="2"/>
      <c r="AD101" s="62"/>
      <c r="AE101" s="2"/>
      <c r="AF101" s="2"/>
      <c r="AG101" s="2"/>
      <c r="AH101" s="2"/>
      <c r="AI101" s="2"/>
      <c r="AJ101" s="2"/>
      <c r="AK101" s="62"/>
      <c r="AL101" s="2"/>
      <c r="AM101" s="2"/>
      <c r="AN101" s="2"/>
      <c r="AO101" s="2"/>
      <c r="AP101" s="2"/>
      <c r="AQ101" s="2"/>
      <c r="AR101" s="62"/>
      <c r="AS101" s="2"/>
      <c r="AT101" s="2"/>
      <c r="AU101" s="2"/>
      <c r="AV101" s="2"/>
      <c r="AW101" s="2"/>
      <c r="AX101" s="2"/>
      <c r="AY101" s="62"/>
      <c r="AZ101" s="2"/>
      <c r="BA101" s="2"/>
      <c r="BB101" s="2"/>
      <c r="BC101" s="2"/>
      <c r="BD101" s="2"/>
      <c r="BE101" s="2"/>
      <c r="BF101" s="62"/>
      <c r="BG101" s="2"/>
      <c r="BH101" s="2"/>
      <c r="BI101" s="2"/>
      <c r="BJ101" s="2"/>
      <c r="BK101" s="2"/>
      <c r="BL101" s="2"/>
      <c r="BM101" s="62"/>
      <c r="BN101" s="2"/>
      <c r="BO101" s="2"/>
      <c r="BP101" s="2"/>
      <c r="BQ101" s="2"/>
      <c r="BR101" s="2"/>
      <c r="BS101" s="2"/>
      <c r="BT101" s="2"/>
      <c r="BU101" s="2"/>
      <c r="BV101" s="2"/>
      <c r="BW101" s="2"/>
      <c r="BX101" s="2"/>
      <c r="BY101" s="2"/>
      <c r="BZ101" s="2"/>
      <c r="CA101" s="2"/>
      <c r="CB101" s="2"/>
      <c r="CC101" s="2"/>
    </row>
    <row r="102" spans="1:90" s="15" customFormat="1" ht="28.5">
      <c r="A102" s="68"/>
      <c r="B102" s="63" t="s">
        <v>137</v>
      </c>
      <c r="C102" s="56"/>
      <c r="D102" s="63" t="s">
        <v>138</v>
      </c>
      <c r="E102" s="56"/>
      <c r="F102" s="59"/>
      <c r="G102" s="59"/>
      <c r="H102" s="59"/>
      <c r="I102" s="59"/>
      <c r="J102" s="5"/>
      <c r="K102" s="2"/>
      <c r="L102" s="65"/>
      <c r="M102" s="5"/>
      <c r="N102" s="2"/>
      <c r="O102" s="5"/>
      <c r="P102" s="2"/>
      <c r="Q102" s="5"/>
      <c r="R102" s="2"/>
      <c r="S102" s="65"/>
      <c r="T102" s="5"/>
      <c r="U102" s="2"/>
      <c r="V102" s="5"/>
      <c r="W102" s="2"/>
      <c r="X102" s="5"/>
      <c r="Y102" s="2"/>
      <c r="Z102" s="65"/>
      <c r="AA102" s="5"/>
      <c r="AB102" s="2"/>
      <c r="AC102" s="5"/>
      <c r="AD102" s="2"/>
      <c r="AE102" s="5"/>
      <c r="AF102" s="2"/>
      <c r="AG102" s="65"/>
      <c r="AH102" s="5"/>
      <c r="AI102" s="2"/>
      <c r="AJ102" s="5"/>
      <c r="AK102" s="2"/>
      <c r="AL102" s="5"/>
      <c r="AM102" s="2"/>
      <c r="AN102" s="65"/>
      <c r="AO102" s="5"/>
      <c r="AP102" s="5"/>
      <c r="AQ102" s="5"/>
      <c r="AR102" s="2"/>
      <c r="AS102" s="5"/>
      <c r="AT102" s="2"/>
      <c r="AU102" s="65"/>
      <c r="AV102" s="5"/>
      <c r="AW102" s="5"/>
      <c r="AX102" s="5"/>
      <c r="AY102" s="2"/>
      <c r="AZ102" s="5"/>
      <c r="BA102" s="2"/>
      <c r="BB102" s="65"/>
      <c r="BC102" s="5"/>
      <c r="BD102" s="5"/>
      <c r="BE102" s="5"/>
      <c r="BF102" s="2"/>
      <c r="BG102" s="5"/>
      <c r="BH102" s="2"/>
      <c r="BI102" s="65"/>
      <c r="BJ102" s="5"/>
      <c r="BK102" s="5"/>
      <c r="BL102" s="5"/>
      <c r="BM102" s="2"/>
      <c r="BN102" s="5"/>
      <c r="BO102" s="2"/>
      <c r="BP102" s="65"/>
      <c r="BQ102" s="5"/>
      <c r="BR102" s="5"/>
      <c r="BS102" s="5"/>
      <c r="BT102" s="2"/>
      <c r="BU102" s="2"/>
      <c r="BV102" s="2"/>
      <c r="BW102" s="2"/>
      <c r="BX102" s="2"/>
      <c r="BY102" s="2"/>
      <c r="BZ102" s="2"/>
      <c r="CA102" s="2"/>
      <c r="CB102" s="2"/>
      <c r="CC102" s="2"/>
    </row>
    <row r="103" spans="1:90" s="15" customFormat="1">
      <c r="A103" s="68"/>
      <c r="B103" s="61"/>
      <c r="C103" s="2"/>
      <c r="D103" s="2"/>
      <c r="E103" s="2"/>
      <c r="F103" s="59"/>
      <c r="G103" s="59"/>
      <c r="H103" s="59"/>
      <c r="I103" s="59"/>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65"/>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c r="BM103" s="2"/>
      <c r="BN103" s="2"/>
      <c r="BO103" s="2"/>
      <c r="BP103" s="2"/>
      <c r="BQ103" s="2"/>
      <c r="BR103" s="2"/>
      <c r="BS103" s="2"/>
      <c r="BT103" s="2"/>
      <c r="BU103" s="2"/>
      <c r="BV103" s="2"/>
      <c r="BW103" s="2"/>
      <c r="BX103" s="2"/>
      <c r="BY103" s="2"/>
      <c r="BZ103" s="2"/>
      <c r="CA103" s="2"/>
      <c r="CB103" s="2"/>
      <c r="CC103" s="2"/>
    </row>
    <row r="104" spans="1:90" s="15" customFormat="1">
      <c r="A104" s="68"/>
      <c r="B104" s="66" t="s">
        <v>139</v>
      </c>
      <c r="C104" s="67"/>
      <c r="D104" s="2"/>
      <c r="E104" s="2"/>
      <c r="F104" s="59"/>
      <c r="G104" s="59"/>
      <c r="H104" s="59"/>
      <c r="I104" s="59"/>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65"/>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c r="BM104" s="2"/>
      <c r="BN104" s="2"/>
      <c r="BO104" s="2"/>
      <c r="BP104" s="2"/>
      <c r="BQ104" s="2"/>
      <c r="BR104" s="2"/>
      <c r="BS104" s="2"/>
      <c r="BT104" s="2"/>
      <c r="BU104" s="2"/>
      <c r="BV104" s="2"/>
      <c r="BW104" s="2"/>
      <c r="BX104" s="2"/>
      <c r="BY104" s="2"/>
      <c r="BZ104" s="2"/>
      <c r="CA104" s="2"/>
      <c r="CB104" s="2"/>
      <c r="CC104" s="2"/>
    </row>
    <row r="105" spans="1:90" s="15" customFormat="1">
      <c r="A105" s="68"/>
      <c r="B105" s="61"/>
      <c r="C105" s="2"/>
      <c r="D105" s="2"/>
      <c r="E105" s="2"/>
      <c r="F105" s="59"/>
      <c r="G105" s="59"/>
      <c r="H105" s="59"/>
      <c r="I105" s="59"/>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65"/>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row>
    <row r="106" spans="1:90" s="15" customFormat="1" ht="15">
      <c r="A106" s="68" t="s">
        <v>327</v>
      </c>
      <c r="B106" s="60" t="s">
        <v>150</v>
      </c>
      <c r="C106" s="2"/>
      <c r="D106" s="2"/>
      <c r="E106" s="59"/>
      <c r="F106" s="59"/>
      <c r="G106" s="5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c r="AL106" s="69"/>
      <c r="AM106" s="69"/>
      <c r="AN106" s="69"/>
      <c r="AO106" s="69"/>
      <c r="AP106" s="69"/>
      <c r="AQ106" s="69"/>
      <c r="AR106" s="69"/>
      <c r="AS106" s="69"/>
      <c r="AT106" s="69"/>
      <c r="AU106" s="69"/>
      <c r="AV106" s="69"/>
      <c r="AW106" s="69"/>
      <c r="AX106" s="69"/>
      <c r="AY106" s="69"/>
      <c r="AZ106" s="69"/>
      <c r="BA106" s="69"/>
      <c r="BB106" s="69"/>
      <c r="BC106" s="69"/>
      <c r="BD106" s="69"/>
      <c r="BE106" s="69"/>
      <c r="BF106" s="69"/>
      <c r="BG106" s="69"/>
      <c r="BH106" s="69"/>
      <c r="BI106" s="69"/>
      <c r="BJ106" s="69"/>
      <c r="BK106" s="69"/>
      <c r="BL106" s="59"/>
      <c r="BM106" s="59"/>
      <c r="BN106" s="59"/>
      <c r="BO106" s="59"/>
      <c r="BP106" s="59"/>
      <c r="BQ106" s="59"/>
      <c r="BR106" s="59"/>
      <c r="BS106" s="59"/>
      <c r="BT106" s="59"/>
      <c r="BU106" s="59"/>
      <c r="BV106" s="59"/>
      <c r="BW106" s="59"/>
      <c r="BX106" s="59"/>
      <c r="BY106" s="59"/>
      <c r="BZ106" s="59"/>
      <c r="CA106" s="59"/>
      <c r="CB106" s="59"/>
      <c r="CC106" s="59"/>
      <c r="CD106" s="59"/>
      <c r="CE106" s="59"/>
      <c r="CF106" s="59"/>
      <c r="CG106" s="59"/>
      <c r="CH106" s="59"/>
      <c r="CI106" s="59"/>
      <c r="CJ106" s="59"/>
      <c r="CK106" s="59"/>
      <c r="CL106" s="59"/>
    </row>
    <row r="107" spans="1:90" s="15" customFormat="1">
      <c r="A107" s="68"/>
      <c r="B107" s="70"/>
      <c r="C107" s="2"/>
      <c r="D107" s="2"/>
      <c r="E107" s="59"/>
      <c r="F107" s="59"/>
      <c r="G107" s="5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c r="AL107" s="69"/>
      <c r="AM107" s="69"/>
      <c r="AN107" s="69"/>
      <c r="AO107" s="69"/>
      <c r="AP107" s="69"/>
      <c r="AQ107" s="69"/>
      <c r="AR107" s="69"/>
      <c r="AS107" s="69"/>
      <c r="AT107" s="69"/>
      <c r="AU107" s="69"/>
      <c r="AV107" s="69"/>
      <c r="AW107" s="69"/>
      <c r="AX107" s="69"/>
      <c r="AY107" s="69"/>
      <c r="AZ107" s="69"/>
      <c r="BA107" s="69"/>
      <c r="BB107" s="69"/>
      <c r="BC107" s="69"/>
      <c r="BD107" s="69"/>
      <c r="BE107" s="69"/>
      <c r="BF107" s="69"/>
      <c r="BG107" s="69"/>
      <c r="BH107" s="69"/>
      <c r="BI107" s="69"/>
      <c r="BJ107" s="69"/>
      <c r="BK107" s="69"/>
      <c r="BL107" s="59"/>
      <c r="BM107" s="59"/>
      <c r="BN107" s="59"/>
      <c r="BO107" s="59"/>
      <c r="BP107" s="59"/>
      <c r="BQ107" s="59"/>
      <c r="BR107" s="59"/>
      <c r="BS107" s="59"/>
      <c r="BT107" s="59"/>
      <c r="BU107" s="59"/>
      <c r="BV107" s="59"/>
      <c r="BW107" s="59"/>
      <c r="BX107" s="59"/>
      <c r="BY107" s="59"/>
      <c r="BZ107" s="59"/>
      <c r="CA107" s="59"/>
      <c r="CB107" s="59"/>
      <c r="CC107" s="59"/>
      <c r="CD107" s="59"/>
      <c r="CE107" s="59"/>
      <c r="CF107" s="59"/>
      <c r="CG107" s="59"/>
      <c r="CH107" s="59"/>
      <c r="CI107" s="59"/>
      <c r="CJ107" s="59"/>
      <c r="CK107" s="59"/>
      <c r="CL107" s="59"/>
    </row>
    <row r="108" spans="1:90" s="15" customFormat="1" ht="42.75">
      <c r="A108" s="68"/>
      <c r="B108" s="63" t="s">
        <v>151</v>
      </c>
      <c r="C108" s="56"/>
      <c r="D108" s="63" t="s">
        <v>138</v>
      </c>
      <c r="E108" s="56"/>
      <c r="F108" s="59"/>
      <c r="G108" s="5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c r="AL108" s="69"/>
      <c r="AM108" s="69"/>
      <c r="AN108" s="69"/>
      <c r="AO108" s="69"/>
      <c r="AP108" s="69"/>
      <c r="AQ108" s="69"/>
      <c r="AR108" s="69"/>
      <c r="AS108" s="69"/>
      <c r="AT108" s="69"/>
      <c r="AU108" s="69"/>
      <c r="AV108" s="69"/>
      <c r="AW108" s="69"/>
      <c r="AX108" s="69"/>
      <c r="AY108" s="69"/>
      <c r="AZ108" s="69"/>
      <c r="BA108" s="69"/>
      <c r="BB108" s="69"/>
      <c r="BC108" s="69"/>
      <c r="BD108" s="69"/>
      <c r="BE108" s="69"/>
      <c r="BF108" s="69"/>
      <c r="BG108" s="69"/>
      <c r="BH108" s="69"/>
      <c r="BI108" s="69"/>
      <c r="BJ108" s="69"/>
      <c r="BK108" s="69"/>
      <c r="BL108" s="59"/>
      <c r="BM108" s="59"/>
      <c r="BN108" s="59"/>
      <c r="BO108" s="59"/>
      <c r="BP108" s="59"/>
      <c r="BQ108" s="59"/>
      <c r="BR108" s="59"/>
      <c r="BS108" s="59"/>
      <c r="BT108" s="59"/>
      <c r="BU108" s="59"/>
      <c r="BV108" s="59"/>
      <c r="BW108" s="59"/>
      <c r="BX108" s="59"/>
      <c r="BY108" s="59"/>
      <c r="BZ108" s="59"/>
      <c r="CA108" s="59"/>
      <c r="CB108" s="59"/>
      <c r="CC108" s="59"/>
      <c r="CD108" s="59"/>
      <c r="CE108" s="59"/>
      <c r="CF108" s="59"/>
      <c r="CG108" s="59"/>
      <c r="CH108" s="59"/>
      <c r="CI108" s="59"/>
      <c r="CJ108" s="59"/>
      <c r="CK108" s="59"/>
      <c r="CL108" s="59"/>
    </row>
    <row r="109" spans="1:90" s="15" customFormat="1">
      <c r="A109" s="68"/>
      <c r="B109" s="61"/>
      <c r="C109" s="2"/>
      <c r="D109" s="2"/>
      <c r="E109" s="2"/>
      <c r="F109" s="59"/>
      <c r="G109" s="5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c r="AH109" s="69"/>
      <c r="AI109" s="69"/>
      <c r="AJ109" s="69"/>
      <c r="AK109" s="69"/>
      <c r="AL109" s="69"/>
      <c r="AM109" s="69"/>
      <c r="AN109" s="69"/>
      <c r="AO109" s="69"/>
      <c r="AP109" s="69"/>
      <c r="AQ109" s="69"/>
      <c r="AR109" s="69"/>
      <c r="AS109" s="69"/>
      <c r="AT109" s="69"/>
      <c r="AU109" s="69"/>
      <c r="AV109" s="69"/>
      <c r="AW109" s="69"/>
      <c r="AX109" s="69"/>
      <c r="AY109" s="69"/>
      <c r="AZ109" s="69"/>
      <c r="BA109" s="69"/>
      <c r="BB109" s="69"/>
      <c r="BC109" s="69"/>
      <c r="BD109" s="69"/>
      <c r="BE109" s="69"/>
      <c r="BF109" s="69"/>
      <c r="BG109" s="69"/>
      <c r="BH109" s="69"/>
      <c r="BI109" s="69"/>
      <c r="BJ109" s="69"/>
      <c r="BK109" s="69"/>
      <c r="BL109" s="59"/>
      <c r="BM109" s="59"/>
      <c r="BN109" s="59"/>
      <c r="BO109" s="59"/>
      <c r="BP109" s="59"/>
      <c r="BQ109" s="59"/>
      <c r="BR109" s="59"/>
      <c r="BS109" s="59"/>
      <c r="BT109" s="59"/>
      <c r="BU109" s="59"/>
      <c r="BV109" s="59"/>
      <c r="BW109" s="59"/>
      <c r="BX109" s="59"/>
      <c r="BY109" s="59"/>
      <c r="BZ109" s="59"/>
      <c r="CA109" s="59"/>
      <c r="CB109" s="59"/>
      <c r="CC109" s="59"/>
      <c r="CD109" s="59"/>
      <c r="CE109" s="59"/>
      <c r="CF109" s="59"/>
      <c r="CG109" s="59"/>
      <c r="CH109" s="59"/>
      <c r="CI109" s="59"/>
      <c r="CJ109" s="59"/>
      <c r="CK109" s="59"/>
      <c r="CL109" s="59"/>
    </row>
    <row r="110" spans="1:90" s="15" customFormat="1">
      <c r="A110" s="68"/>
      <c r="B110" s="71" t="s">
        <v>139</v>
      </c>
      <c r="C110" s="67"/>
      <c r="D110" s="2"/>
      <c r="E110" s="2"/>
      <c r="F110" s="59"/>
      <c r="G110" s="5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c r="AL110" s="69"/>
      <c r="AM110" s="69"/>
      <c r="AN110" s="69"/>
      <c r="AO110" s="69"/>
      <c r="AP110" s="69"/>
      <c r="AQ110" s="69"/>
      <c r="AR110" s="69"/>
      <c r="AS110" s="69"/>
      <c r="AT110" s="69"/>
      <c r="AU110" s="69"/>
      <c r="AV110" s="69"/>
      <c r="AW110" s="69"/>
      <c r="AX110" s="69"/>
      <c r="AY110" s="69"/>
      <c r="AZ110" s="69"/>
      <c r="BA110" s="69"/>
      <c r="BB110" s="69"/>
      <c r="BC110" s="69"/>
      <c r="BD110" s="69"/>
      <c r="BE110" s="69"/>
      <c r="BF110" s="69"/>
      <c r="BG110" s="69"/>
      <c r="BH110" s="69"/>
      <c r="BI110" s="69"/>
      <c r="BJ110" s="69"/>
      <c r="BK110" s="69"/>
      <c r="BL110" s="59"/>
      <c r="BM110" s="59"/>
      <c r="BN110" s="59"/>
      <c r="BO110" s="59"/>
      <c r="BP110" s="59"/>
      <c r="BQ110" s="59"/>
      <c r="BR110" s="59"/>
      <c r="BS110" s="59"/>
      <c r="BT110" s="59"/>
      <c r="BU110" s="59"/>
      <c r="BV110" s="59"/>
      <c r="BW110" s="59"/>
      <c r="BX110" s="59"/>
      <c r="BY110" s="59"/>
      <c r="BZ110" s="59"/>
      <c r="CA110" s="59"/>
      <c r="CB110" s="59"/>
      <c r="CC110" s="59"/>
      <c r="CD110" s="59"/>
      <c r="CE110" s="59"/>
      <c r="CF110" s="59"/>
      <c r="CG110" s="59"/>
      <c r="CH110" s="59"/>
      <c r="CI110" s="59"/>
      <c r="CJ110" s="59"/>
      <c r="CK110" s="59"/>
      <c r="CL110" s="59"/>
    </row>
    <row r="111" spans="1:90" s="15" customFormat="1">
      <c r="A111" s="65"/>
      <c r="B111" s="59"/>
      <c r="C111" s="59"/>
      <c r="D111" s="59"/>
      <c r="E111" s="59"/>
      <c r="F111" s="2"/>
      <c r="G111" s="5"/>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2"/>
      <c r="BM111" s="2"/>
      <c r="BN111" s="2"/>
      <c r="BO111" s="2"/>
      <c r="BP111" s="2"/>
      <c r="BQ111" s="2"/>
      <c r="BR111" s="2"/>
      <c r="BS111" s="2"/>
      <c r="BT111" s="2"/>
      <c r="BU111" s="2"/>
      <c r="BV111" s="2"/>
      <c r="BW111" s="2"/>
      <c r="BX111" s="2"/>
      <c r="BY111" s="2"/>
      <c r="BZ111" s="2"/>
      <c r="CA111" s="2"/>
      <c r="CB111" s="2"/>
      <c r="CC111" s="2"/>
      <c r="CD111" s="2"/>
      <c r="CE111" s="2"/>
      <c r="CF111" s="2"/>
      <c r="CG111" s="2"/>
      <c r="CH111" s="2"/>
      <c r="CI111" s="2"/>
      <c r="CJ111" s="2"/>
      <c r="CK111" s="2"/>
      <c r="CL111" s="2"/>
    </row>
    <row r="112" spans="1:90" s="15" customFormat="1" ht="15">
      <c r="A112" s="68" t="s">
        <v>328</v>
      </c>
      <c r="B112" s="72" t="s">
        <v>140</v>
      </c>
      <c r="C112" s="73" t="s">
        <v>141</v>
      </c>
      <c r="D112" s="2" t="s">
        <v>142</v>
      </c>
      <c r="E112" s="2" t="s">
        <v>143</v>
      </c>
      <c r="F112" s="59"/>
      <c r="G112" s="59"/>
      <c r="H112" s="59"/>
      <c r="I112" s="59"/>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65"/>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BY112" s="2"/>
      <c r="BZ112" s="2"/>
      <c r="CA112" s="2"/>
      <c r="CB112" s="2"/>
      <c r="CC112" s="2"/>
    </row>
    <row r="113" spans="1:156" s="15" customFormat="1" ht="28.5">
      <c r="A113" s="68"/>
      <c r="B113" s="4" t="s">
        <v>144</v>
      </c>
      <c r="C113" s="141" t="str">
        <f>IF(D123=0,"תא זה יתעדכן עם מילוי תקופת הדיווח",DATE(D123,E123,F123))</f>
        <v>תא זה יתעדכן עם מילוי תקופת הדיווח</v>
      </c>
      <c r="D113" s="141" t="str">
        <f>IF(D124=0,"תא זה יתעדכן עם מילוי תקופת הדיווח",DATE(D124,E124,F124))</f>
        <v>תא זה יתעדכן עם מילוי תקופת הדיווח</v>
      </c>
      <c r="E113" s="129" t="str">
        <f>IF(D150&gt;0,D150,"תא זה יתעדכן עם מילוי נתוני תקופת הדיווח")</f>
        <v>תא זה יתעדכן עם מילוי נתוני תקופת הדיווח</v>
      </c>
      <c r="F113" s="59"/>
      <c r="G113" s="59"/>
      <c r="H113" s="59"/>
      <c r="I113" s="59"/>
      <c r="J113" s="59"/>
      <c r="K113" s="59"/>
      <c r="L113" s="59"/>
      <c r="M113" s="59"/>
      <c r="N113" s="59"/>
      <c r="O113" s="59"/>
      <c r="P113" s="59"/>
      <c r="Q113" s="59"/>
      <c r="R113" s="59"/>
      <c r="S113" s="59"/>
      <c r="T113" s="59"/>
      <c r="U113" s="59"/>
      <c r="V113" s="59"/>
      <c r="W113" s="59"/>
      <c r="X113" s="59"/>
      <c r="Y113" s="59"/>
      <c r="Z113" s="59"/>
      <c r="AA113" s="59"/>
      <c r="AB113" s="59"/>
      <c r="AC113" s="59"/>
      <c r="AD113" s="59"/>
      <c r="AE113" s="59"/>
      <c r="AF113" s="59"/>
      <c r="AG113" s="59"/>
      <c r="AH113" s="59"/>
      <c r="AI113" s="68"/>
      <c r="AJ113" s="59"/>
      <c r="AK113" s="59"/>
      <c r="AL113" s="59"/>
      <c r="AM113" s="59"/>
      <c r="AN113" s="59"/>
      <c r="AO113" s="59"/>
      <c r="AP113" s="59"/>
      <c r="AQ113" s="59"/>
      <c r="AR113" s="59"/>
      <c r="AS113" s="59"/>
      <c r="AT113" s="59"/>
      <c r="AU113" s="59"/>
      <c r="AV113" s="59"/>
      <c r="AW113" s="59"/>
      <c r="AX113" s="59"/>
      <c r="AY113" s="59"/>
      <c r="AZ113" s="59"/>
      <c r="BA113" s="59"/>
      <c r="BB113" s="59"/>
      <c r="BC113" s="59"/>
      <c r="BD113" s="59"/>
      <c r="BE113" s="59"/>
      <c r="BF113" s="59"/>
      <c r="BG113" s="59"/>
      <c r="BH113" s="59"/>
      <c r="BI113" s="59"/>
      <c r="BJ113" s="59"/>
      <c r="BK113" s="59"/>
      <c r="BL113" s="59"/>
      <c r="BM113" s="59"/>
      <c r="BN113" s="59"/>
      <c r="BO113" s="59"/>
      <c r="BP113" s="59"/>
      <c r="BQ113" s="59"/>
      <c r="BR113" s="59"/>
      <c r="BS113" s="59"/>
      <c r="BT113" s="59"/>
      <c r="BU113" s="59"/>
      <c r="BV113" s="59"/>
      <c r="BW113" s="59"/>
      <c r="BX113" s="59"/>
      <c r="BY113" s="59"/>
      <c r="BZ113" s="59"/>
      <c r="CA113" s="59"/>
      <c r="CB113" s="59"/>
      <c r="CC113" s="59"/>
    </row>
    <row r="114" spans="1:156" s="15" customFormat="1" ht="28.5">
      <c r="A114" s="68"/>
      <c r="B114" s="4" t="s">
        <v>145</v>
      </c>
      <c r="C114" s="141" t="str">
        <f>IF(D163=0,"תא זה יתעדכן עם מילוי תקופת הדיווח",DATE(D163,E163,F163))</f>
        <v>תא זה יתעדכן עם מילוי תקופת הדיווח</v>
      </c>
      <c r="D114" s="141" t="str">
        <f>IF(D165=0,"תא זה יתעדכן עם מילוי תקופת הדיווח",DATE(D165,E165,F165))</f>
        <v>תא זה יתעדכן עם מילוי תקופת הדיווח</v>
      </c>
      <c r="E114" s="129" t="str">
        <f>IF(D184&gt;0,D184,"תא זה יתעדכן עם מילוי נתוני תקופת הדיווח")</f>
        <v>תא זה יתעדכן עם מילוי נתוני תקופת הדיווח</v>
      </c>
      <c r="F114" s="59"/>
      <c r="G114" s="59"/>
      <c r="H114" s="59"/>
      <c r="I114" s="59"/>
      <c r="J114" s="59"/>
      <c r="K114" s="59"/>
      <c r="L114" s="59"/>
      <c r="M114" s="59"/>
      <c r="N114" s="59"/>
      <c r="O114" s="59"/>
      <c r="P114" s="59"/>
      <c r="Q114" s="59"/>
      <c r="R114" s="59"/>
      <c r="S114" s="59"/>
      <c r="T114" s="59"/>
      <c r="U114" s="59"/>
      <c r="V114" s="59"/>
      <c r="W114" s="59"/>
      <c r="X114" s="59"/>
      <c r="Y114" s="59"/>
      <c r="Z114" s="59"/>
      <c r="AA114" s="59"/>
      <c r="AB114" s="59"/>
      <c r="AC114" s="59"/>
      <c r="AD114" s="59"/>
      <c r="AE114" s="59"/>
      <c r="AF114" s="59"/>
      <c r="AG114" s="59"/>
      <c r="AH114" s="59"/>
      <c r="AI114" s="68"/>
      <c r="AJ114" s="59"/>
      <c r="AK114" s="59"/>
      <c r="AL114" s="59"/>
      <c r="AM114" s="59"/>
      <c r="AN114" s="59"/>
      <c r="AO114" s="59"/>
      <c r="AP114" s="59"/>
      <c r="AQ114" s="59"/>
      <c r="AR114" s="59"/>
      <c r="AS114" s="59"/>
      <c r="AT114" s="59"/>
      <c r="AU114" s="59"/>
      <c r="AV114" s="59"/>
      <c r="AW114" s="59"/>
      <c r="AX114" s="59"/>
      <c r="AY114" s="59"/>
      <c r="AZ114" s="59"/>
      <c r="BA114" s="59"/>
      <c r="BB114" s="59"/>
      <c r="BC114" s="59"/>
      <c r="BD114" s="59"/>
      <c r="BE114" s="59"/>
      <c r="BF114" s="59"/>
      <c r="BG114" s="59"/>
      <c r="BH114" s="59"/>
      <c r="BI114" s="59"/>
      <c r="BJ114" s="59"/>
      <c r="BK114" s="59"/>
      <c r="BL114" s="59"/>
      <c r="BM114" s="59"/>
      <c r="BN114" s="59"/>
      <c r="BO114" s="59"/>
      <c r="BP114" s="59"/>
      <c r="BQ114" s="59"/>
      <c r="BR114" s="59"/>
      <c r="BS114" s="59"/>
      <c r="BT114" s="59"/>
      <c r="BU114" s="59"/>
      <c r="BV114" s="59"/>
      <c r="BW114" s="59"/>
      <c r="BX114" s="59"/>
      <c r="BY114" s="59"/>
      <c r="BZ114" s="59"/>
      <c r="CA114" s="59"/>
      <c r="CB114" s="59"/>
      <c r="CC114" s="59"/>
    </row>
    <row r="115" spans="1:156" s="15" customFormat="1" ht="33" customHeight="1">
      <c r="A115" s="68"/>
      <c r="B115" s="4" t="s">
        <v>146</v>
      </c>
      <c r="C115" s="141" t="str">
        <f>IF(D196=0,"תא זה יתעדכן עם מילוי תקופת הדיווח",DATE(D196,E196,F196))</f>
        <v>תא זה יתעדכן עם מילוי תקופת הדיווח</v>
      </c>
      <c r="D115" s="141" t="str">
        <f>IF(D197=0,"תא זה יתעדכן עם מילוי תקופת הדיווח",DATE(D197,E197,F197))</f>
        <v>תא זה יתעדכן עם מילוי תקופת הדיווח</v>
      </c>
      <c r="E115" s="129" t="str">
        <f>IF(D216&gt;0,D216,"תא זה יתעדכן עם מילוי נתוני תקופת הדיווח")</f>
        <v>תא זה יתעדכן עם מילוי נתוני תקופת הדיווח</v>
      </c>
      <c r="F115" s="59"/>
      <c r="G115" s="59"/>
      <c r="H115" s="59"/>
      <c r="I115" s="59"/>
      <c r="J115" s="59"/>
      <c r="K115" s="59"/>
      <c r="L115" s="59"/>
      <c r="M115" s="59"/>
      <c r="N115" s="59"/>
      <c r="O115" s="59"/>
      <c r="P115" s="59"/>
      <c r="Q115" s="59"/>
      <c r="R115" s="59"/>
      <c r="S115" s="59"/>
      <c r="T115" s="59"/>
      <c r="U115" s="59"/>
      <c r="V115" s="59"/>
      <c r="W115" s="59"/>
      <c r="X115" s="59"/>
      <c r="Y115" s="59"/>
      <c r="Z115" s="59"/>
      <c r="AA115" s="59"/>
      <c r="AB115" s="59"/>
      <c r="AC115" s="59"/>
      <c r="AD115" s="59"/>
      <c r="AE115" s="59"/>
      <c r="AF115" s="59"/>
      <c r="AG115" s="59"/>
      <c r="AH115" s="59"/>
      <c r="AI115" s="68"/>
      <c r="AJ115" s="59"/>
      <c r="AK115" s="59"/>
      <c r="AL115" s="59"/>
      <c r="AM115" s="59"/>
      <c r="AN115" s="59"/>
      <c r="AO115" s="59"/>
      <c r="AP115" s="59"/>
      <c r="AQ115" s="59"/>
      <c r="AR115" s="59"/>
      <c r="AS115" s="59"/>
      <c r="AT115" s="59"/>
      <c r="AU115" s="59"/>
      <c r="AV115" s="59"/>
      <c r="AW115" s="59"/>
      <c r="AX115" s="59"/>
      <c r="AY115" s="59"/>
      <c r="AZ115" s="59"/>
      <c r="BA115" s="59"/>
      <c r="BB115" s="59"/>
      <c r="BC115" s="59"/>
      <c r="BD115" s="59"/>
      <c r="BE115" s="59"/>
      <c r="BF115" s="59"/>
      <c r="BG115" s="59"/>
      <c r="BH115" s="59"/>
      <c r="BI115" s="59"/>
      <c r="BJ115" s="59"/>
      <c r="BK115" s="59"/>
      <c r="BL115" s="59"/>
      <c r="BM115" s="59"/>
      <c r="BN115" s="59"/>
      <c r="BO115" s="59"/>
      <c r="BP115" s="59"/>
      <c r="BQ115" s="59"/>
      <c r="BR115" s="59"/>
      <c r="BS115" s="59"/>
      <c r="BT115" s="59"/>
      <c r="BU115" s="59"/>
      <c r="BV115" s="59"/>
      <c r="BW115" s="59"/>
      <c r="BX115" s="59"/>
      <c r="BY115" s="59"/>
      <c r="BZ115" s="59"/>
      <c r="CA115" s="59"/>
      <c r="CB115" s="59"/>
      <c r="CC115" s="59"/>
    </row>
    <row r="116" spans="1:156" s="15" customFormat="1">
      <c r="A116" s="68"/>
      <c r="B116" s="74"/>
      <c r="C116" s="73"/>
      <c r="D116" s="73" t="s">
        <v>147</v>
      </c>
      <c r="E116" s="129">
        <f>SUM(E113:E115)</f>
        <v>0</v>
      </c>
      <c r="F116" s="59"/>
      <c r="G116" s="59"/>
      <c r="H116" s="59"/>
      <c r="I116" s="59"/>
      <c r="J116" s="59"/>
      <c r="K116" s="59"/>
      <c r="L116" s="59"/>
      <c r="M116" s="59"/>
      <c r="N116" s="59"/>
      <c r="O116" s="59"/>
      <c r="P116" s="59"/>
      <c r="Q116" s="59"/>
      <c r="R116" s="59"/>
      <c r="S116" s="59"/>
      <c r="T116" s="59"/>
      <c r="U116" s="59"/>
      <c r="V116" s="59"/>
      <c r="W116" s="59"/>
      <c r="X116" s="59"/>
      <c r="Y116" s="59"/>
      <c r="Z116" s="59"/>
      <c r="AA116" s="59"/>
      <c r="AB116" s="59"/>
      <c r="AC116" s="59"/>
      <c r="AD116" s="59"/>
      <c r="AE116" s="59"/>
      <c r="AF116" s="59"/>
      <c r="AG116" s="59"/>
      <c r="AH116" s="59"/>
      <c r="AI116" s="68"/>
      <c r="AJ116" s="59"/>
      <c r="AK116" s="59"/>
      <c r="AL116" s="59"/>
      <c r="AM116" s="59"/>
      <c r="AN116" s="59"/>
      <c r="AO116" s="59"/>
      <c r="AP116" s="59"/>
      <c r="AQ116" s="59"/>
      <c r="AR116" s="59"/>
      <c r="AS116" s="59"/>
      <c r="AT116" s="59"/>
      <c r="AU116" s="59"/>
      <c r="AV116" s="59"/>
      <c r="AW116" s="59"/>
      <c r="AX116" s="59"/>
      <c r="AY116" s="59"/>
      <c r="AZ116" s="59"/>
      <c r="BA116" s="59"/>
      <c r="BB116" s="59"/>
      <c r="BC116" s="59"/>
      <c r="BD116" s="59"/>
      <c r="BE116" s="59"/>
      <c r="BF116" s="59"/>
      <c r="BG116" s="59"/>
      <c r="BH116" s="59"/>
      <c r="BI116" s="59"/>
      <c r="BJ116" s="59"/>
      <c r="BK116" s="59"/>
      <c r="BL116" s="59"/>
      <c r="BM116" s="59"/>
      <c r="BN116" s="59"/>
      <c r="BO116" s="59"/>
      <c r="BP116" s="59"/>
      <c r="BQ116" s="59"/>
      <c r="BR116" s="59"/>
      <c r="BS116" s="59"/>
      <c r="BT116" s="59"/>
      <c r="BU116" s="59"/>
      <c r="BV116" s="59"/>
      <c r="BW116" s="59"/>
      <c r="BX116" s="59"/>
      <c r="BY116" s="59"/>
      <c r="BZ116" s="59"/>
      <c r="CA116" s="59"/>
      <c r="CB116" s="59"/>
      <c r="CC116" s="59"/>
      <c r="CD116" s="59"/>
      <c r="CE116" s="59"/>
      <c r="CF116" s="59"/>
      <c r="CG116" s="59"/>
      <c r="CH116" s="59"/>
      <c r="CI116" s="59"/>
      <c r="CJ116" s="59"/>
      <c r="CK116" s="59"/>
      <c r="CL116" s="59"/>
      <c r="CM116" s="59"/>
      <c r="CN116" s="59"/>
      <c r="CO116" s="59"/>
      <c r="CP116" s="59"/>
      <c r="CQ116" s="59"/>
      <c r="CR116" s="59"/>
      <c r="CS116" s="59"/>
      <c r="CT116" s="59"/>
      <c r="CU116" s="59"/>
      <c r="CV116" s="59"/>
      <c r="CW116" s="59"/>
      <c r="CX116" s="59"/>
      <c r="CY116" s="59"/>
      <c r="CZ116" s="59"/>
      <c r="DA116" s="59"/>
      <c r="DB116" s="59"/>
      <c r="DC116" s="59"/>
      <c r="DD116" s="59"/>
      <c r="DE116" s="59"/>
      <c r="DF116" s="59"/>
      <c r="DG116" s="59"/>
      <c r="DH116" s="59"/>
      <c r="DI116" s="59"/>
      <c r="DJ116" s="59"/>
      <c r="DK116" s="59"/>
      <c r="DL116" s="59"/>
      <c r="DM116" s="59"/>
      <c r="DN116" s="59"/>
      <c r="DO116" s="59"/>
      <c r="DP116" s="59"/>
      <c r="DQ116" s="59"/>
      <c r="DR116" s="59"/>
      <c r="DS116" s="59"/>
      <c r="DT116" s="59"/>
      <c r="DU116" s="59"/>
      <c r="DV116" s="59"/>
      <c r="DW116" s="59"/>
      <c r="DX116" s="59"/>
      <c r="DY116" s="59"/>
      <c r="DZ116" s="59"/>
      <c r="EA116" s="59"/>
      <c r="EB116" s="59"/>
      <c r="EC116" s="59"/>
      <c r="ED116" s="59"/>
      <c r="EE116" s="59"/>
      <c r="EF116" s="59"/>
      <c r="EG116" s="59"/>
      <c r="EH116" s="59"/>
      <c r="EI116" s="59"/>
      <c r="EJ116" s="59"/>
      <c r="EK116" s="59"/>
      <c r="EL116" s="59"/>
      <c r="EM116" s="59"/>
      <c r="EN116" s="59"/>
      <c r="EO116" s="59"/>
      <c r="EP116" s="59"/>
      <c r="EQ116" s="59"/>
      <c r="ER116" s="59"/>
      <c r="ES116" s="59"/>
      <c r="ET116" s="59"/>
      <c r="EU116" s="59"/>
      <c r="EV116" s="59"/>
      <c r="EW116" s="59"/>
      <c r="EX116" s="59"/>
      <c r="EY116" s="59"/>
      <c r="EZ116" s="59"/>
    </row>
    <row r="117" spans="1:156" s="15" customFormat="1">
      <c r="A117" s="65"/>
      <c r="B117" s="2"/>
      <c r="C117" s="2"/>
      <c r="D117" s="5"/>
      <c r="E117" s="2"/>
      <c r="F117" s="2"/>
      <c r="G117" s="2"/>
      <c r="H117" s="5"/>
      <c r="I117" s="2"/>
      <c r="J117" s="2"/>
      <c r="K117" s="5"/>
      <c r="L117" s="2"/>
      <c r="M117" s="2"/>
      <c r="N117" s="2"/>
      <c r="O117" s="5"/>
      <c r="P117" s="2"/>
      <c r="Q117" s="2"/>
      <c r="R117" s="5"/>
      <c r="S117" s="2"/>
      <c r="T117" s="2"/>
      <c r="U117" s="2"/>
      <c r="V117" s="5"/>
      <c r="W117" s="2"/>
      <c r="X117" s="2"/>
      <c r="Y117" s="5"/>
      <c r="Z117" s="2"/>
      <c r="AA117" s="2"/>
      <c r="AB117" s="2"/>
      <c r="AC117" s="5"/>
      <c r="AD117" s="2"/>
      <c r="AE117" s="2"/>
      <c r="AF117" s="5"/>
      <c r="AG117" s="2"/>
      <c r="AH117" s="2"/>
      <c r="AI117" s="2"/>
      <c r="AJ117" s="5"/>
      <c r="AK117" s="2"/>
      <c r="AL117" s="2"/>
      <c r="AM117" s="5"/>
      <c r="AN117" s="2"/>
      <c r="AO117" s="2"/>
      <c r="AP117" s="2"/>
      <c r="AQ117" s="5"/>
      <c r="AR117" s="2"/>
      <c r="AS117" s="2"/>
      <c r="AT117" s="5"/>
      <c r="AU117" s="2"/>
      <c r="AV117" s="2"/>
      <c r="AW117" s="2"/>
      <c r="AX117" s="5"/>
      <c r="AY117" s="2"/>
      <c r="AZ117" s="2"/>
      <c r="BA117" s="5"/>
      <c r="BB117" s="2"/>
      <c r="BC117" s="2"/>
      <c r="BD117" s="2"/>
      <c r="BE117" s="5"/>
      <c r="BF117" s="2"/>
      <c r="BG117" s="2"/>
      <c r="BH117" s="5"/>
      <c r="BI117" s="2"/>
      <c r="BJ117" s="2"/>
      <c r="BK117" s="2"/>
      <c r="BL117" s="5"/>
      <c r="BM117" s="2"/>
      <c r="BN117" s="2"/>
      <c r="BO117" s="5"/>
      <c r="BP117" s="2"/>
      <c r="BQ117" s="2"/>
      <c r="BR117" s="2"/>
      <c r="BS117" s="5"/>
      <c r="BT117" s="2"/>
      <c r="BU117" s="2"/>
      <c r="BV117" s="2"/>
      <c r="BW117" s="2"/>
      <c r="BX117" s="2"/>
      <c r="BY117" s="2"/>
      <c r="BZ117" s="2"/>
      <c r="CA117" s="2"/>
      <c r="CB117" s="2"/>
      <c r="CC117" s="2"/>
      <c r="CD117" s="2"/>
      <c r="CE117" s="2"/>
      <c r="CF117" s="2"/>
      <c r="CG117" s="2"/>
      <c r="CH117" s="2"/>
      <c r="CI117" s="2"/>
      <c r="CJ117" s="2"/>
      <c r="CK117" s="2"/>
      <c r="CL117" s="2"/>
      <c r="CM117" s="2"/>
      <c r="CN117" s="2"/>
      <c r="CO117" s="2"/>
      <c r="CP117" s="2"/>
      <c r="CQ117" s="2"/>
      <c r="CR117" s="2"/>
      <c r="CS117" s="2"/>
      <c r="CT117" s="2"/>
      <c r="CU117" s="2"/>
      <c r="CV117" s="2"/>
      <c r="CW117" s="2"/>
      <c r="CX117" s="2"/>
      <c r="CY117" s="2"/>
      <c r="CZ117" s="2"/>
      <c r="DA117" s="2"/>
      <c r="DB117" s="2"/>
      <c r="DC117" s="2"/>
      <c r="DD117" s="2"/>
      <c r="DE117" s="2"/>
      <c r="DF117" s="2"/>
      <c r="DG117" s="2"/>
      <c r="DH117" s="2"/>
      <c r="DI117" s="2"/>
      <c r="DJ117" s="2"/>
      <c r="DK117" s="2"/>
      <c r="DL117" s="2"/>
      <c r="DM117" s="2"/>
      <c r="DN117" s="2"/>
      <c r="DO117" s="2"/>
      <c r="DP117" s="2"/>
      <c r="DQ117" s="2"/>
      <c r="DR117" s="2"/>
      <c r="DS117" s="2"/>
      <c r="DT117" s="2"/>
      <c r="DU117" s="2"/>
      <c r="DV117" s="2"/>
      <c r="DW117" s="2"/>
      <c r="DX117" s="2"/>
      <c r="DY117" s="2"/>
      <c r="DZ117" s="2"/>
      <c r="EA117" s="2"/>
      <c r="EB117" s="2"/>
      <c r="EC117" s="2"/>
      <c r="ED117" s="2"/>
      <c r="EE117" s="2"/>
      <c r="EF117" s="2"/>
      <c r="EG117" s="2"/>
      <c r="EH117" s="2"/>
      <c r="EI117" s="2"/>
      <c r="EJ117" s="2"/>
      <c r="EK117" s="2"/>
      <c r="EL117" s="2"/>
      <c r="EM117" s="2"/>
      <c r="EN117" s="2"/>
      <c r="EO117" s="2"/>
      <c r="EP117" s="2"/>
      <c r="EQ117" s="2"/>
      <c r="ER117" s="2"/>
      <c r="ES117" s="2"/>
      <c r="ET117" s="2"/>
      <c r="EU117" s="2"/>
      <c r="EV117" s="2"/>
      <c r="EW117" s="2"/>
      <c r="EX117" s="2"/>
      <c r="EY117" s="2"/>
      <c r="EZ117" s="2"/>
    </row>
    <row r="118" spans="1:156" s="15" customFormat="1" ht="18">
      <c r="A118" s="131"/>
      <c r="B118" s="76" t="s">
        <v>420</v>
      </c>
      <c r="C118" s="75"/>
      <c r="D118" s="75"/>
      <c r="E118" s="75"/>
      <c r="F118" s="75"/>
      <c r="G118" s="75"/>
      <c r="H118" s="75"/>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G118" s="75"/>
      <c r="AH118" s="75"/>
      <c r="AI118" s="75"/>
      <c r="AJ118" s="75"/>
      <c r="AK118" s="75"/>
      <c r="AL118" s="75"/>
      <c r="AM118" s="75"/>
      <c r="AN118" s="75"/>
      <c r="AO118" s="75"/>
      <c r="AP118" s="75"/>
      <c r="AQ118" s="75"/>
      <c r="AR118" s="75"/>
      <c r="AS118" s="75"/>
      <c r="AT118" s="75"/>
      <c r="AU118" s="75"/>
      <c r="AV118" s="75"/>
      <c r="AW118" s="75"/>
      <c r="AX118" s="75"/>
      <c r="AY118" s="75"/>
      <c r="AZ118" s="75"/>
      <c r="BA118" s="75"/>
      <c r="BB118" s="75"/>
      <c r="BC118" s="75"/>
      <c r="BD118" s="75"/>
      <c r="BE118" s="75"/>
      <c r="BF118" s="75"/>
      <c r="BG118" s="75"/>
      <c r="BH118" s="75"/>
      <c r="BI118" s="75"/>
      <c r="BJ118" s="75"/>
      <c r="BK118" s="75"/>
      <c r="BL118" s="75"/>
      <c r="BM118" s="75"/>
      <c r="BN118" s="75"/>
      <c r="BO118" s="75"/>
      <c r="BP118" s="75"/>
      <c r="BQ118" s="75"/>
      <c r="BR118" s="75"/>
      <c r="BS118" s="75"/>
      <c r="BT118" s="75"/>
      <c r="BU118" s="75"/>
      <c r="BV118" s="75"/>
      <c r="BW118" s="75"/>
      <c r="BX118" s="75"/>
      <c r="BY118" s="75"/>
      <c r="BZ118" s="75"/>
      <c r="CA118" s="75"/>
      <c r="CB118" s="75"/>
      <c r="CC118" s="75"/>
      <c r="CD118" s="75"/>
      <c r="CE118" s="75"/>
      <c r="CF118" s="75"/>
      <c r="CG118" s="75"/>
      <c r="CH118" s="75"/>
      <c r="CI118" s="75"/>
      <c r="CJ118" s="75"/>
      <c r="CK118" s="75"/>
      <c r="CL118" s="75"/>
    </row>
    <row r="119" spans="1:156" s="15" customFormat="1">
      <c r="A119" s="68"/>
      <c r="B119" s="59"/>
      <c r="C119" s="59"/>
      <c r="D119" s="59"/>
      <c r="E119" s="59"/>
      <c r="F119" s="59"/>
      <c r="G119" s="59"/>
      <c r="H119" s="59"/>
      <c r="I119" s="59"/>
      <c r="J119" s="59"/>
      <c r="K119" s="59"/>
      <c r="L119" s="59"/>
      <c r="M119" s="59"/>
      <c r="N119" s="59"/>
      <c r="O119" s="59"/>
      <c r="P119" s="59"/>
      <c r="Q119" s="59"/>
      <c r="R119" s="59"/>
      <c r="S119" s="59"/>
      <c r="T119" s="59"/>
      <c r="U119" s="59"/>
      <c r="V119" s="59"/>
      <c r="W119" s="59"/>
      <c r="X119" s="59"/>
      <c r="Y119" s="59"/>
      <c r="Z119" s="59"/>
      <c r="AA119" s="59"/>
      <c r="AB119" s="59"/>
      <c r="AC119" s="59"/>
      <c r="AD119" s="59"/>
      <c r="AE119" s="59"/>
      <c r="AF119" s="59"/>
      <c r="AG119" s="59"/>
      <c r="AH119" s="59"/>
      <c r="AI119" s="59"/>
      <c r="AJ119" s="59"/>
      <c r="AK119" s="59"/>
      <c r="AL119" s="59"/>
      <c r="AM119" s="59"/>
      <c r="AN119" s="59"/>
      <c r="AO119" s="59"/>
      <c r="AP119" s="59"/>
      <c r="AQ119" s="59"/>
      <c r="AR119" s="59"/>
      <c r="AS119" s="59"/>
      <c r="AT119" s="59"/>
      <c r="AU119" s="59"/>
      <c r="AV119" s="59"/>
      <c r="AW119" s="59"/>
      <c r="AX119" s="59"/>
      <c r="AY119" s="59"/>
      <c r="AZ119" s="59"/>
      <c r="BA119" s="59"/>
      <c r="BB119" s="59"/>
      <c r="BC119" s="59"/>
      <c r="BD119" s="59"/>
      <c r="BE119" s="59"/>
      <c r="BF119" s="59"/>
      <c r="BG119" s="59"/>
      <c r="BH119" s="59"/>
      <c r="BI119" s="59"/>
      <c r="BJ119" s="59"/>
      <c r="BK119" s="59"/>
      <c r="BL119" s="59"/>
      <c r="BM119" s="59"/>
      <c r="BN119" s="59"/>
      <c r="BO119" s="59"/>
      <c r="BP119" s="59"/>
      <c r="BQ119" s="59"/>
      <c r="BR119" s="59"/>
      <c r="BS119" s="59"/>
      <c r="BT119" s="59"/>
      <c r="BU119" s="59"/>
      <c r="BV119" s="59"/>
      <c r="BW119" s="59"/>
      <c r="BX119" s="59"/>
      <c r="BY119" s="59"/>
      <c r="BZ119" s="59"/>
      <c r="CA119" s="59"/>
      <c r="CB119" s="59"/>
      <c r="CC119" s="59"/>
      <c r="CD119" s="59"/>
      <c r="CE119" s="59"/>
      <c r="CF119" s="59"/>
      <c r="CG119" s="59"/>
      <c r="CH119" s="59"/>
      <c r="CI119" s="59"/>
      <c r="CJ119" s="59"/>
      <c r="CK119" s="59"/>
      <c r="CL119" s="59"/>
    </row>
    <row r="120" spans="1:156" s="96" customFormat="1" ht="27.75">
      <c r="A120" s="167">
        <v>7.7</v>
      </c>
      <c r="B120" s="77" t="s">
        <v>152</v>
      </c>
      <c r="C120" s="92"/>
      <c r="D120" s="93"/>
      <c r="E120" s="94"/>
      <c r="F120" s="92"/>
      <c r="G120" s="92"/>
      <c r="H120" s="92"/>
      <c r="I120" s="95"/>
      <c r="J120" s="95"/>
      <c r="K120" s="95"/>
      <c r="L120" s="95"/>
      <c r="M120" s="95"/>
      <c r="N120" s="95"/>
      <c r="O120" s="95"/>
      <c r="P120" s="95"/>
      <c r="Q120" s="95"/>
      <c r="R120" s="95"/>
      <c r="S120" s="95"/>
      <c r="T120" s="95"/>
      <c r="U120" s="95"/>
      <c r="V120" s="95"/>
      <c r="W120" s="95"/>
      <c r="X120" s="95"/>
      <c r="Y120" s="95"/>
      <c r="Z120" s="95"/>
      <c r="AA120" s="95"/>
      <c r="AB120" s="95"/>
      <c r="AC120" s="95"/>
      <c r="AD120" s="95"/>
      <c r="AE120" s="95"/>
      <c r="AF120" s="95"/>
      <c r="AG120" s="95"/>
      <c r="AH120" s="95"/>
      <c r="AI120" s="95"/>
      <c r="AJ120" s="95"/>
      <c r="AK120" s="95"/>
      <c r="AL120" s="95"/>
      <c r="AM120" s="95"/>
      <c r="AN120" s="95"/>
      <c r="AO120" s="95"/>
      <c r="AP120" s="95"/>
      <c r="AQ120" s="95"/>
      <c r="AR120" s="95"/>
      <c r="AS120" s="95"/>
      <c r="AT120" s="95"/>
      <c r="AU120" s="95"/>
      <c r="AV120" s="95"/>
      <c r="AW120" s="95"/>
      <c r="AX120" s="95"/>
      <c r="AY120" s="95"/>
      <c r="AZ120" s="95"/>
      <c r="BA120" s="95"/>
      <c r="BB120" s="95"/>
      <c r="BC120" s="95"/>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2"/>
      <c r="CA120" s="92"/>
      <c r="CB120" s="92"/>
      <c r="CC120" s="92"/>
      <c r="CD120" s="92"/>
      <c r="CE120" s="92"/>
      <c r="CF120" s="92"/>
      <c r="CG120" s="92"/>
      <c r="CH120" s="92"/>
      <c r="CI120" s="92"/>
      <c r="CJ120" s="92"/>
      <c r="CK120" s="92"/>
      <c r="CL120" s="92"/>
    </row>
    <row r="121" spans="1:156" s="15" customFormat="1" ht="27.75">
      <c r="A121" s="168"/>
      <c r="B121" s="110"/>
      <c r="C121" s="59"/>
      <c r="D121" s="98"/>
      <c r="E121" s="2"/>
      <c r="F121" s="59"/>
      <c r="G121" s="59"/>
      <c r="H121" s="59"/>
      <c r="I121" s="80"/>
      <c r="J121" s="80"/>
      <c r="K121" s="80"/>
      <c r="L121" s="80"/>
      <c r="M121" s="80"/>
      <c r="N121" s="80"/>
      <c r="O121" s="80"/>
      <c r="P121" s="80"/>
      <c r="Q121" s="80"/>
      <c r="R121" s="80"/>
      <c r="S121" s="80"/>
      <c r="T121" s="80"/>
      <c r="U121" s="80"/>
      <c r="V121" s="80"/>
      <c r="W121" s="80"/>
      <c r="X121" s="80"/>
      <c r="Y121" s="80"/>
      <c r="Z121" s="80"/>
      <c r="AA121" s="80"/>
      <c r="AB121" s="80"/>
      <c r="AC121" s="80"/>
      <c r="AD121" s="80"/>
      <c r="AE121" s="80"/>
      <c r="AF121" s="80"/>
      <c r="AG121" s="80"/>
      <c r="AH121" s="80"/>
      <c r="AI121" s="80"/>
      <c r="AJ121" s="80"/>
      <c r="AK121" s="80"/>
      <c r="AL121" s="80"/>
      <c r="AM121" s="80"/>
      <c r="AN121" s="80"/>
      <c r="AO121" s="80"/>
      <c r="AP121" s="80"/>
      <c r="AQ121" s="80"/>
      <c r="AR121" s="80"/>
      <c r="AS121" s="80"/>
      <c r="AT121" s="80"/>
      <c r="AU121" s="80"/>
      <c r="AV121" s="80"/>
      <c r="AW121" s="80"/>
      <c r="AX121" s="80"/>
      <c r="AY121" s="80"/>
      <c r="AZ121" s="80"/>
      <c r="BA121" s="80"/>
      <c r="BB121" s="80"/>
      <c r="BC121" s="80"/>
      <c r="BD121" s="80"/>
      <c r="BE121" s="80"/>
      <c r="BF121" s="80"/>
      <c r="BG121" s="80"/>
      <c r="BH121" s="80"/>
      <c r="BI121" s="80"/>
      <c r="BJ121" s="80"/>
      <c r="BK121" s="80"/>
      <c r="BL121" s="80"/>
      <c r="BM121" s="80"/>
      <c r="BN121" s="80"/>
      <c r="BO121" s="80"/>
      <c r="BP121" s="80"/>
      <c r="BQ121" s="80"/>
      <c r="BR121" s="80"/>
      <c r="BS121" s="80"/>
      <c r="BT121" s="80"/>
      <c r="BU121" s="80"/>
      <c r="BV121" s="80"/>
      <c r="BW121" s="80"/>
      <c r="BX121" s="80"/>
      <c r="BY121" s="80"/>
      <c r="BZ121" s="59"/>
      <c r="CA121" s="59"/>
      <c r="CB121" s="59"/>
      <c r="CC121" s="59"/>
      <c r="CD121" s="59"/>
      <c r="CE121" s="59"/>
      <c r="CF121" s="59"/>
      <c r="CG121" s="59"/>
      <c r="CH121" s="59"/>
      <c r="CI121" s="59"/>
      <c r="CJ121" s="59"/>
      <c r="CK121" s="59"/>
      <c r="CL121" s="59"/>
    </row>
    <row r="122" spans="1:156" s="15" customFormat="1" ht="15">
      <c r="A122" s="68"/>
      <c r="B122" s="78" t="s">
        <v>153</v>
      </c>
      <c r="C122" s="64"/>
      <c r="D122" s="79" t="s">
        <v>36</v>
      </c>
      <c r="E122" s="79" t="s">
        <v>37</v>
      </c>
      <c r="F122" s="5" t="s">
        <v>135</v>
      </c>
      <c r="G122" s="5"/>
      <c r="H122" s="59"/>
      <c r="I122" s="80"/>
      <c r="J122" s="80"/>
      <c r="K122" s="80"/>
      <c r="L122" s="80"/>
      <c r="M122" s="80"/>
      <c r="N122" s="80"/>
      <c r="O122" s="80"/>
      <c r="P122" s="80"/>
      <c r="Q122" s="80"/>
      <c r="R122" s="80"/>
      <c r="S122" s="80"/>
      <c r="T122" s="80"/>
      <c r="U122" s="80"/>
      <c r="V122" s="80"/>
      <c r="W122" s="80"/>
      <c r="X122" s="80"/>
      <c r="Y122" s="80"/>
      <c r="Z122" s="80"/>
      <c r="AA122" s="80"/>
      <c r="AB122" s="80"/>
      <c r="AC122" s="80"/>
      <c r="AD122" s="80"/>
      <c r="AE122" s="80"/>
      <c r="AF122" s="80"/>
      <c r="AG122" s="80"/>
      <c r="AH122" s="80"/>
      <c r="AI122" s="80"/>
      <c r="AJ122" s="80"/>
      <c r="AK122" s="80"/>
      <c r="AL122" s="80"/>
      <c r="AM122" s="80"/>
      <c r="AN122" s="80"/>
      <c r="AO122" s="80"/>
      <c r="AP122" s="80"/>
      <c r="AQ122" s="80"/>
      <c r="AR122" s="80"/>
      <c r="AS122" s="80"/>
      <c r="AT122" s="80"/>
      <c r="AU122" s="80"/>
      <c r="AV122" s="80"/>
      <c r="AW122" s="80"/>
      <c r="AX122" s="80"/>
      <c r="AY122" s="80"/>
      <c r="AZ122" s="80"/>
      <c r="BA122" s="80"/>
      <c r="BB122" s="80"/>
      <c r="BC122" s="80"/>
      <c r="BD122" s="80"/>
      <c r="BE122" s="80"/>
      <c r="BF122" s="80"/>
      <c r="BG122" s="80"/>
      <c r="BH122" s="80"/>
      <c r="BI122" s="80"/>
      <c r="BJ122" s="80"/>
      <c r="BK122" s="80"/>
      <c r="BL122" s="80"/>
      <c r="BM122" s="80"/>
      <c r="BN122" s="80"/>
      <c r="BO122" s="80"/>
      <c r="BP122" s="80"/>
      <c r="BQ122" s="80"/>
      <c r="BR122" s="80"/>
      <c r="BS122" s="80"/>
      <c r="BT122" s="80"/>
      <c r="BU122" s="80"/>
      <c r="BV122" s="80"/>
      <c r="BW122" s="80"/>
      <c r="BX122" s="80"/>
      <c r="BY122" s="80"/>
      <c r="BZ122" s="59"/>
      <c r="CA122" s="59"/>
      <c r="CB122" s="59"/>
      <c r="CC122" s="59"/>
      <c r="CD122" s="59"/>
      <c r="CE122" s="59"/>
      <c r="CF122" s="59"/>
      <c r="CG122" s="59"/>
      <c r="CH122" s="59"/>
      <c r="CI122" s="59"/>
      <c r="CJ122" s="59"/>
      <c r="CK122" s="59"/>
      <c r="CL122" s="59"/>
    </row>
    <row r="123" spans="1:156" s="15" customFormat="1" ht="28.5">
      <c r="A123" s="68"/>
      <c r="B123" s="81" t="s">
        <v>154</v>
      </c>
      <c r="C123" s="63" t="s">
        <v>141</v>
      </c>
      <c r="D123" s="67"/>
      <c r="E123" s="67"/>
      <c r="F123" s="67"/>
      <c r="G123" s="5"/>
      <c r="H123" s="59"/>
      <c r="I123" s="80"/>
      <c r="J123" s="80"/>
      <c r="K123" s="80"/>
      <c r="L123" s="80"/>
      <c r="M123" s="80"/>
      <c r="N123" s="80"/>
      <c r="O123" s="80"/>
      <c r="P123" s="80"/>
      <c r="Q123" s="80"/>
      <c r="R123" s="80"/>
      <c r="S123" s="80"/>
      <c r="T123" s="80"/>
      <c r="U123" s="80"/>
      <c r="V123" s="80"/>
      <c r="W123" s="80"/>
      <c r="X123" s="80"/>
      <c r="Y123" s="80"/>
      <c r="Z123" s="80"/>
      <c r="AA123" s="80"/>
      <c r="AB123" s="80"/>
      <c r="AC123" s="80"/>
      <c r="AD123" s="80"/>
      <c r="AE123" s="80"/>
      <c r="AF123" s="80"/>
      <c r="AG123" s="80"/>
      <c r="AH123" s="80"/>
      <c r="AI123" s="80"/>
      <c r="AJ123" s="80"/>
      <c r="AK123" s="80"/>
      <c r="AL123" s="80"/>
      <c r="AM123" s="80"/>
      <c r="AN123" s="80"/>
      <c r="AO123" s="80"/>
      <c r="AP123" s="80"/>
      <c r="AQ123" s="80"/>
      <c r="AR123" s="80"/>
      <c r="AS123" s="80"/>
      <c r="AT123" s="80"/>
      <c r="AU123" s="80"/>
      <c r="AV123" s="80"/>
      <c r="AW123" s="80"/>
      <c r="AX123" s="80"/>
      <c r="AY123" s="80"/>
      <c r="AZ123" s="80"/>
      <c r="BA123" s="80"/>
      <c r="BB123" s="80"/>
      <c r="BC123" s="80"/>
      <c r="BD123" s="80"/>
      <c r="BE123" s="80"/>
      <c r="BF123" s="80"/>
      <c r="BG123" s="80"/>
      <c r="BH123" s="80"/>
      <c r="BI123" s="80"/>
      <c r="BJ123" s="80"/>
      <c r="BK123" s="80"/>
      <c r="BL123" s="80"/>
      <c r="BM123" s="80"/>
      <c r="BN123" s="80"/>
      <c r="BO123" s="80"/>
      <c r="BP123" s="80"/>
      <c r="BQ123" s="80"/>
      <c r="BR123" s="80"/>
      <c r="BS123" s="80"/>
      <c r="BT123" s="80"/>
      <c r="BU123" s="80"/>
      <c r="BV123" s="80"/>
      <c r="BW123" s="80"/>
      <c r="BX123" s="80"/>
      <c r="BY123" s="80"/>
      <c r="BZ123" s="59"/>
      <c r="CA123" s="59"/>
      <c r="CB123" s="59"/>
      <c r="CC123" s="59"/>
      <c r="CD123" s="59"/>
      <c r="CE123" s="59"/>
      <c r="CF123" s="59"/>
      <c r="CG123" s="59"/>
      <c r="CH123" s="59"/>
      <c r="CI123" s="59"/>
      <c r="CJ123" s="59"/>
      <c r="CK123" s="59"/>
      <c r="CL123" s="59"/>
    </row>
    <row r="124" spans="1:156" s="15" customFormat="1">
      <c r="A124" s="68"/>
      <c r="B124" s="73"/>
      <c r="C124" s="82" t="s">
        <v>142</v>
      </c>
      <c r="D124" s="67"/>
      <c r="E124" s="67"/>
      <c r="F124" s="67"/>
      <c r="G124" s="5"/>
      <c r="H124" s="59"/>
      <c r="I124" s="80"/>
      <c r="J124" s="80"/>
      <c r="K124" s="80"/>
      <c r="L124" s="80"/>
      <c r="M124" s="80"/>
      <c r="N124" s="80"/>
      <c r="O124" s="80"/>
      <c r="P124" s="80"/>
      <c r="Q124" s="80"/>
      <c r="R124" s="80"/>
      <c r="S124" s="80"/>
      <c r="T124" s="80"/>
      <c r="U124" s="80"/>
      <c r="V124" s="80"/>
      <c r="W124" s="80"/>
      <c r="X124" s="80"/>
      <c r="Y124" s="80"/>
      <c r="Z124" s="80"/>
      <c r="AA124" s="80"/>
      <c r="AB124" s="80"/>
      <c r="AC124" s="80"/>
      <c r="AD124" s="80"/>
      <c r="AE124" s="80"/>
      <c r="AF124" s="80"/>
      <c r="AG124" s="80"/>
      <c r="AH124" s="80"/>
      <c r="AI124" s="80"/>
      <c r="AJ124" s="80"/>
      <c r="AK124" s="80"/>
      <c r="AL124" s="80"/>
      <c r="AM124" s="80"/>
      <c r="AN124" s="80"/>
      <c r="AO124" s="80"/>
      <c r="AP124" s="80"/>
      <c r="AQ124" s="80"/>
      <c r="AR124" s="80"/>
      <c r="AS124" s="80"/>
      <c r="AT124" s="80"/>
      <c r="AU124" s="80"/>
      <c r="AV124" s="80"/>
      <c r="AW124" s="80"/>
      <c r="AX124" s="80"/>
      <c r="AY124" s="80"/>
      <c r="AZ124" s="80"/>
      <c r="BA124" s="80"/>
      <c r="BB124" s="80"/>
      <c r="BC124" s="80"/>
      <c r="BD124" s="80"/>
      <c r="BE124" s="80"/>
      <c r="BF124" s="80"/>
      <c r="BG124" s="80"/>
      <c r="BH124" s="80"/>
      <c r="BI124" s="80"/>
      <c r="BJ124" s="80"/>
      <c r="BK124" s="80"/>
      <c r="BL124" s="80"/>
      <c r="BM124" s="80"/>
      <c r="BN124" s="80"/>
      <c r="BO124" s="80"/>
      <c r="BP124" s="80"/>
      <c r="BQ124" s="80"/>
      <c r="BR124" s="80"/>
      <c r="BS124" s="80"/>
      <c r="BT124" s="80"/>
      <c r="BU124" s="80"/>
      <c r="BV124" s="80"/>
      <c r="BW124" s="80"/>
      <c r="BX124" s="80"/>
      <c r="BY124" s="80"/>
      <c r="BZ124" s="59"/>
      <c r="CA124" s="59"/>
      <c r="CB124" s="59"/>
      <c r="CC124" s="59"/>
      <c r="CD124" s="59"/>
      <c r="CE124" s="59"/>
      <c r="CF124" s="59"/>
      <c r="CG124" s="59"/>
      <c r="CH124" s="59"/>
      <c r="CI124" s="59"/>
      <c r="CJ124" s="59"/>
      <c r="CK124" s="59"/>
      <c r="CL124" s="59"/>
    </row>
    <row r="125" spans="1:156" s="15" customFormat="1" ht="15">
      <c r="A125" s="68"/>
      <c r="B125" s="83" t="s">
        <v>155</v>
      </c>
      <c r="C125" s="84"/>
      <c r="D125" s="85" t="s">
        <v>156</v>
      </c>
      <c r="E125" s="85" t="s">
        <v>157</v>
      </c>
      <c r="F125" s="85" t="s">
        <v>158</v>
      </c>
      <c r="G125" s="86" t="s">
        <v>159</v>
      </c>
      <c r="H125" s="59"/>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59"/>
      <c r="CA125" s="59"/>
      <c r="CB125" s="59"/>
      <c r="CC125" s="59"/>
      <c r="CD125" s="59"/>
      <c r="CE125" s="59"/>
      <c r="CF125" s="59"/>
      <c r="CG125" s="59"/>
      <c r="CH125" s="59"/>
      <c r="CI125" s="59"/>
      <c r="CJ125" s="59"/>
      <c r="CK125" s="59"/>
      <c r="CL125" s="59"/>
    </row>
    <row r="126" spans="1:156" s="15" customFormat="1" ht="42.75">
      <c r="A126" s="68"/>
      <c r="B126" s="5"/>
      <c r="C126" s="87" t="s">
        <v>160</v>
      </c>
      <c r="D126" s="67"/>
      <c r="E126" s="67"/>
      <c r="F126" s="67"/>
      <c r="G126" s="67"/>
      <c r="H126" s="59"/>
      <c r="I126" s="80"/>
      <c r="J126" s="80"/>
      <c r="K126" s="80"/>
      <c r="L126" s="80"/>
      <c r="M126" s="80"/>
      <c r="N126" s="80"/>
      <c r="O126" s="80"/>
      <c r="P126" s="80"/>
      <c r="Q126" s="80"/>
      <c r="R126" s="80"/>
      <c r="S126" s="80"/>
      <c r="T126" s="80"/>
      <c r="U126" s="80"/>
      <c r="V126" s="80"/>
      <c r="W126" s="80"/>
      <c r="X126" s="80"/>
      <c r="Y126" s="80"/>
      <c r="Z126" s="80"/>
      <c r="AA126" s="80"/>
      <c r="AB126" s="80"/>
      <c r="AC126" s="80"/>
      <c r="AD126" s="80"/>
      <c r="AE126" s="80"/>
      <c r="AF126" s="80"/>
      <c r="AG126" s="80"/>
      <c r="AH126" s="80"/>
      <c r="AI126" s="80"/>
      <c r="AJ126" s="80"/>
      <c r="AK126" s="80"/>
      <c r="AL126" s="80"/>
      <c r="AM126" s="80"/>
      <c r="AN126" s="80"/>
      <c r="AO126" s="80"/>
      <c r="AP126" s="80"/>
      <c r="AQ126" s="80"/>
      <c r="AR126" s="80"/>
      <c r="AS126" s="80"/>
      <c r="AT126" s="80"/>
      <c r="AU126" s="80"/>
      <c r="AV126" s="80"/>
      <c r="AW126" s="80"/>
      <c r="AX126" s="80"/>
      <c r="AY126" s="80"/>
      <c r="AZ126" s="80"/>
      <c r="BA126" s="80"/>
      <c r="BB126" s="80"/>
      <c r="BC126" s="80"/>
      <c r="BD126" s="80"/>
      <c r="BE126" s="80"/>
      <c r="BF126" s="80"/>
      <c r="BG126" s="80"/>
      <c r="BH126" s="80"/>
      <c r="BI126" s="80"/>
      <c r="BJ126" s="80"/>
      <c r="BK126" s="80"/>
      <c r="BL126" s="80"/>
      <c r="BM126" s="80"/>
      <c r="BN126" s="80"/>
      <c r="BO126" s="80"/>
      <c r="BP126" s="80"/>
      <c r="BQ126" s="80"/>
      <c r="BR126" s="80"/>
      <c r="BS126" s="80"/>
      <c r="BT126" s="80"/>
      <c r="BU126" s="80"/>
      <c r="BV126" s="80"/>
      <c r="BW126" s="80"/>
      <c r="BX126" s="80"/>
      <c r="BY126" s="80"/>
      <c r="BZ126" s="59"/>
      <c r="CA126" s="59"/>
      <c r="CB126" s="59"/>
      <c r="CC126" s="59"/>
      <c r="CD126" s="59"/>
      <c r="CE126" s="59"/>
      <c r="CF126" s="59"/>
      <c r="CG126" s="59"/>
      <c r="CH126" s="59"/>
      <c r="CI126" s="59"/>
      <c r="CJ126" s="59"/>
      <c r="CK126" s="59"/>
      <c r="CL126" s="59"/>
    </row>
    <row r="127" spans="1:156" s="15" customFormat="1">
      <c r="A127" s="68"/>
      <c r="B127" s="4"/>
      <c r="C127" s="88"/>
      <c r="D127" s="67"/>
      <c r="E127" s="67"/>
      <c r="F127" s="67"/>
      <c r="G127" s="67"/>
      <c r="H127" s="59"/>
      <c r="I127" s="80"/>
      <c r="J127" s="80"/>
      <c r="K127" s="80"/>
      <c r="L127" s="80"/>
      <c r="M127" s="80"/>
      <c r="N127" s="80"/>
      <c r="O127" s="80"/>
      <c r="P127" s="80"/>
      <c r="Q127" s="80"/>
      <c r="R127" s="80"/>
      <c r="S127" s="80"/>
      <c r="T127" s="80"/>
      <c r="U127" s="80"/>
      <c r="V127" s="80"/>
      <c r="W127" s="80"/>
      <c r="X127" s="80"/>
      <c r="Y127" s="80"/>
      <c r="Z127" s="80"/>
      <c r="AA127" s="80"/>
      <c r="AB127" s="80"/>
      <c r="AC127" s="80"/>
      <c r="AD127" s="80"/>
      <c r="AE127" s="80"/>
      <c r="AF127" s="80"/>
      <c r="AG127" s="80"/>
      <c r="AH127" s="80"/>
      <c r="AI127" s="80"/>
      <c r="AJ127" s="80"/>
      <c r="AK127" s="80"/>
      <c r="AL127" s="80"/>
      <c r="AM127" s="80"/>
      <c r="AN127" s="80"/>
      <c r="AO127" s="80"/>
      <c r="AP127" s="80"/>
      <c r="AQ127" s="80"/>
      <c r="AR127" s="80"/>
      <c r="AS127" s="80"/>
      <c r="AT127" s="80"/>
      <c r="AU127" s="80"/>
      <c r="AV127" s="80"/>
      <c r="AW127" s="80"/>
      <c r="AX127" s="80"/>
      <c r="AY127" s="80"/>
      <c r="AZ127" s="80"/>
      <c r="BA127" s="80"/>
      <c r="BB127" s="80"/>
      <c r="BC127" s="80"/>
      <c r="BD127" s="80"/>
      <c r="BE127" s="80"/>
      <c r="BF127" s="80"/>
      <c r="BG127" s="80"/>
      <c r="BH127" s="80"/>
      <c r="BI127" s="80"/>
      <c r="BJ127" s="80"/>
      <c r="BK127" s="80"/>
      <c r="BL127" s="80"/>
      <c r="BM127" s="80"/>
      <c r="BN127" s="80"/>
      <c r="BO127" s="80"/>
      <c r="BP127" s="80"/>
      <c r="BQ127" s="80"/>
      <c r="BR127" s="80"/>
      <c r="BS127" s="80"/>
      <c r="BT127" s="80"/>
      <c r="BU127" s="80"/>
      <c r="BV127" s="80"/>
      <c r="BW127" s="80"/>
      <c r="BX127" s="80"/>
      <c r="BY127" s="80"/>
      <c r="BZ127" s="59"/>
      <c r="CA127" s="59"/>
      <c r="CB127" s="59"/>
      <c r="CC127" s="59"/>
      <c r="CD127" s="59"/>
      <c r="CE127" s="59"/>
      <c r="CF127" s="59"/>
      <c r="CG127" s="59"/>
      <c r="CH127" s="59"/>
      <c r="CI127" s="59"/>
      <c r="CJ127" s="59"/>
      <c r="CK127" s="59"/>
      <c r="CL127" s="59"/>
    </row>
    <row r="128" spans="1:156" s="15" customFormat="1">
      <c r="A128" s="68"/>
      <c r="B128" s="73"/>
      <c r="C128" s="2"/>
      <c r="D128" s="2"/>
      <c r="E128" s="5"/>
      <c r="F128" s="5"/>
      <c r="G128" s="5"/>
      <c r="H128" s="59"/>
      <c r="I128" s="80"/>
      <c r="J128" s="80"/>
      <c r="K128" s="80"/>
      <c r="L128" s="80"/>
      <c r="M128" s="80"/>
      <c r="N128" s="80"/>
      <c r="O128" s="80"/>
      <c r="P128" s="80"/>
      <c r="Q128" s="80"/>
      <c r="R128" s="80"/>
      <c r="S128" s="80"/>
      <c r="T128" s="80"/>
      <c r="U128" s="80"/>
      <c r="V128" s="80"/>
      <c r="W128" s="80"/>
      <c r="X128" s="80"/>
      <c r="Y128" s="80"/>
      <c r="Z128" s="80"/>
      <c r="AA128" s="80"/>
      <c r="AB128" s="80"/>
      <c r="AC128" s="80"/>
      <c r="AD128" s="80"/>
      <c r="AE128" s="80"/>
      <c r="AF128" s="80"/>
      <c r="AG128" s="80"/>
      <c r="AH128" s="80"/>
      <c r="AI128" s="80"/>
      <c r="AJ128" s="80"/>
      <c r="AK128" s="80"/>
      <c r="AL128" s="80"/>
      <c r="AM128" s="80"/>
      <c r="AN128" s="80"/>
      <c r="AO128" s="80"/>
      <c r="AP128" s="80"/>
      <c r="AQ128" s="80"/>
      <c r="AR128" s="80"/>
      <c r="AS128" s="80"/>
      <c r="AT128" s="80"/>
      <c r="AU128" s="80"/>
      <c r="AV128" s="80"/>
      <c r="AW128" s="80"/>
      <c r="AX128" s="80"/>
      <c r="AY128" s="80"/>
      <c r="AZ128" s="80"/>
      <c r="BA128" s="80"/>
      <c r="BB128" s="80"/>
      <c r="BC128" s="80"/>
      <c r="BD128" s="80"/>
      <c r="BE128" s="80"/>
      <c r="BF128" s="80"/>
      <c r="BG128" s="80"/>
      <c r="BH128" s="80"/>
      <c r="BI128" s="80"/>
      <c r="BJ128" s="80"/>
      <c r="BK128" s="80"/>
      <c r="BL128" s="80"/>
      <c r="BM128" s="80"/>
      <c r="BN128" s="80"/>
      <c r="BO128" s="80"/>
      <c r="BP128" s="80"/>
      <c r="BQ128" s="80"/>
      <c r="BR128" s="80"/>
      <c r="BS128" s="80"/>
      <c r="BT128" s="80"/>
      <c r="BU128" s="80"/>
      <c r="BV128" s="80"/>
      <c r="BW128" s="80"/>
      <c r="BX128" s="80"/>
      <c r="BY128" s="80"/>
    </row>
    <row r="129" spans="1:77" s="17" customFormat="1" ht="15">
      <c r="A129" s="65"/>
      <c r="B129" s="78" t="s">
        <v>161</v>
      </c>
      <c r="C129" s="2"/>
      <c r="D129" s="2"/>
      <c r="E129" s="5"/>
      <c r="F129" s="5"/>
      <c r="G129" s="5"/>
      <c r="H129" s="5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c r="AL129" s="69"/>
      <c r="AM129" s="69"/>
      <c r="AN129" s="69"/>
      <c r="AO129" s="69"/>
      <c r="AP129" s="69"/>
      <c r="AQ129" s="69"/>
      <c r="AR129" s="69"/>
      <c r="AS129" s="69"/>
      <c r="AT129" s="69"/>
      <c r="AU129" s="69"/>
      <c r="AV129" s="69"/>
      <c r="AW129" s="69"/>
      <c r="AX129" s="69"/>
      <c r="AY129" s="69"/>
      <c r="AZ129" s="69"/>
      <c r="BA129" s="69"/>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9"/>
    </row>
    <row r="130" spans="1:77" s="15" customFormat="1">
      <c r="A130" s="68"/>
      <c r="B130" s="73"/>
      <c r="C130" s="2"/>
      <c r="D130" s="2"/>
      <c r="E130" s="5"/>
      <c r="F130" s="5"/>
      <c r="G130" s="5"/>
      <c r="H130" s="59"/>
      <c r="I130" s="80"/>
      <c r="J130" s="80"/>
      <c r="K130" s="80"/>
      <c r="L130" s="80"/>
      <c r="M130" s="80"/>
      <c r="N130" s="80"/>
      <c r="O130" s="80"/>
      <c r="P130" s="80"/>
      <c r="Q130" s="80"/>
      <c r="R130" s="80"/>
      <c r="S130" s="80"/>
      <c r="T130" s="80"/>
      <c r="U130" s="80"/>
      <c r="V130" s="80"/>
      <c r="W130" s="80"/>
      <c r="X130" s="80"/>
      <c r="Y130" s="80"/>
      <c r="Z130" s="80"/>
      <c r="AA130" s="80"/>
      <c r="AB130" s="80"/>
      <c r="AC130" s="80"/>
      <c r="AD130" s="80"/>
      <c r="AE130" s="80"/>
      <c r="AF130" s="80"/>
      <c r="AG130" s="80"/>
      <c r="AH130" s="80"/>
      <c r="AI130" s="80"/>
      <c r="AJ130" s="80"/>
      <c r="AK130" s="80"/>
      <c r="AL130" s="80"/>
      <c r="AM130" s="80"/>
      <c r="AN130" s="80"/>
      <c r="AO130" s="80"/>
      <c r="AP130" s="80"/>
      <c r="AQ130" s="80"/>
      <c r="AR130" s="80"/>
      <c r="AS130" s="80"/>
      <c r="AT130" s="80"/>
      <c r="AU130" s="80"/>
      <c r="AV130" s="80"/>
      <c r="AW130" s="80"/>
      <c r="AX130" s="80"/>
      <c r="AY130" s="80"/>
      <c r="AZ130" s="80"/>
      <c r="BA130" s="80"/>
      <c r="BB130" s="80"/>
      <c r="BC130" s="80"/>
      <c r="BD130" s="80"/>
      <c r="BE130" s="80"/>
      <c r="BF130" s="80"/>
      <c r="BG130" s="80"/>
      <c r="BH130" s="80"/>
      <c r="BI130" s="80"/>
      <c r="BJ130" s="80"/>
      <c r="BK130" s="80"/>
      <c r="BL130" s="80"/>
      <c r="BM130" s="80"/>
      <c r="BN130" s="80"/>
      <c r="BO130" s="80"/>
      <c r="BP130" s="80"/>
      <c r="BQ130" s="80"/>
      <c r="BR130" s="80"/>
      <c r="BS130" s="80"/>
      <c r="BT130" s="80"/>
      <c r="BU130" s="80"/>
      <c r="BV130" s="80"/>
      <c r="BW130" s="80"/>
      <c r="BX130" s="80"/>
      <c r="BY130" s="80"/>
    </row>
    <row r="131" spans="1:77" s="15" customFormat="1">
      <c r="A131" s="68"/>
      <c r="B131" s="111" t="s">
        <v>340</v>
      </c>
      <c r="C131" s="2"/>
      <c r="D131" s="2"/>
      <c r="E131" s="5"/>
      <c r="F131" s="5"/>
      <c r="G131" s="5"/>
      <c r="H131" s="59"/>
      <c r="I131" s="80"/>
      <c r="J131" s="80"/>
      <c r="K131" s="80"/>
      <c r="L131" s="80"/>
      <c r="M131" s="80"/>
      <c r="N131" s="80"/>
      <c r="O131" s="80"/>
      <c r="P131" s="80"/>
      <c r="Q131" s="80"/>
      <c r="R131" s="80"/>
      <c r="S131" s="80"/>
      <c r="T131" s="80"/>
      <c r="U131" s="80"/>
      <c r="V131" s="80"/>
      <c r="W131" s="80"/>
      <c r="X131" s="80"/>
      <c r="Y131" s="80"/>
      <c r="Z131" s="80"/>
      <c r="AA131" s="80"/>
      <c r="AB131" s="80"/>
      <c r="AC131" s="80"/>
      <c r="AD131" s="80"/>
      <c r="AE131" s="80"/>
      <c r="AF131" s="80"/>
      <c r="AG131" s="80"/>
      <c r="AH131" s="80"/>
      <c r="AI131" s="80"/>
      <c r="AJ131" s="80"/>
      <c r="AK131" s="80"/>
      <c r="AL131" s="80"/>
      <c r="AM131" s="80"/>
      <c r="AN131" s="80"/>
      <c r="AO131" s="80"/>
      <c r="AP131" s="80"/>
      <c r="AQ131" s="80"/>
      <c r="AR131" s="80"/>
      <c r="AS131" s="80"/>
      <c r="AT131" s="80"/>
      <c r="AU131" s="80"/>
      <c r="AV131" s="80"/>
      <c r="AW131" s="80"/>
      <c r="AX131" s="80"/>
      <c r="AY131" s="80"/>
      <c r="AZ131" s="80"/>
      <c r="BA131" s="80"/>
      <c r="BB131" s="80"/>
      <c r="BC131" s="80"/>
      <c r="BD131" s="80"/>
      <c r="BE131" s="80"/>
      <c r="BF131" s="80"/>
      <c r="BG131" s="80"/>
      <c r="BH131" s="80"/>
      <c r="BI131" s="80"/>
      <c r="BJ131" s="80"/>
      <c r="BK131" s="80"/>
      <c r="BL131" s="80"/>
      <c r="BM131" s="80"/>
      <c r="BN131" s="80"/>
      <c r="BO131" s="80"/>
      <c r="BP131" s="80"/>
      <c r="BQ131" s="80"/>
      <c r="BR131" s="80"/>
      <c r="BS131" s="80"/>
      <c r="BT131" s="80"/>
      <c r="BU131" s="80"/>
      <c r="BV131" s="80"/>
      <c r="BW131" s="80"/>
      <c r="BX131" s="80"/>
      <c r="BY131" s="80"/>
    </row>
    <row r="132" spans="1:77" ht="42.75">
      <c r="B132" s="142" t="s">
        <v>357</v>
      </c>
      <c r="C132" s="101" t="s">
        <v>178</v>
      </c>
      <c r="D132" s="154" t="s">
        <v>298</v>
      </c>
      <c r="E132" s="102" t="s">
        <v>2268</v>
      </c>
    </row>
    <row r="133" spans="1:77">
      <c r="B133" s="17"/>
      <c r="C133" s="104">
        <v>1</v>
      </c>
      <c r="D133" s="105"/>
      <c r="E133" s="43"/>
    </row>
    <row r="134" spans="1:77">
      <c r="C134" s="106">
        <v>2</v>
      </c>
      <c r="D134" s="105"/>
      <c r="E134" s="43"/>
    </row>
    <row r="135" spans="1:77">
      <c r="C135" s="106">
        <v>3</v>
      </c>
      <c r="D135" s="105"/>
      <c r="E135" s="43"/>
    </row>
    <row r="136" spans="1:77">
      <c r="C136" s="106">
        <v>4</v>
      </c>
      <c r="D136" s="105"/>
      <c r="E136" s="43"/>
    </row>
    <row r="137" spans="1:77">
      <c r="C137" s="106">
        <v>5</v>
      </c>
      <c r="D137" s="105"/>
      <c r="E137" s="43"/>
    </row>
    <row r="138" spans="1:77">
      <c r="C138" s="106">
        <v>6</v>
      </c>
      <c r="D138" s="105"/>
      <c r="E138" s="43"/>
    </row>
    <row r="139" spans="1:77">
      <c r="C139" s="106">
        <v>7</v>
      </c>
      <c r="D139" s="105"/>
      <c r="E139" s="43"/>
    </row>
    <row r="140" spans="1:77">
      <c r="C140" s="106">
        <v>8</v>
      </c>
      <c r="D140" s="105"/>
      <c r="E140" s="43"/>
    </row>
    <row r="141" spans="1:77">
      <c r="C141" s="106">
        <v>9</v>
      </c>
      <c r="D141" s="105"/>
      <c r="E141" s="43"/>
      <c r="F141" s="126"/>
    </row>
    <row r="142" spans="1:77">
      <c r="C142" s="107">
        <v>10</v>
      </c>
      <c r="D142" s="105"/>
      <c r="E142" s="43"/>
    </row>
    <row r="143" spans="1:77">
      <c r="C143" s="1044" t="s">
        <v>185</v>
      </c>
      <c r="D143" s="1045"/>
      <c r="E143" s="156">
        <f>SUM(E133:E142)</f>
        <v>0</v>
      </c>
    </row>
    <row r="144" spans="1:77">
      <c r="A144" s="53"/>
    </row>
    <row r="145" spans="1:78" s="17" customFormat="1" ht="18.75" thickBot="1">
      <c r="A145" s="19"/>
      <c r="C145" s="112"/>
      <c r="D145" s="112"/>
      <c r="E145" s="112"/>
      <c r="F145" s="113"/>
      <c r="G145" s="113"/>
      <c r="H145" s="114"/>
      <c r="I145" s="2"/>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c r="AL145" s="69"/>
      <c r="AM145" s="69"/>
      <c r="AN145" s="69"/>
      <c r="AO145" s="69"/>
      <c r="AP145" s="69"/>
      <c r="AQ145" s="69"/>
      <c r="AR145" s="69"/>
      <c r="AS145" s="69"/>
      <c r="AT145" s="69"/>
      <c r="AU145" s="69"/>
      <c r="AV145" s="69"/>
      <c r="AW145" s="69"/>
      <c r="AX145" s="69"/>
      <c r="AY145" s="69"/>
      <c r="AZ145" s="69"/>
      <c r="BA145" s="69"/>
      <c r="BB145" s="69"/>
      <c r="BC145" s="69"/>
      <c r="BD145" s="69"/>
      <c r="BE145" s="69"/>
      <c r="BF145" s="69"/>
      <c r="BG145" s="69"/>
      <c r="BH145" s="69"/>
      <c r="BI145" s="69"/>
      <c r="BJ145" s="69"/>
      <c r="BK145" s="69"/>
      <c r="BL145" s="69"/>
      <c r="BM145" s="69"/>
      <c r="BN145" s="69"/>
      <c r="BO145" s="69"/>
      <c r="BP145" s="69"/>
      <c r="BQ145" s="69"/>
      <c r="BR145" s="69"/>
      <c r="BS145" s="69"/>
      <c r="BT145" s="69"/>
      <c r="BU145" s="69"/>
      <c r="BV145" s="69"/>
      <c r="BW145" s="69"/>
      <c r="BX145" s="69"/>
      <c r="BY145" s="69"/>
      <c r="BZ145" s="69"/>
    </row>
    <row r="146" spans="1:78" s="17" customFormat="1" ht="15">
      <c r="A146" s="19"/>
      <c r="B146" s="6" t="s">
        <v>163</v>
      </c>
      <c r="C146" s="115"/>
      <c r="D146" s="116" t="s">
        <v>164</v>
      </c>
      <c r="E146" s="117" t="s">
        <v>165</v>
      </c>
      <c r="F146" s="118" t="s">
        <v>166</v>
      </c>
      <c r="G146" s="119" t="s">
        <v>167</v>
      </c>
      <c r="I146" s="1046"/>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c r="AL146" s="69"/>
      <c r="AM146" s="69"/>
      <c r="AN146" s="69"/>
      <c r="AO146" s="69"/>
      <c r="AP146" s="69"/>
      <c r="AQ146" s="69"/>
      <c r="AR146" s="69"/>
      <c r="AS146" s="69"/>
      <c r="AT146" s="69"/>
      <c r="AU146" s="69"/>
      <c r="AV146" s="69"/>
      <c r="AW146" s="69"/>
      <c r="AX146" s="69"/>
      <c r="AY146" s="69"/>
      <c r="AZ146" s="69"/>
      <c r="BA146" s="69"/>
      <c r="BB146" s="69"/>
      <c r="BC146" s="69"/>
      <c r="BD146" s="69"/>
      <c r="BE146" s="69"/>
      <c r="BF146" s="69"/>
      <c r="BG146" s="69"/>
      <c r="BH146" s="69"/>
      <c r="BI146" s="69"/>
      <c r="BJ146" s="69"/>
      <c r="BK146" s="69"/>
      <c r="BL146" s="69"/>
      <c r="BM146" s="69"/>
      <c r="BN146" s="69"/>
      <c r="BO146" s="69"/>
      <c r="BP146" s="69"/>
      <c r="BQ146" s="69"/>
      <c r="BR146" s="69"/>
      <c r="BS146" s="69"/>
      <c r="BT146" s="69"/>
      <c r="BU146" s="69"/>
      <c r="BV146" s="69"/>
      <c r="BW146" s="69"/>
      <c r="BX146" s="69"/>
      <c r="BY146" s="69"/>
      <c r="BZ146" s="69"/>
    </row>
    <row r="147" spans="1:78" s="17" customFormat="1" ht="72" thickBot="1">
      <c r="A147" s="19"/>
      <c r="C147" s="133" t="s">
        <v>170</v>
      </c>
      <c r="D147" s="120">
        <f>IF(E143=0,0,E143*tCO2e_KWhחשמל)</f>
        <v>0</v>
      </c>
      <c r="E147" s="169">
        <f>IF(E143&gt;0,$C$51,0)</f>
        <v>0</v>
      </c>
      <c r="F147" s="170">
        <f>IF(E147=0,0,-1*(1-D147/E147))</f>
        <v>0</v>
      </c>
      <c r="G147" s="121"/>
      <c r="H147" s="143" t="s">
        <v>168</v>
      </c>
      <c r="I147" s="1046"/>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c r="AL147" s="69"/>
      <c r="AM147" s="69"/>
      <c r="AN147" s="69"/>
      <c r="AO147" s="69"/>
      <c r="AP147" s="69"/>
      <c r="AQ147" s="69"/>
      <c r="AR147" s="69"/>
      <c r="AS147" s="69"/>
      <c r="AT147" s="69"/>
      <c r="AU147" s="69"/>
      <c r="AV147" s="69"/>
      <c r="AW147" s="69"/>
      <c r="AX147" s="69"/>
      <c r="AY147" s="69"/>
      <c r="AZ147" s="69"/>
      <c r="BA147" s="69"/>
      <c r="BB147" s="69"/>
      <c r="BC147" s="69"/>
      <c r="BD147" s="69"/>
      <c r="BE147" s="69"/>
      <c r="BF147" s="69"/>
      <c r="BG147" s="69"/>
      <c r="BH147" s="69"/>
      <c r="BI147" s="69"/>
      <c r="BJ147" s="69"/>
      <c r="BK147" s="69"/>
      <c r="BL147" s="69"/>
      <c r="BM147" s="69"/>
      <c r="BN147" s="69"/>
      <c r="BO147" s="69"/>
      <c r="BP147" s="69"/>
      <c r="BQ147" s="69"/>
      <c r="BR147" s="69"/>
      <c r="BS147" s="69"/>
      <c r="BT147" s="69"/>
      <c r="BU147" s="69"/>
      <c r="BV147" s="69"/>
      <c r="BW147" s="69"/>
      <c r="BX147" s="69"/>
      <c r="BY147" s="69"/>
      <c r="BZ147" s="69"/>
    </row>
    <row r="148" spans="1:78" s="17" customFormat="1" ht="15.75" thickBot="1">
      <c r="A148" s="19"/>
      <c r="B148" s="73"/>
      <c r="C148" s="3"/>
      <c r="D148" s="90"/>
      <c r="E148" s="5"/>
      <c r="F148" s="91"/>
      <c r="G148" s="2"/>
      <c r="H148" s="2"/>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c r="BI148" s="69"/>
      <c r="BJ148" s="69"/>
      <c r="BK148" s="69"/>
      <c r="BL148" s="69"/>
      <c r="BM148" s="69"/>
      <c r="BN148" s="69"/>
      <c r="BO148" s="69"/>
      <c r="BP148" s="69"/>
      <c r="BQ148" s="69"/>
      <c r="BR148" s="69"/>
      <c r="BS148" s="69"/>
      <c r="BT148" s="69"/>
      <c r="BU148" s="69"/>
      <c r="BV148" s="69"/>
      <c r="BW148" s="69"/>
      <c r="BX148" s="69"/>
      <c r="BY148" s="69"/>
    </row>
    <row r="149" spans="1:78" s="17" customFormat="1" ht="15">
      <c r="A149" s="19"/>
      <c r="B149" s="7" t="s">
        <v>177</v>
      </c>
      <c r="C149" s="122"/>
      <c r="D149" s="123" t="s">
        <v>164</v>
      </c>
      <c r="E149" s="124" t="s">
        <v>165</v>
      </c>
      <c r="F149" s="123" t="s">
        <v>166</v>
      </c>
      <c r="G149" s="125" t="s">
        <v>167</v>
      </c>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c r="BI149" s="69"/>
      <c r="BJ149" s="69"/>
      <c r="BK149" s="69"/>
      <c r="BL149" s="69"/>
      <c r="BM149" s="69"/>
      <c r="BN149" s="69"/>
      <c r="BO149" s="69"/>
      <c r="BP149" s="69"/>
      <c r="BQ149" s="69"/>
      <c r="BR149" s="69"/>
      <c r="BS149" s="69"/>
      <c r="BT149" s="69"/>
      <c r="BU149" s="69"/>
      <c r="BV149" s="69"/>
      <c r="BW149" s="69"/>
      <c r="BX149" s="69"/>
    </row>
    <row r="150" spans="1:78" s="17" customFormat="1" ht="72" thickBot="1">
      <c r="A150" s="19"/>
      <c r="B150" s="73"/>
      <c r="C150" s="89" t="s">
        <v>279</v>
      </c>
      <c r="D150" s="120">
        <f>IF(E143=0,0,E143)</f>
        <v>0</v>
      </c>
      <c r="E150" s="120">
        <f>IF(E143&gt;0,$E$51,0)</f>
        <v>0</v>
      </c>
      <c r="F150" s="170">
        <f>IF(E150=0,0,-1*(1-D150/E150))</f>
        <v>0</v>
      </c>
      <c r="G150" s="121"/>
      <c r="H150" s="171" t="s">
        <v>168</v>
      </c>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c r="BI150" s="69"/>
      <c r="BJ150" s="69"/>
      <c r="BK150" s="69"/>
      <c r="BL150" s="69"/>
      <c r="BM150" s="69"/>
      <c r="BN150" s="69"/>
      <c r="BO150" s="69"/>
      <c r="BP150" s="69"/>
      <c r="BQ150" s="69"/>
      <c r="BR150" s="69"/>
      <c r="BS150" s="69"/>
      <c r="BT150" s="69"/>
      <c r="BU150" s="69"/>
      <c r="BV150" s="69"/>
      <c r="BW150" s="69"/>
      <c r="BX150" s="69"/>
    </row>
    <row r="151" spans="1:78" s="19" customFormat="1"/>
    <row r="152" spans="1:78" s="17" customFormat="1" ht="15">
      <c r="A152" s="19"/>
      <c r="B152" s="73"/>
      <c r="C152" s="3"/>
      <c r="D152" s="90"/>
      <c r="E152" s="5"/>
      <c r="F152" s="2"/>
      <c r="G152" s="2"/>
      <c r="H152" s="2"/>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c r="AL152" s="69"/>
      <c r="AM152" s="69"/>
      <c r="AN152" s="69"/>
      <c r="AO152" s="69"/>
      <c r="AP152" s="69"/>
      <c r="AQ152" s="69"/>
      <c r="AR152" s="69"/>
      <c r="AS152" s="69"/>
      <c r="AT152" s="69"/>
      <c r="AU152" s="69"/>
      <c r="AV152" s="69"/>
      <c r="AW152" s="69"/>
      <c r="AX152" s="69"/>
      <c r="AY152" s="69"/>
      <c r="AZ152" s="69"/>
      <c r="BA152" s="69"/>
      <c r="BB152" s="69"/>
      <c r="BC152" s="69"/>
      <c r="BD152" s="69"/>
      <c r="BE152" s="69"/>
      <c r="BF152" s="69"/>
      <c r="BG152" s="69"/>
      <c r="BH152" s="69"/>
      <c r="BI152" s="69"/>
      <c r="BJ152" s="69"/>
      <c r="BK152" s="69"/>
      <c r="BL152" s="69"/>
      <c r="BM152" s="69"/>
      <c r="BN152" s="69"/>
      <c r="BO152" s="69"/>
      <c r="BP152" s="69"/>
      <c r="BQ152" s="69"/>
      <c r="BR152" s="69"/>
      <c r="BS152" s="69"/>
      <c r="BT152" s="69"/>
      <c r="BU152" s="69"/>
      <c r="BV152" s="69"/>
      <c r="BW152" s="69"/>
      <c r="BX152" s="69"/>
      <c r="BY152" s="69"/>
    </row>
    <row r="153" spans="1:78" s="96" customFormat="1" ht="27.75">
      <c r="A153" s="132">
        <v>7.8</v>
      </c>
      <c r="B153" s="144" t="s">
        <v>173</v>
      </c>
      <c r="C153" s="92"/>
      <c r="D153" s="93"/>
      <c r="E153" s="94"/>
      <c r="F153" s="92"/>
      <c r="G153" s="92"/>
      <c r="H153" s="92"/>
      <c r="I153" s="95"/>
      <c r="J153" s="95"/>
      <c r="K153" s="95"/>
      <c r="L153" s="95"/>
      <c r="M153" s="95"/>
      <c r="N153" s="95"/>
      <c r="O153" s="95"/>
      <c r="P153" s="95"/>
      <c r="Q153" s="95"/>
      <c r="R153" s="95"/>
      <c r="S153" s="95"/>
      <c r="T153" s="95"/>
      <c r="U153" s="95"/>
      <c r="V153" s="95"/>
      <c r="W153" s="95"/>
      <c r="X153" s="95"/>
      <c r="Y153" s="95"/>
      <c r="Z153" s="95"/>
      <c r="AA153" s="95"/>
      <c r="AB153" s="95"/>
      <c r="AC153" s="95"/>
      <c r="AD153" s="95"/>
      <c r="AE153" s="95"/>
      <c r="AF153" s="95"/>
      <c r="AG153" s="95"/>
      <c r="AH153" s="95"/>
      <c r="AI153" s="95"/>
      <c r="AJ153" s="95"/>
      <c r="AK153" s="95"/>
      <c r="AL153" s="95"/>
      <c r="AM153" s="95"/>
      <c r="AN153" s="95"/>
      <c r="AO153" s="95"/>
      <c r="AP153" s="95"/>
      <c r="AQ153" s="95"/>
      <c r="AR153" s="95"/>
      <c r="AS153" s="95"/>
      <c r="AT153" s="95"/>
      <c r="AU153" s="95"/>
      <c r="AV153" s="95"/>
      <c r="AW153" s="95"/>
      <c r="AX153" s="95"/>
      <c r="AY153" s="95"/>
      <c r="AZ153" s="95"/>
      <c r="BA153" s="95"/>
      <c r="BB153" s="95"/>
      <c r="BC153" s="95"/>
      <c r="BD153" s="95"/>
      <c r="BE153" s="95"/>
      <c r="BF153" s="95"/>
      <c r="BG153" s="95"/>
      <c r="BH153" s="95"/>
      <c r="BI153" s="95"/>
      <c r="BJ153" s="95"/>
      <c r="BK153" s="95"/>
      <c r="BL153" s="95"/>
      <c r="BM153" s="95"/>
      <c r="BN153" s="95"/>
      <c r="BO153" s="95"/>
      <c r="BP153" s="95"/>
      <c r="BQ153" s="95"/>
      <c r="BR153" s="95"/>
      <c r="BS153" s="95"/>
      <c r="BT153" s="95"/>
      <c r="BU153" s="95"/>
      <c r="BV153" s="95"/>
      <c r="BW153" s="95"/>
      <c r="BX153" s="95"/>
      <c r="BY153" s="95"/>
    </row>
    <row r="154" spans="1:78" s="15" customFormat="1" ht="15">
      <c r="A154" s="68"/>
      <c r="B154" s="97"/>
      <c r="C154" s="59"/>
      <c r="D154" s="98"/>
      <c r="E154" s="2"/>
      <c r="F154" s="59"/>
      <c r="G154" s="59"/>
      <c r="H154" s="59"/>
      <c r="I154" s="80"/>
      <c r="J154" s="80"/>
      <c r="K154" s="80"/>
      <c r="L154" s="80"/>
      <c r="M154" s="80"/>
      <c r="N154" s="80"/>
      <c r="O154" s="80"/>
      <c r="P154" s="80"/>
      <c r="Q154" s="80"/>
      <c r="R154" s="80"/>
      <c r="S154" s="80"/>
      <c r="T154" s="80"/>
      <c r="U154" s="80"/>
      <c r="V154" s="80"/>
      <c r="W154" s="80"/>
      <c r="X154" s="80"/>
      <c r="Y154" s="80"/>
      <c r="Z154" s="80"/>
      <c r="AA154" s="80"/>
      <c r="AB154" s="80"/>
      <c r="AC154" s="80"/>
      <c r="AD154" s="80"/>
      <c r="AE154" s="80"/>
      <c r="AF154" s="80"/>
      <c r="AG154" s="80"/>
      <c r="AH154" s="80"/>
      <c r="AI154" s="80"/>
      <c r="AJ154" s="80"/>
      <c r="AK154" s="80"/>
      <c r="AL154" s="80"/>
      <c r="AM154" s="80"/>
      <c r="AN154" s="80"/>
      <c r="AO154" s="80"/>
      <c r="AP154" s="80"/>
      <c r="AQ154" s="80"/>
      <c r="AR154" s="80"/>
      <c r="AS154" s="80"/>
      <c r="AT154" s="80"/>
      <c r="AU154" s="80"/>
      <c r="AV154" s="80"/>
      <c r="AW154" s="80"/>
      <c r="AX154" s="80"/>
      <c r="AY154" s="80"/>
      <c r="AZ154" s="80"/>
      <c r="BA154" s="80"/>
      <c r="BB154" s="80"/>
      <c r="BC154" s="80"/>
      <c r="BD154" s="80"/>
      <c r="BE154" s="80"/>
      <c r="BF154" s="80"/>
      <c r="BG154" s="80"/>
      <c r="BH154" s="80"/>
      <c r="BI154" s="80"/>
      <c r="BJ154" s="80"/>
      <c r="BK154" s="80"/>
      <c r="BL154" s="80"/>
      <c r="BM154" s="80"/>
      <c r="BN154" s="80"/>
      <c r="BO154" s="80"/>
      <c r="BP154" s="80"/>
      <c r="BQ154" s="80"/>
      <c r="BR154" s="80"/>
      <c r="BS154" s="80"/>
      <c r="BT154" s="80"/>
      <c r="BU154" s="80"/>
      <c r="BV154" s="80"/>
      <c r="BW154" s="80"/>
      <c r="BX154" s="80"/>
      <c r="BY154" s="80"/>
    </row>
    <row r="155" spans="1:78" s="15" customFormat="1" ht="28.5">
      <c r="A155" s="68"/>
      <c r="B155" s="41" t="s">
        <v>210</v>
      </c>
      <c r="C155" s="56"/>
      <c r="D155" s="98"/>
      <c r="E155" s="2"/>
      <c r="F155" s="59"/>
      <c r="G155" s="59"/>
      <c r="H155" s="59"/>
      <c r="I155" s="80"/>
      <c r="J155" s="80"/>
      <c r="K155" s="80"/>
      <c r="L155" s="80"/>
      <c r="M155" s="80"/>
      <c r="N155" s="80"/>
      <c r="O155" s="80"/>
      <c r="P155" s="80"/>
      <c r="Q155" s="80"/>
      <c r="R155" s="80"/>
      <c r="S155" s="80"/>
      <c r="T155" s="80"/>
      <c r="U155" s="80"/>
      <c r="V155" s="80"/>
      <c r="W155" s="80"/>
      <c r="X155" s="80"/>
      <c r="Y155" s="80"/>
      <c r="Z155" s="80"/>
      <c r="AA155" s="80"/>
      <c r="AB155" s="80"/>
      <c r="AC155" s="80"/>
      <c r="AD155" s="80"/>
      <c r="AE155" s="80"/>
      <c r="AF155" s="80"/>
      <c r="AG155" s="80"/>
      <c r="AH155" s="80"/>
      <c r="AI155" s="80"/>
      <c r="AJ155" s="80"/>
      <c r="AK155" s="80"/>
      <c r="AL155" s="80"/>
      <c r="AM155" s="80"/>
      <c r="AN155" s="80"/>
      <c r="AO155" s="80"/>
      <c r="AP155" s="80"/>
      <c r="AQ155" s="80"/>
      <c r="AR155" s="80"/>
      <c r="AS155" s="80"/>
      <c r="AT155" s="80"/>
      <c r="AU155" s="80"/>
      <c r="AV155" s="80"/>
      <c r="AW155" s="80"/>
      <c r="AX155" s="80"/>
      <c r="AY155" s="80"/>
      <c r="AZ155" s="80"/>
      <c r="BA155" s="80"/>
      <c r="BB155" s="80"/>
      <c r="BC155" s="80"/>
      <c r="BD155" s="80"/>
      <c r="BE155" s="80"/>
      <c r="BF155" s="80"/>
      <c r="BG155" s="80"/>
      <c r="BH155" s="80"/>
      <c r="BI155" s="80"/>
      <c r="BJ155" s="80"/>
      <c r="BK155" s="80"/>
      <c r="BL155" s="80"/>
      <c r="BM155" s="80"/>
      <c r="BN155" s="80"/>
      <c r="BO155" s="80"/>
      <c r="BP155" s="80"/>
      <c r="BQ155" s="80"/>
      <c r="BR155" s="80"/>
      <c r="BS155" s="80"/>
      <c r="BT155" s="80"/>
      <c r="BU155" s="80"/>
      <c r="BV155" s="80"/>
      <c r="BW155" s="80"/>
      <c r="BX155" s="80"/>
      <c r="BY155" s="80"/>
    </row>
    <row r="156" spans="1:78" s="15" customFormat="1" ht="15">
      <c r="A156" s="68"/>
      <c r="B156" s="41"/>
      <c r="C156" s="98"/>
      <c r="D156" s="98"/>
      <c r="E156" s="2"/>
      <c r="F156" s="59"/>
      <c r="G156" s="59"/>
      <c r="H156" s="59"/>
      <c r="I156" s="80"/>
      <c r="J156" s="80"/>
      <c r="K156" s="80"/>
      <c r="L156" s="80"/>
      <c r="M156" s="80"/>
      <c r="N156" s="80"/>
      <c r="O156" s="80"/>
      <c r="P156" s="80"/>
      <c r="Q156" s="80"/>
      <c r="R156" s="80"/>
      <c r="S156" s="80"/>
      <c r="T156" s="80"/>
      <c r="U156" s="80"/>
      <c r="V156" s="80"/>
      <c r="W156" s="80"/>
      <c r="X156" s="80"/>
      <c r="Y156" s="80"/>
      <c r="Z156" s="80"/>
      <c r="AA156" s="80"/>
      <c r="AB156" s="80"/>
      <c r="AC156" s="80"/>
      <c r="AD156" s="80"/>
      <c r="AE156" s="80"/>
      <c r="AF156" s="80"/>
      <c r="AG156" s="80"/>
      <c r="AH156" s="80"/>
      <c r="AI156" s="80"/>
      <c r="AJ156" s="80"/>
      <c r="AK156" s="80"/>
      <c r="AL156" s="80"/>
      <c r="AM156" s="80"/>
      <c r="AN156" s="80"/>
      <c r="AO156" s="80"/>
      <c r="AP156" s="80"/>
      <c r="AQ156" s="80"/>
      <c r="AR156" s="80"/>
      <c r="AS156" s="80"/>
      <c r="AT156" s="80"/>
      <c r="AU156" s="80"/>
      <c r="AV156" s="80"/>
      <c r="AW156" s="80"/>
      <c r="AX156" s="80"/>
      <c r="AY156" s="80"/>
      <c r="AZ156" s="80"/>
      <c r="BA156" s="80"/>
      <c r="BB156" s="80"/>
      <c r="BC156" s="80"/>
      <c r="BD156" s="80"/>
      <c r="BE156" s="80"/>
      <c r="BF156" s="80"/>
      <c r="BG156" s="80"/>
      <c r="BH156" s="80"/>
      <c r="BI156" s="80"/>
      <c r="BJ156" s="80"/>
      <c r="BK156" s="80"/>
      <c r="BL156" s="80"/>
      <c r="BM156" s="80"/>
      <c r="BN156" s="80"/>
      <c r="BO156" s="80"/>
      <c r="BP156" s="80"/>
      <c r="BQ156" s="80"/>
      <c r="BR156" s="80"/>
      <c r="BS156" s="80"/>
      <c r="BT156" s="80"/>
      <c r="BU156" s="80"/>
      <c r="BV156" s="80"/>
      <c r="BW156" s="80"/>
      <c r="BX156" s="80"/>
      <c r="BY156" s="80"/>
    </row>
    <row r="157" spans="1:78" s="17" customFormat="1" ht="15">
      <c r="A157" s="65"/>
      <c r="B157" s="78" t="s">
        <v>153</v>
      </c>
      <c r="C157" s="64"/>
      <c r="D157" s="79" t="s">
        <v>36</v>
      </c>
      <c r="E157" s="79" t="s">
        <v>37</v>
      </c>
      <c r="F157" s="5" t="s">
        <v>135</v>
      </c>
      <c r="G157" s="5"/>
      <c r="H157" s="59"/>
      <c r="I157" s="69"/>
      <c r="J157" s="69"/>
      <c r="K157" s="69"/>
      <c r="L157" s="69"/>
      <c r="M157" s="69"/>
      <c r="N157" s="69"/>
      <c r="O157" s="69"/>
      <c r="P157" s="69"/>
      <c r="Q157" s="69"/>
      <c r="R157" s="69"/>
      <c r="S157" s="69"/>
      <c r="T157" s="69"/>
      <c r="U157" s="69"/>
      <c r="V157" s="69"/>
      <c r="W157" s="69"/>
      <c r="X157" s="69"/>
      <c r="Y157" s="69"/>
      <c r="Z157" s="69"/>
      <c r="AA157" s="69"/>
      <c r="AB157" s="69"/>
      <c r="AC157" s="69"/>
      <c r="AD157" s="69"/>
      <c r="AE157" s="69"/>
      <c r="AF157" s="69"/>
      <c r="AG157" s="69"/>
      <c r="AH157" s="69"/>
      <c r="AI157" s="69"/>
      <c r="AJ157" s="69"/>
      <c r="AK157" s="69"/>
      <c r="AL157" s="69"/>
      <c r="AM157" s="69"/>
      <c r="AN157" s="69"/>
      <c r="AO157" s="69"/>
      <c r="AP157" s="69"/>
      <c r="AQ157" s="69"/>
      <c r="AR157" s="69"/>
      <c r="AS157" s="69"/>
      <c r="AT157" s="69"/>
      <c r="AU157" s="69"/>
      <c r="AV157" s="69"/>
      <c r="AW157" s="69"/>
      <c r="AX157" s="69"/>
      <c r="AY157" s="69"/>
      <c r="AZ157" s="69"/>
      <c r="BA157" s="69"/>
      <c r="BB157" s="69"/>
      <c r="BC157" s="69"/>
      <c r="BD157" s="69"/>
      <c r="BE157" s="69"/>
      <c r="BF157" s="69"/>
      <c r="BG157" s="69"/>
      <c r="BH157" s="69"/>
      <c r="BI157" s="69"/>
      <c r="BJ157" s="69"/>
      <c r="BK157" s="69"/>
      <c r="BL157" s="69"/>
      <c r="BM157" s="69"/>
      <c r="BN157" s="69"/>
      <c r="BO157" s="69"/>
      <c r="BP157" s="69"/>
      <c r="BQ157" s="69"/>
      <c r="BR157" s="69"/>
      <c r="BS157" s="69"/>
      <c r="BT157" s="69"/>
      <c r="BU157" s="69"/>
      <c r="BV157" s="69"/>
      <c r="BW157" s="69"/>
      <c r="BX157" s="69"/>
      <c r="BY157" s="69"/>
    </row>
    <row r="158" spans="1:78" s="17" customFormat="1" ht="28.5">
      <c r="A158" s="65"/>
      <c r="B158" s="81" t="s">
        <v>154</v>
      </c>
      <c r="C158" s="63" t="s">
        <v>141</v>
      </c>
      <c r="D158" s="67"/>
      <c r="E158" s="67"/>
      <c r="F158" s="67"/>
      <c r="G158" s="5"/>
      <c r="H158" s="59"/>
      <c r="I158" s="69"/>
      <c r="J158" s="69"/>
      <c r="K158" s="69"/>
      <c r="L158" s="69"/>
      <c r="M158" s="6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69"/>
      <c r="AV158" s="69"/>
      <c r="AW158" s="69"/>
      <c r="AX158" s="69"/>
      <c r="AY158" s="69"/>
      <c r="AZ158" s="69"/>
      <c r="BA158" s="69"/>
      <c r="BB158" s="69"/>
      <c r="BC158" s="69"/>
      <c r="BD158" s="69"/>
      <c r="BE158" s="69"/>
      <c r="BF158" s="69"/>
      <c r="BG158" s="69"/>
      <c r="BH158" s="69"/>
      <c r="BI158" s="69"/>
      <c r="BJ158" s="69"/>
      <c r="BK158" s="69"/>
      <c r="BL158" s="69"/>
      <c r="BM158" s="69"/>
      <c r="BN158" s="69"/>
      <c r="BO158" s="69"/>
      <c r="BP158" s="69"/>
      <c r="BQ158" s="69"/>
      <c r="BR158" s="69"/>
      <c r="BS158" s="69"/>
      <c r="BT158" s="69"/>
      <c r="BU158" s="69"/>
      <c r="BV158" s="69"/>
      <c r="BW158" s="69"/>
      <c r="BX158" s="69"/>
      <c r="BY158" s="69"/>
    </row>
    <row r="159" spans="1:78" s="17" customFormat="1">
      <c r="A159" s="65"/>
      <c r="B159" s="73"/>
      <c r="C159" s="82" t="s">
        <v>142</v>
      </c>
      <c r="D159" s="67"/>
      <c r="E159" s="67"/>
      <c r="F159" s="67"/>
      <c r="G159" s="5"/>
      <c r="H159" s="59"/>
      <c r="I159" s="69"/>
      <c r="J159" s="69"/>
      <c r="K159" s="69"/>
      <c r="L159" s="69"/>
      <c r="M159" s="69"/>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c r="BI159" s="69"/>
      <c r="BJ159" s="69"/>
      <c r="BK159" s="69"/>
      <c r="BL159" s="69"/>
      <c r="BM159" s="69"/>
      <c r="BN159" s="69"/>
      <c r="BO159" s="69"/>
      <c r="BP159" s="69"/>
      <c r="BQ159" s="69"/>
      <c r="BR159" s="69"/>
      <c r="BS159" s="69"/>
      <c r="BT159" s="69"/>
      <c r="BU159" s="69"/>
      <c r="BV159" s="69"/>
      <c r="BW159" s="69"/>
      <c r="BX159" s="69"/>
      <c r="BY159" s="69"/>
    </row>
    <row r="160" spans="1:78" s="17" customFormat="1" ht="15">
      <c r="A160" s="65"/>
      <c r="B160" s="83" t="s">
        <v>155</v>
      </c>
      <c r="C160" s="84"/>
      <c r="D160" s="85" t="s">
        <v>156</v>
      </c>
      <c r="E160" s="85" t="s">
        <v>157</v>
      </c>
      <c r="F160" s="85" t="s">
        <v>158</v>
      </c>
      <c r="G160" s="85" t="s">
        <v>159</v>
      </c>
      <c r="H160" s="59"/>
      <c r="I160" s="69"/>
      <c r="J160" s="69"/>
      <c r="K160" s="69"/>
      <c r="L160" s="69"/>
      <c r="M160" s="69"/>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69"/>
    </row>
    <row r="161" spans="1:77" s="17" customFormat="1" ht="42.75">
      <c r="A161" s="65"/>
      <c r="B161" s="5"/>
      <c r="C161" s="87" t="s">
        <v>160</v>
      </c>
      <c r="D161" s="67"/>
      <c r="E161" s="67"/>
      <c r="F161" s="67"/>
      <c r="G161" s="67"/>
      <c r="H161" s="59"/>
      <c r="I161" s="69"/>
      <c r="J161" s="69"/>
      <c r="K161" s="69"/>
      <c r="L161" s="69"/>
      <c r="M161" s="69"/>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c r="BY161" s="69"/>
    </row>
    <row r="162" spans="1:77" s="17" customFormat="1">
      <c r="A162" s="65"/>
      <c r="B162" s="4"/>
      <c r="C162" s="88"/>
      <c r="D162" s="67"/>
      <c r="E162" s="67"/>
      <c r="F162" s="67"/>
      <c r="G162" s="67"/>
      <c r="H162" s="59"/>
      <c r="I162" s="69"/>
      <c r="J162" s="69"/>
      <c r="K162" s="69"/>
      <c r="L162" s="69"/>
      <c r="M162" s="69"/>
      <c r="N162" s="69"/>
      <c r="O162" s="69"/>
      <c r="P162" s="69"/>
      <c r="Q162" s="69"/>
      <c r="R162" s="69"/>
      <c r="S162" s="69"/>
      <c r="T162" s="69"/>
      <c r="U162" s="69"/>
      <c r="V162" s="69"/>
      <c r="W162" s="69"/>
      <c r="X162" s="69"/>
      <c r="Y162" s="69"/>
      <c r="Z162" s="69"/>
      <c r="AA162" s="69"/>
      <c r="AB162" s="69"/>
      <c r="AC162" s="69"/>
      <c r="AD162" s="69"/>
      <c r="AE162" s="69"/>
      <c r="AF162" s="69"/>
      <c r="AG162" s="69"/>
      <c r="AH162" s="69"/>
      <c r="AI162" s="69"/>
      <c r="AJ162" s="69"/>
      <c r="AK162" s="69"/>
      <c r="AL162" s="69"/>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c r="BI162" s="69"/>
      <c r="BJ162" s="69"/>
      <c r="BK162" s="69"/>
      <c r="BL162" s="69"/>
      <c r="BM162" s="69"/>
      <c r="BN162" s="69"/>
      <c r="BO162" s="69"/>
      <c r="BP162" s="69"/>
      <c r="BQ162" s="69"/>
      <c r="BR162" s="69"/>
      <c r="BS162" s="69"/>
      <c r="BT162" s="69"/>
      <c r="BU162" s="69"/>
      <c r="BV162" s="69"/>
      <c r="BW162" s="69"/>
      <c r="BX162" s="69"/>
      <c r="BY162" s="69"/>
    </row>
    <row r="163" spans="1:77" s="17" customFormat="1" ht="15">
      <c r="A163" s="65"/>
      <c r="B163" s="78" t="s">
        <v>161</v>
      </c>
      <c r="C163" s="2"/>
      <c r="D163" s="2"/>
      <c r="E163" s="5"/>
      <c r="F163" s="5"/>
      <c r="G163" s="5"/>
      <c r="H163" s="59"/>
      <c r="I163" s="69"/>
      <c r="J163" s="69"/>
      <c r="K163" s="69"/>
      <c r="L163" s="69"/>
      <c r="M163" s="69"/>
      <c r="N163" s="69"/>
      <c r="O163" s="69"/>
      <c r="P163" s="69"/>
      <c r="Q163" s="69"/>
      <c r="R163" s="69"/>
      <c r="S163" s="69"/>
      <c r="T163" s="69"/>
      <c r="U163" s="69"/>
      <c r="V163" s="69"/>
      <c r="W163" s="69"/>
      <c r="X163" s="69"/>
      <c r="Y163" s="69"/>
      <c r="Z163" s="69"/>
      <c r="AA163" s="69"/>
      <c r="AB163" s="69"/>
      <c r="AC163" s="69"/>
      <c r="AD163" s="69"/>
      <c r="AE163" s="69"/>
      <c r="AF163" s="69"/>
      <c r="AG163" s="69"/>
      <c r="AH163" s="69"/>
      <c r="AI163" s="69"/>
      <c r="AJ163" s="69"/>
      <c r="AK163" s="69"/>
      <c r="AL163" s="69"/>
      <c r="AM163" s="69"/>
      <c r="AN163" s="69"/>
      <c r="AO163" s="69"/>
      <c r="AP163" s="69"/>
      <c r="AQ163" s="69"/>
      <c r="AR163" s="69"/>
      <c r="AS163" s="69"/>
      <c r="AT163" s="69"/>
      <c r="AU163" s="69"/>
      <c r="AV163" s="69"/>
      <c r="AW163" s="69"/>
      <c r="AX163" s="69"/>
      <c r="AY163" s="69"/>
      <c r="AZ163" s="69"/>
      <c r="BA163" s="69"/>
      <c r="BB163" s="69"/>
      <c r="BC163" s="69"/>
      <c r="BD163" s="69"/>
      <c r="BE163" s="69"/>
      <c r="BF163" s="69"/>
      <c r="BG163" s="69"/>
      <c r="BH163" s="69"/>
      <c r="BI163" s="69"/>
      <c r="BJ163" s="69"/>
      <c r="BK163" s="69"/>
      <c r="BL163" s="69"/>
      <c r="BM163" s="69"/>
      <c r="BN163" s="69"/>
      <c r="BO163" s="69"/>
      <c r="BP163" s="69"/>
      <c r="BQ163" s="69"/>
      <c r="BR163" s="69"/>
      <c r="BS163" s="69"/>
      <c r="BT163" s="69"/>
      <c r="BU163" s="69"/>
      <c r="BV163" s="69"/>
      <c r="BW163" s="69"/>
      <c r="BX163" s="69"/>
      <c r="BY163" s="69"/>
    </row>
    <row r="164" spans="1:77" s="17" customFormat="1" ht="15">
      <c r="A164" s="65"/>
      <c r="B164" s="7"/>
      <c r="C164" s="2"/>
      <c r="D164" s="2"/>
      <c r="E164" s="5"/>
      <c r="F164" s="5"/>
      <c r="G164" s="5"/>
      <c r="H164" s="2"/>
      <c r="I164" s="69"/>
      <c r="J164" s="69"/>
      <c r="K164" s="69"/>
      <c r="L164" s="69"/>
      <c r="M164" s="69"/>
      <c r="N164" s="69"/>
      <c r="O164" s="69"/>
      <c r="P164" s="69"/>
      <c r="Q164" s="69"/>
      <c r="R164" s="69"/>
      <c r="S164" s="69"/>
      <c r="T164" s="69"/>
      <c r="U164" s="69"/>
      <c r="V164" s="69"/>
      <c r="W164" s="69"/>
      <c r="X164" s="69"/>
      <c r="Y164" s="69"/>
      <c r="Z164" s="69"/>
      <c r="AA164" s="69"/>
      <c r="AB164" s="69"/>
      <c r="AC164" s="69"/>
      <c r="AD164" s="69"/>
      <c r="AE164" s="69"/>
      <c r="AF164" s="69"/>
      <c r="AG164" s="69"/>
      <c r="AH164" s="69"/>
      <c r="AI164" s="69"/>
      <c r="AJ164" s="69"/>
      <c r="AK164" s="69"/>
      <c r="AL164" s="69"/>
      <c r="AM164" s="69"/>
      <c r="AN164" s="69"/>
      <c r="AO164" s="69"/>
      <c r="AP164" s="69"/>
      <c r="AQ164" s="69"/>
      <c r="AR164" s="69"/>
      <c r="AS164" s="69"/>
      <c r="AT164" s="69"/>
      <c r="AU164" s="69"/>
      <c r="AV164" s="69"/>
      <c r="AW164" s="69"/>
      <c r="AX164" s="69"/>
      <c r="AY164" s="69"/>
      <c r="AZ164" s="69"/>
      <c r="BA164" s="69"/>
      <c r="BB164" s="69"/>
      <c r="BC164" s="69"/>
      <c r="BD164" s="69"/>
      <c r="BE164" s="69"/>
      <c r="BF164" s="69"/>
      <c r="BG164" s="69"/>
      <c r="BH164" s="69"/>
      <c r="BI164" s="69"/>
      <c r="BJ164" s="69"/>
      <c r="BK164" s="69"/>
      <c r="BL164" s="69"/>
      <c r="BM164" s="69"/>
      <c r="BN164" s="69"/>
      <c r="BO164" s="69"/>
      <c r="BP164" s="69"/>
      <c r="BQ164" s="69"/>
      <c r="BR164" s="69"/>
      <c r="BS164" s="69"/>
      <c r="BT164" s="69"/>
      <c r="BU164" s="69"/>
      <c r="BV164" s="69"/>
      <c r="BW164" s="69"/>
      <c r="BX164" s="69"/>
      <c r="BY164" s="69"/>
    </row>
    <row r="165" spans="1:77" s="15" customFormat="1">
      <c r="A165" s="68"/>
      <c r="B165" s="111" t="s">
        <v>340</v>
      </c>
      <c r="C165" s="2"/>
      <c r="D165" s="2"/>
      <c r="E165" s="5"/>
      <c r="F165" s="5"/>
      <c r="G165" s="5"/>
      <c r="H165" s="59"/>
      <c r="I165" s="80"/>
      <c r="J165" s="80"/>
      <c r="K165" s="80"/>
      <c r="L165" s="80"/>
      <c r="M165" s="80"/>
      <c r="N165" s="80"/>
      <c r="O165" s="80"/>
      <c r="P165" s="80"/>
      <c r="Q165" s="80"/>
      <c r="R165" s="80"/>
      <c r="S165" s="80"/>
      <c r="T165" s="80"/>
      <c r="U165" s="80"/>
      <c r="V165" s="80"/>
      <c r="W165" s="80"/>
      <c r="X165" s="80"/>
      <c r="Y165" s="80"/>
      <c r="Z165" s="80"/>
      <c r="AA165" s="80"/>
      <c r="AB165" s="80"/>
      <c r="AC165" s="80"/>
      <c r="AD165" s="80"/>
      <c r="AE165" s="80"/>
      <c r="AF165" s="80"/>
      <c r="AG165" s="80"/>
      <c r="AH165" s="80"/>
      <c r="AI165" s="80"/>
      <c r="AJ165" s="80"/>
      <c r="AK165" s="80"/>
      <c r="AL165" s="80"/>
      <c r="AM165" s="80"/>
      <c r="AN165" s="80"/>
      <c r="AO165" s="80"/>
      <c r="AP165" s="80"/>
      <c r="AQ165" s="80"/>
      <c r="AR165" s="80"/>
      <c r="AS165" s="80"/>
      <c r="AT165" s="80"/>
      <c r="AU165" s="80"/>
      <c r="AV165" s="80"/>
      <c r="AW165" s="80"/>
      <c r="AX165" s="80"/>
      <c r="AY165" s="80"/>
      <c r="AZ165" s="80"/>
      <c r="BA165" s="80"/>
      <c r="BB165" s="80"/>
      <c r="BC165" s="80"/>
      <c r="BD165" s="80"/>
      <c r="BE165" s="80"/>
      <c r="BF165" s="80"/>
      <c r="BG165" s="80"/>
      <c r="BH165" s="80"/>
      <c r="BI165" s="80"/>
      <c r="BJ165" s="80"/>
      <c r="BK165" s="80"/>
      <c r="BL165" s="80"/>
      <c r="BM165" s="80"/>
      <c r="BN165" s="80"/>
      <c r="BO165" s="80"/>
      <c r="BP165" s="80"/>
      <c r="BQ165" s="80"/>
      <c r="BR165" s="80"/>
      <c r="BS165" s="80"/>
      <c r="BT165" s="80"/>
      <c r="BU165" s="80"/>
      <c r="BV165" s="80"/>
      <c r="BW165" s="80"/>
      <c r="BX165" s="80"/>
      <c r="BY165" s="80"/>
    </row>
    <row r="166" spans="1:77" ht="42.75">
      <c r="B166" s="142" t="s">
        <v>357</v>
      </c>
      <c r="C166" s="101" t="s">
        <v>178</v>
      </c>
      <c r="D166" s="154" t="s">
        <v>298</v>
      </c>
      <c r="E166" s="102" t="s">
        <v>2268</v>
      </c>
    </row>
    <row r="167" spans="1:77">
      <c r="B167" s="50"/>
      <c r="C167" s="104">
        <v>1</v>
      </c>
      <c r="D167" s="105"/>
      <c r="E167" s="43"/>
    </row>
    <row r="168" spans="1:77">
      <c r="C168" s="106">
        <v>2</v>
      </c>
      <c r="D168" s="105"/>
      <c r="E168" s="43"/>
    </row>
    <row r="169" spans="1:77">
      <c r="C169" s="106">
        <v>3</v>
      </c>
      <c r="D169" s="105"/>
      <c r="E169" s="43"/>
    </row>
    <row r="170" spans="1:77">
      <c r="C170" s="106">
        <v>4</v>
      </c>
      <c r="D170" s="105"/>
      <c r="E170" s="43"/>
    </row>
    <row r="171" spans="1:77">
      <c r="C171" s="106">
        <v>5</v>
      </c>
      <c r="D171" s="105"/>
      <c r="E171" s="43"/>
    </row>
    <row r="172" spans="1:77">
      <c r="C172" s="106">
        <v>6</v>
      </c>
      <c r="D172" s="105"/>
      <c r="E172" s="43"/>
    </row>
    <row r="173" spans="1:77">
      <c r="C173" s="106">
        <v>7</v>
      </c>
      <c r="D173" s="105"/>
      <c r="E173" s="43"/>
    </row>
    <row r="174" spans="1:77">
      <c r="C174" s="106">
        <v>8</v>
      </c>
      <c r="D174" s="105"/>
      <c r="E174" s="43"/>
    </row>
    <row r="175" spans="1:77">
      <c r="C175" s="106">
        <v>9</v>
      </c>
      <c r="D175" s="105"/>
      <c r="E175" s="43"/>
      <c r="F175" s="126"/>
    </row>
    <row r="176" spans="1:77">
      <c r="C176" s="107">
        <v>10</v>
      </c>
      <c r="D176" s="105"/>
      <c r="E176" s="43"/>
    </row>
    <row r="177" spans="1:78">
      <c r="C177" s="1044" t="s">
        <v>185</v>
      </c>
      <c r="D177" s="1045"/>
      <c r="E177" s="156">
        <f>SUM(E167:E176)</f>
        <v>0</v>
      </c>
    </row>
    <row r="178" spans="1:78">
      <c r="A178" s="53"/>
    </row>
    <row r="179" spans="1:78" s="17" customFormat="1" ht="18.75" thickBot="1">
      <c r="A179" s="19"/>
      <c r="C179" s="112"/>
      <c r="D179" s="112"/>
      <c r="E179" s="112"/>
      <c r="F179" s="113"/>
      <c r="G179" s="113"/>
      <c r="H179" s="114"/>
      <c r="I179" s="2"/>
      <c r="J179" s="69"/>
      <c r="K179" s="69"/>
      <c r="L179" s="69"/>
      <c r="M179" s="69"/>
      <c r="N179" s="69"/>
      <c r="O179" s="69"/>
      <c r="P179" s="69"/>
      <c r="Q179" s="69"/>
      <c r="R179" s="69"/>
      <c r="S179" s="69"/>
      <c r="T179" s="69"/>
      <c r="U179" s="69"/>
      <c r="V179" s="69"/>
      <c r="W179" s="69"/>
      <c r="X179" s="69"/>
      <c r="Y179" s="69"/>
      <c r="Z179" s="69"/>
      <c r="AA179" s="69"/>
      <c r="AB179" s="69"/>
      <c r="AC179" s="69"/>
      <c r="AD179" s="69"/>
      <c r="AE179" s="69"/>
      <c r="AF179" s="69"/>
      <c r="AG179" s="69"/>
      <c r="AH179" s="69"/>
      <c r="AI179" s="69"/>
      <c r="AJ179" s="69"/>
      <c r="AK179" s="69"/>
      <c r="AL179" s="69"/>
      <c r="AM179" s="69"/>
      <c r="AN179" s="69"/>
      <c r="AO179" s="69"/>
      <c r="AP179" s="69"/>
      <c r="AQ179" s="69"/>
      <c r="AR179" s="69"/>
      <c r="AS179" s="69"/>
      <c r="AT179" s="69"/>
      <c r="AU179" s="69"/>
      <c r="AV179" s="69"/>
      <c r="AW179" s="69"/>
      <c r="AX179" s="69"/>
      <c r="AY179" s="69"/>
      <c r="AZ179" s="69"/>
      <c r="BA179" s="69"/>
      <c r="BB179" s="69"/>
      <c r="BC179" s="69"/>
      <c r="BD179" s="69"/>
      <c r="BE179" s="69"/>
      <c r="BF179" s="69"/>
      <c r="BG179" s="69"/>
      <c r="BH179" s="69"/>
      <c r="BI179" s="69"/>
      <c r="BJ179" s="69"/>
      <c r="BK179" s="69"/>
      <c r="BL179" s="69"/>
      <c r="BM179" s="69"/>
      <c r="BN179" s="69"/>
      <c r="BO179" s="69"/>
      <c r="BP179" s="69"/>
      <c r="BQ179" s="69"/>
      <c r="BR179" s="69"/>
      <c r="BS179" s="69"/>
      <c r="BT179" s="69"/>
      <c r="BU179" s="69"/>
      <c r="BV179" s="69"/>
      <c r="BW179" s="69"/>
      <c r="BX179" s="69"/>
      <c r="BY179" s="69"/>
      <c r="BZ179" s="69"/>
    </row>
    <row r="180" spans="1:78" s="17" customFormat="1" ht="15">
      <c r="A180" s="19"/>
      <c r="B180" s="6" t="s">
        <v>163</v>
      </c>
      <c r="C180" s="115"/>
      <c r="D180" s="116" t="s">
        <v>164</v>
      </c>
      <c r="E180" s="117" t="s">
        <v>165</v>
      </c>
      <c r="F180" s="118" t="s">
        <v>166</v>
      </c>
      <c r="G180" s="119" t="s">
        <v>167</v>
      </c>
      <c r="I180" s="1046"/>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c r="BI180" s="69"/>
      <c r="BJ180" s="69"/>
      <c r="BK180" s="69"/>
      <c r="BL180" s="69"/>
      <c r="BM180" s="69"/>
      <c r="BN180" s="69"/>
      <c r="BO180" s="69"/>
      <c r="BP180" s="69"/>
      <c r="BQ180" s="69"/>
      <c r="BR180" s="69"/>
      <c r="BS180" s="69"/>
      <c r="BT180" s="69"/>
      <c r="BU180" s="69"/>
      <c r="BV180" s="69"/>
      <c r="BW180" s="69"/>
      <c r="BX180" s="69"/>
      <c r="BY180" s="69"/>
      <c r="BZ180" s="69"/>
    </row>
    <row r="181" spans="1:78" s="17" customFormat="1" ht="72" thickBot="1">
      <c r="A181" s="19"/>
      <c r="C181" s="133" t="s">
        <v>170</v>
      </c>
      <c r="D181" s="120">
        <f>IF(E177=0,0,E177*tCO2e_KWhחשמל)</f>
        <v>0</v>
      </c>
      <c r="E181" s="169">
        <f>IF(E177=0,0,$C$51)</f>
        <v>0</v>
      </c>
      <c r="F181" s="170">
        <f>IF(E181=0,0,-1*(1-D181/E181))</f>
        <v>0</v>
      </c>
      <c r="G181" s="121"/>
      <c r="H181" s="143" t="s">
        <v>168</v>
      </c>
      <c r="I181" s="1046"/>
      <c r="J181" s="69"/>
      <c r="K181" s="69"/>
      <c r="L181" s="69"/>
      <c r="M181" s="69"/>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c r="BI181" s="69"/>
      <c r="BJ181" s="69"/>
      <c r="BK181" s="69"/>
      <c r="BL181" s="69"/>
      <c r="BM181" s="69"/>
      <c r="BN181" s="69"/>
      <c r="BO181" s="69"/>
      <c r="BP181" s="69"/>
      <c r="BQ181" s="69"/>
      <c r="BR181" s="69"/>
      <c r="BS181" s="69"/>
      <c r="BT181" s="69"/>
      <c r="BU181" s="69"/>
      <c r="BV181" s="69"/>
      <c r="BW181" s="69"/>
      <c r="BX181" s="69"/>
      <c r="BY181" s="69"/>
      <c r="BZ181" s="69"/>
    </row>
    <row r="182" spans="1:78" s="17" customFormat="1" ht="15.75" thickBot="1">
      <c r="A182" s="19"/>
      <c r="B182" s="73"/>
      <c r="C182" s="3"/>
      <c r="D182" s="90"/>
      <c r="E182" s="5"/>
      <c r="F182" s="91"/>
      <c r="G182" s="2"/>
      <c r="H182" s="2"/>
      <c r="I182" s="69"/>
      <c r="J182" s="69"/>
      <c r="K182" s="69"/>
      <c r="L182" s="69"/>
      <c r="M182" s="69"/>
      <c r="N182" s="69"/>
      <c r="O182" s="69"/>
      <c r="P182" s="69"/>
      <c r="Q182" s="69"/>
      <c r="R182" s="69"/>
      <c r="S182" s="69"/>
      <c r="T182" s="69"/>
      <c r="U182" s="69"/>
      <c r="V182" s="69"/>
      <c r="W182" s="69"/>
      <c r="X182" s="69"/>
      <c r="Y182" s="69"/>
      <c r="Z182" s="69"/>
      <c r="AA182" s="69"/>
      <c r="AB182" s="69"/>
      <c r="AC182" s="69"/>
      <c r="AD182" s="69"/>
      <c r="AE182" s="69"/>
      <c r="AF182" s="69"/>
      <c r="AG182" s="69"/>
      <c r="AH182" s="69"/>
      <c r="AI182" s="69"/>
      <c r="AJ182" s="69"/>
      <c r="AK182" s="69"/>
      <c r="AL182" s="69"/>
      <c r="AM182" s="69"/>
      <c r="AN182" s="69"/>
      <c r="AO182" s="69"/>
      <c r="AP182" s="69"/>
      <c r="AQ182" s="69"/>
      <c r="AR182" s="69"/>
      <c r="AS182" s="69"/>
      <c r="AT182" s="69"/>
      <c r="AU182" s="69"/>
      <c r="AV182" s="69"/>
      <c r="AW182" s="69"/>
      <c r="AX182" s="69"/>
      <c r="AY182" s="69"/>
      <c r="AZ182" s="69"/>
      <c r="BA182" s="69"/>
      <c r="BB182" s="69"/>
      <c r="BC182" s="69"/>
      <c r="BD182" s="69"/>
      <c r="BE182" s="69"/>
      <c r="BF182" s="69"/>
      <c r="BG182" s="69"/>
      <c r="BH182" s="69"/>
      <c r="BI182" s="69"/>
      <c r="BJ182" s="69"/>
      <c r="BK182" s="69"/>
      <c r="BL182" s="69"/>
      <c r="BM182" s="69"/>
      <c r="BN182" s="69"/>
      <c r="BO182" s="69"/>
      <c r="BP182" s="69"/>
      <c r="BQ182" s="69"/>
      <c r="BR182" s="69"/>
      <c r="BS182" s="69"/>
      <c r="BT182" s="69"/>
      <c r="BU182" s="69"/>
      <c r="BV182" s="69"/>
      <c r="BW182" s="69"/>
      <c r="BX182" s="69"/>
      <c r="BY182" s="69"/>
    </row>
    <row r="183" spans="1:78" s="17" customFormat="1" ht="15">
      <c r="A183" s="19"/>
      <c r="B183" s="7" t="s">
        <v>177</v>
      </c>
      <c r="C183" s="122"/>
      <c r="D183" s="123" t="s">
        <v>164</v>
      </c>
      <c r="E183" s="124" t="s">
        <v>165</v>
      </c>
      <c r="F183" s="123" t="s">
        <v>166</v>
      </c>
      <c r="G183" s="125" t="s">
        <v>167</v>
      </c>
      <c r="I183" s="69"/>
      <c r="J183" s="69"/>
      <c r="K183" s="69"/>
      <c r="L183" s="69"/>
      <c r="M183" s="69"/>
      <c r="N183" s="69"/>
      <c r="O183" s="69"/>
      <c r="P183" s="69"/>
      <c r="Q183" s="69"/>
      <c r="R183" s="69"/>
      <c r="S183" s="69"/>
      <c r="T183" s="69"/>
      <c r="U183" s="69"/>
      <c r="V183" s="69"/>
      <c r="W183" s="69"/>
      <c r="X183" s="69"/>
      <c r="Y183" s="69"/>
      <c r="Z183" s="69"/>
      <c r="AA183" s="69"/>
      <c r="AB183" s="69"/>
      <c r="AC183" s="69"/>
      <c r="AD183" s="69"/>
      <c r="AE183" s="69"/>
      <c r="AF183" s="69"/>
      <c r="AG183" s="69"/>
      <c r="AH183" s="69"/>
      <c r="AI183" s="69"/>
      <c r="AJ183" s="69"/>
      <c r="AK183" s="69"/>
      <c r="AL183" s="69"/>
      <c r="AM183" s="69"/>
      <c r="AN183" s="69"/>
      <c r="AO183" s="69"/>
      <c r="AP183" s="69"/>
      <c r="AQ183" s="69"/>
      <c r="AR183" s="69"/>
      <c r="AS183" s="69"/>
      <c r="AT183" s="69"/>
      <c r="AU183" s="69"/>
      <c r="AV183" s="69"/>
      <c r="AW183" s="69"/>
      <c r="AX183" s="69"/>
      <c r="AY183" s="69"/>
      <c r="AZ183" s="69"/>
      <c r="BA183" s="69"/>
      <c r="BB183" s="69"/>
      <c r="BC183" s="69"/>
      <c r="BD183" s="69"/>
      <c r="BE183" s="69"/>
      <c r="BF183" s="69"/>
      <c r="BG183" s="69"/>
      <c r="BH183" s="69"/>
      <c r="BI183" s="69"/>
      <c r="BJ183" s="69"/>
      <c r="BK183" s="69"/>
      <c r="BL183" s="69"/>
      <c r="BM183" s="69"/>
      <c r="BN183" s="69"/>
      <c r="BO183" s="69"/>
      <c r="BP183" s="69"/>
      <c r="BQ183" s="69"/>
      <c r="BR183" s="69"/>
      <c r="BS183" s="69"/>
      <c r="BT183" s="69"/>
      <c r="BU183" s="69"/>
      <c r="BV183" s="69"/>
      <c r="BW183" s="69"/>
      <c r="BX183" s="69"/>
    </row>
    <row r="184" spans="1:78" s="17" customFormat="1" ht="72" thickBot="1">
      <c r="A184" s="19"/>
      <c r="B184" s="73"/>
      <c r="C184" s="89" t="s">
        <v>279</v>
      </c>
      <c r="D184" s="120">
        <f>IF(E177=0,0,E177)</f>
        <v>0</v>
      </c>
      <c r="E184" s="120">
        <f>IF(E177=0,0,$E$51)</f>
        <v>0</v>
      </c>
      <c r="F184" s="170">
        <f>IF(E184=0,0,-1*(1-D184/E184))</f>
        <v>0</v>
      </c>
      <c r="G184" s="121"/>
      <c r="H184" s="171" t="s">
        <v>168</v>
      </c>
      <c r="I184" s="69"/>
      <c r="J184" s="69"/>
      <c r="K184" s="69"/>
      <c r="L184" s="69"/>
      <c r="M184" s="69"/>
      <c r="N184" s="69"/>
      <c r="O184" s="69"/>
      <c r="P184" s="69"/>
      <c r="Q184" s="69"/>
      <c r="R184" s="69"/>
      <c r="S184" s="69"/>
      <c r="T184" s="69"/>
      <c r="U184" s="69"/>
      <c r="V184" s="69"/>
      <c r="W184" s="69"/>
      <c r="X184" s="69"/>
      <c r="Y184" s="69"/>
      <c r="Z184" s="69"/>
      <c r="AA184" s="69"/>
      <c r="AB184" s="69"/>
      <c r="AC184" s="69"/>
      <c r="AD184" s="69"/>
      <c r="AE184" s="69"/>
      <c r="AF184" s="69"/>
      <c r="AG184" s="69"/>
      <c r="AH184" s="69"/>
      <c r="AI184" s="69"/>
      <c r="AJ184" s="69"/>
      <c r="AK184" s="69"/>
      <c r="AL184" s="69"/>
      <c r="AM184" s="69"/>
      <c r="AN184" s="69"/>
      <c r="AO184" s="69"/>
      <c r="AP184" s="69"/>
      <c r="AQ184" s="69"/>
      <c r="AR184" s="69"/>
      <c r="AS184" s="69"/>
      <c r="AT184" s="69"/>
      <c r="AU184" s="69"/>
      <c r="AV184" s="69"/>
      <c r="AW184" s="69"/>
      <c r="AX184" s="69"/>
      <c r="AY184" s="69"/>
      <c r="AZ184" s="69"/>
      <c r="BA184" s="69"/>
      <c r="BB184" s="69"/>
      <c r="BC184" s="69"/>
      <c r="BD184" s="69"/>
      <c r="BE184" s="69"/>
      <c r="BF184" s="69"/>
      <c r="BG184" s="69"/>
      <c r="BH184" s="69"/>
      <c r="BI184" s="69"/>
      <c r="BJ184" s="69"/>
      <c r="BK184" s="69"/>
      <c r="BL184" s="69"/>
      <c r="BM184" s="69"/>
      <c r="BN184" s="69"/>
      <c r="BO184" s="69"/>
      <c r="BP184" s="69"/>
      <c r="BQ184" s="69"/>
      <c r="BR184" s="69"/>
      <c r="BS184" s="69"/>
      <c r="BT184" s="69"/>
      <c r="BU184" s="69"/>
      <c r="BV184" s="69"/>
      <c r="BW184" s="69"/>
      <c r="BX184" s="69"/>
    </row>
    <row r="185" spans="1:78" s="15" customFormat="1">
      <c r="A185" s="23"/>
      <c r="C185" s="145"/>
      <c r="D185" s="146"/>
      <c r="E185" s="146"/>
      <c r="F185" s="146"/>
      <c r="G185" s="146"/>
      <c r="H185" s="2"/>
      <c r="I185" s="69"/>
      <c r="J185" s="80"/>
      <c r="K185" s="80"/>
      <c r="L185" s="80"/>
      <c r="M185" s="80"/>
      <c r="N185" s="80"/>
      <c r="O185" s="69"/>
      <c r="P185" s="69"/>
      <c r="Q185" s="69"/>
      <c r="R185" s="69"/>
      <c r="S185" s="69"/>
      <c r="T185" s="69"/>
      <c r="U185" s="69"/>
      <c r="V185" s="69"/>
      <c r="W185" s="69"/>
      <c r="X185" s="69"/>
      <c r="Y185" s="69"/>
      <c r="Z185" s="69"/>
      <c r="AA185" s="69"/>
      <c r="AB185" s="69"/>
      <c r="AC185" s="69"/>
      <c r="AD185" s="69"/>
      <c r="AE185" s="69"/>
      <c r="AF185" s="69"/>
      <c r="AG185" s="69"/>
      <c r="AH185" s="69"/>
      <c r="AI185" s="69"/>
      <c r="AJ185" s="69"/>
      <c r="AK185" s="69"/>
      <c r="AL185" s="69"/>
      <c r="AM185" s="69"/>
      <c r="AN185" s="69"/>
      <c r="AO185" s="69"/>
      <c r="AP185" s="69"/>
      <c r="AQ185" s="69"/>
      <c r="AR185" s="69"/>
      <c r="AS185" s="69"/>
      <c r="AT185" s="69"/>
      <c r="AU185" s="69"/>
      <c r="AV185" s="69"/>
      <c r="AW185" s="69"/>
      <c r="AX185" s="69"/>
      <c r="AY185" s="69"/>
      <c r="AZ185" s="69"/>
      <c r="BA185" s="69"/>
      <c r="BB185" s="69"/>
      <c r="BC185" s="69"/>
      <c r="BD185" s="69"/>
      <c r="BE185" s="69"/>
      <c r="BF185" s="69"/>
      <c r="BG185" s="69"/>
      <c r="BH185" s="69"/>
      <c r="BI185" s="69"/>
      <c r="BJ185" s="69"/>
      <c r="BK185" s="69"/>
      <c r="BL185" s="69"/>
      <c r="BM185" s="69"/>
      <c r="BN185" s="69"/>
      <c r="BO185" s="69"/>
      <c r="BP185" s="69"/>
      <c r="BQ185" s="69"/>
      <c r="BR185" s="69"/>
      <c r="BS185" s="69"/>
      <c r="BT185" s="69"/>
      <c r="BU185" s="69"/>
      <c r="BV185" s="69"/>
      <c r="BW185" s="69"/>
      <c r="BX185" s="69"/>
      <c r="BY185" s="69"/>
    </row>
    <row r="186" spans="1:78" s="96" customFormat="1" ht="27.75">
      <c r="A186" s="132">
        <v>7.9</v>
      </c>
      <c r="B186" s="144" t="s">
        <v>176</v>
      </c>
      <c r="C186" s="95"/>
      <c r="D186" s="95"/>
      <c r="E186" s="95"/>
      <c r="F186" s="95"/>
      <c r="G186" s="95"/>
      <c r="H186" s="95"/>
      <c r="I186" s="95"/>
      <c r="J186" s="95"/>
      <c r="K186" s="95"/>
      <c r="L186" s="95"/>
      <c r="M186" s="95"/>
      <c r="N186" s="95"/>
      <c r="O186" s="95"/>
      <c r="P186" s="95"/>
      <c r="Q186" s="95"/>
      <c r="R186" s="95"/>
      <c r="S186" s="95"/>
      <c r="T186" s="95"/>
      <c r="U186" s="95"/>
      <c r="V186" s="95"/>
      <c r="W186" s="95"/>
      <c r="X186" s="95"/>
      <c r="Y186" s="95"/>
      <c r="Z186" s="95"/>
      <c r="AA186" s="95"/>
      <c r="AB186" s="95"/>
      <c r="AC186" s="95"/>
      <c r="AD186" s="95"/>
      <c r="AE186" s="95"/>
      <c r="AF186" s="95"/>
      <c r="AG186" s="95"/>
      <c r="AH186" s="95"/>
      <c r="AI186" s="95"/>
      <c r="AJ186" s="95"/>
      <c r="AK186" s="95"/>
      <c r="AL186" s="95"/>
      <c r="AM186" s="95"/>
      <c r="AN186" s="95"/>
      <c r="AO186" s="95"/>
      <c r="AP186" s="95"/>
      <c r="AQ186" s="95"/>
      <c r="AR186" s="95"/>
      <c r="AS186" s="95"/>
      <c r="AT186" s="95"/>
      <c r="AU186" s="95"/>
      <c r="AV186" s="95"/>
      <c r="AW186" s="95"/>
      <c r="AX186" s="95"/>
      <c r="AY186" s="95"/>
      <c r="AZ186" s="95"/>
      <c r="BA186" s="95"/>
      <c r="BB186" s="95"/>
      <c r="BC186" s="95"/>
      <c r="BD186" s="95"/>
      <c r="BE186" s="95"/>
      <c r="BF186" s="95"/>
      <c r="BG186" s="95"/>
      <c r="BH186" s="95"/>
      <c r="BI186" s="95"/>
      <c r="BJ186" s="95"/>
      <c r="BK186" s="95"/>
      <c r="BL186" s="95"/>
      <c r="BM186" s="95"/>
      <c r="BN186" s="95"/>
      <c r="BO186" s="95"/>
      <c r="BP186" s="95"/>
      <c r="BQ186" s="95"/>
      <c r="BR186" s="95"/>
      <c r="BS186" s="95"/>
      <c r="BT186" s="95"/>
      <c r="BU186" s="95"/>
      <c r="BV186" s="95"/>
      <c r="BW186" s="95"/>
      <c r="BX186" s="95"/>
      <c r="BY186" s="95"/>
    </row>
    <row r="187" spans="1:78" s="15" customFormat="1">
      <c r="A187" s="68"/>
      <c r="B187" s="99"/>
      <c r="C187" s="80"/>
      <c r="D187" s="80"/>
      <c r="E187" s="80"/>
      <c r="F187" s="80"/>
      <c r="G187" s="80"/>
      <c r="H187" s="80"/>
      <c r="I187" s="80"/>
      <c r="J187" s="80"/>
      <c r="K187" s="80"/>
      <c r="L187" s="80"/>
      <c r="M187" s="80"/>
      <c r="N187" s="80"/>
      <c r="O187" s="80"/>
      <c r="P187" s="80"/>
      <c r="Q187" s="80"/>
      <c r="R187" s="80"/>
      <c r="S187" s="80"/>
      <c r="T187" s="80"/>
      <c r="U187" s="80"/>
      <c r="V187" s="80"/>
      <c r="W187" s="80"/>
      <c r="X187" s="80"/>
      <c r="Y187" s="80"/>
      <c r="Z187" s="80"/>
      <c r="AA187" s="80"/>
      <c r="AB187" s="80"/>
      <c r="AC187" s="80"/>
      <c r="AD187" s="80"/>
      <c r="AE187" s="80"/>
      <c r="AF187" s="80"/>
      <c r="AG187" s="80"/>
      <c r="AH187" s="80"/>
      <c r="AI187" s="80"/>
      <c r="AJ187" s="80"/>
      <c r="AK187" s="80"/>
      <c r="AL187" s="80"/>
      <c r="AM187" s="80"/>
      <c r="AN187" s="80"/>
      <c r="AO187" s="80"/>
      <c r="AP187" s="80"/>
      <c r="AQ187" s="80"/>
      <c r="AR187" s="80"/>
      <c r="AS187" s="80"/>
      <c r="AT187" s="80"/>
      <c r="AU187" s="80"/>
      <c r="AV187" s="80"/>
      <c r="AW187" s="80"/>
      <c r="AX187" s="80"/>
      <c r="AY187" s="80"/>
      <c r="AZ187" s="80"/>
      <c r="BA187" s="80"/>
      <c r="BB187" s="80"/>
      <c r="BC187" s="80"/>
      <c r="BD187" s="80"/>
      <c r="BE187" s="80"/>
      <c r="BF187" s="80"/>
      <c r="BG187" s="80"/>
      <c r="BH187" s="80"/>
      <c r="BI187" s="80"/>
      <c r="BJ187" s="80"/>
      <c r="BK187" s="80"/>
      <c r="BL187" s="80"/>
      <c r="BM187" s="80"/>
      <c r="BN187" s="80"/>
      <c r="BO187" s="80"/>
      <c r="BP187" s="80"/>
      <c r="BQ187" s="80"/>
      <c r="BR187" s="80"/>
      <c r="BS187" s="80"/>
      <c r="BT187" s="80"/>
      <c r="BU187" s="80"/>
      <c r="BV187" s="80"/>
      <c r="BW187" s="80"/>
      <c r="BX187" s="80"/>
      <c r="BY187" s="80"/>
    </row>
    <row r="188" spans="1:78" s="15" customFormat="1" ht="28.5">
      <c r="A188" s="68"/>
      <c r="B188" s="41" t="s">
        <v>211</v>
      </c>
      <c r="C188" s="56"/>
      <c r="D188" s="80"/>
      <c r="E188" s="80"/>
      <c r="F188" s="80"/>
      <c r="G188" s="80"/>
      <c r="H188" s="80"/>
      <c r="I188" s="80"/>
      <c r="J188" s="80"/>
      <c r="K188" s="80"/>
      <c r="L188" s="80"/>
      <c r="M188" s="80"/>
      <c r="N188" s="80"/>
      <c r="O188" s="80"/>
      <c r="P188" s="80"/>
      <c r="Q188" s="80"/>
      <c r="R188" s="80"/>
      <c r="S188" s="80"/>
      <c r="T188" s="80"/>
      <c r="U188" s="80"/>
      <c r="V188" s="80"/>
      <c r="W188" s="80"/>
      <c r="X188" s="80"/>
      <c r="Y188" s="80"/>
      <c r="Z188" s="80"/>
      <c r="AA188" s="80"/>
      <c r="AB188" s="80"/>
      <c r="AC188" s="80"/>
      <c r="AD188" s="80"/>
      <c r="AE188" s="80"/>
      <c r="AF188" s="80"/>
      <c r="AG188" s="80"/>
      <c r="AH188" s="80"/>
      <c r="AI188" s="80"/>
      <c r="AJ188" s="80"/>
      <c r="AK188" s="80"/>
      <c r="AL188" s="80"/>
      <c r="AM188" s="80"/>
      <c r="AN188" s="80"/>
      <c r="AO188" s="80"/>
      <c r="AP188" s="80"/>
      <c r="AQ188" s="80"/>
      <c r="AR188" s="80"/>
      <c r="AS188" s="80"/>
      <c r="AT188" s="80"/>
      <c r="AU188" s="80"/>
      <c r="AV188" s="80"/>
      <c r="AW188" s="80"/>
      <c r="AX188" s="80"/>
      <c r="AY188" s="80"/>
      <c r="AZ188" s="80"/>
      <c r="BA188" s="80"/>
      <c r="BB188" s="80"/>
      <c r="BC188" s="80"/>
      <c r="BD188" s="80"/>
      <c r="BE188" s="80"/>
      <c r="BF188" s="80"/>
      <c r="BG188" s="80"/>
      <c r="BH188" s="80"/>
      <c r="BI188" s="80"/>
      <c r="BJ188" s="80"/>
      <c r="BK188" s="80"/>
      <c r="BL188" s="80"/>
      <c r="BM188" s="80"/>
      <c r="BN188" s="80"/>
      <c r="BO188" s="80"/>
      <c r="BP188" s="80"/>
      <c r="BQ188" s="80"/>
      <c r="BR188" s="80"/>
      <c r="BS188" s="80"/>
      <c r="BT188" s="80"/>
      <c r="BU188" s="80"/>
      <c r="BV188" s="80"/>
      <c r="BW188" s="80"/>
      <c r="BX188" s="80"/>
      <c r="BY188" s="80"/>
    </row>
    <row r="189" spans="1:78" s="15" customFormat="1">
      <c r="A189" s="68"/>
      <c r="B189" s="99"/>
      <c r="C189" s="80"/>
      <c r="D189" s="80"/>
      <c r="E189" s="80"/>
      <c r="F189" s="80"/>
      <c r="G189" s="80"/>
      <c r="H189" s="80"/>
      <c r="I189" s="80"/>
      <c r="J189" s="80"/>
      <c r="K189" s="80"/>
      <c r="L189" s="80"/>
      <c r="M189" s="80"/>
      <c r="N189" s="80"/>
      <c r="O189" s="80"/>
      <c r="P189" s="80"/>
      <c r="Q189" s="80"/>
      <c r="R189" s="80"/>
      <c r="S189" s="80"/>
      <c r="T189" s="80"/>
      <c r="U189" s="80"/>
      <c r="V189" s="80"/>
      <c r="W189" s="80"/>
      <c r="X189" s="80"/>
      <c r="Y189" s="80"/>
      <c r="Z189" s="80"/>
      <c r="AA189" s="80"/>
      <c r="AB189" s="80"/>
      <c r="AC189" s="80"/>
      <c r="AD189" s="80"/>
      <c r="AE189" s="80"/>
      <c r="AF189" s="80"/>
      <c r="AG189" s="80"/>
      <c r="AH189" s="80"/>
      <c r="AI189" s="80"/>
      <c r="AJ189" s="80"/>
      <c r="AK189" s="80"/>
      <c r="AL189" s="80"/>
      <c r="AM189" s="80"/>
      <c r="AN189" s="80"/>
      <c r="AO189" s="80"/>
      <c r="AP189" s="80"/>
      <c r="AQ189" s="80"/>
      <c r="AR189" s="80"/>
      <c r="AS189" s="80"/>
      <c r="AT189" s="80"/>
      <c r="AU189" s="80"/>
      <c r="AV189" s="80"/>
      <c r="AW189" s="80"/>
      <c r="AX189" s="80"/>
      <c r="AY189" s="80"/>
      <c r="AZ189" s="80"/>
      <c r="BA189" s="80"/>
      <c r="BB189" s="80"/>
      <c r="BC189" s="80"/>
      <c r="BD189" s="80"/>
      <c r="BE189" s="80"/>
      <c r="BF189" s="80"/>
      <c r="BG189" s="80"/>
      <c r="BH189" s="80"/>
      <c r="BI189" s="80"/>
      <c r="BJ189" s="80"/>
      <c r="BK189" s="80"/>
      <c r="BL189" s="80"/>
      <c r="BM189" s="80"/>
      <c r="BN189" s="80"/>
      <c r="BO189" s="80"/>
      <c r="BP189" s="80"/>
      <c r="BQ189" s="80"/>
      <c r="BR189" s="80"/>
      <c r="BS189" s="80"/>
      <c r="BT189" s="80"/>
      <c r="BU189" s="80"/>
      <c r="BV189" s="80"/>
      <c r="BW189" s="80"/>
      <c r="BX189" s="80"/>
      <c r="BY189" s="80"/>
    </row>
    <row r="190" spans="1:78" s="15" customFormat="1" ht="15">
      <c r="A190" s="68"/>
      <c r="B190" s="78" t="s">
        <v>153</v>
      </c>
      <c r="C190" s="64"/>
      <c r="D190" s="79" t="s">
        <v>36</v>
      </c>
      <c r="E190" s="79" t="s">
        <v>37</v>
      </c>
      <c r="F190" s="5" t="s">
        <v>135</v>
      </c>
      <c r="G190" s="5"/>
      <c r="H190" s="59"/>
      <c r="I190" s="80"/>
      <c r="J190" s="80"/>
      <c r="K190" s="80"/>
      <c r="L190" s="80"/>
      <c r="M190" s="80"/>
      <c r="N190" s="80"/>
      <c r="O190" s="80"/>
      <c r="P190" s="80"/>
      <c r="Q190" s="80"/>
      <c r="R190" s="80"/>
      <c r="S190" s="80"/>
      <c r="T190" s="80"/>
      <c r="U190" s="80"/>
      <c r="V190" s="80"/>
      <c r="W190" s="80"/>
      <c r="X190" s="80"/>
      <c r="Y190" s="80"/>
      <c r="Z190" s="80"/>
      <c r="AA190" s="80"/>
      <c r="AB190" s="80"/>
      <c r="AC190" s="80"/>
      <c r="AD190" s="80"/>
      <c r="AE190" s="80"/>
      <c r="AF190" s="80"/>
      <c r="AG190" s="80"/>
      <c r="AH190" s="80"/>
      <c r="AI190" s="80"/>
      <c r="AJ190" s="80"/>
      <c r="AK190" s="80"/>
      <c r="AL190" s="80"/>
      <c r="AM190" s="80"/>
      <c r="AN190" s="80"/>
      <c r="AO190" s="80"/>
      <c r="AP190" s="80"/>
      <c r="AQ190" s="80"/>
      <c r="AR190" s="80"/>
      <c r="AS190" s="80"/>
      <c r="AT190" s="80"/>
      <c r="AU190" s="80"/>
      <c r="AV190" s="80"/>
      <c r="AW190" s="80"/>
      <c r="AX190" s="80"/>
      <c r="AY190" s="80"/>
      <c r="AZ190" s="80"/>
      <c r="BA190" s="80"/>
      <c r="BB190" s="80"/>
      <c r="BC190" s="80"/>
      <c r="BD190" s="80"/>
      <c r="BE190" s="80"/>
      <c r="BF190" s="80"/>
      <c r="BG190" s="80"/>
      <c r="BH190" s="80"/>
      <c r="BI190" s="80"/>
      <c r="BJ190" s="80"/>
      <c r="BK190" s="80"/>
      <c r="BL190" s="80"/>
      <c r="BM190" s="80"/>
      <c r="BN190" s="80"/>
      <c r="BO190" s="80"/>
      <c r="BP190" s="80"/>
      <c r="BQ190" s="80"/>
      <c r="BR190" s="80"/>
      <c r="BS190" s="80"/>
      <c r="BT190" s="80"/>
      <c r="BU190" s="80"/>
      <c r="BV190" s="80"/>
      <c r="BW190" s="80"/>
      <c r="BX190" s="80"/>
      <c r="BY190" s="80"/>
    </row>
    <row r="191" spans="1:78" s="15" customFormat="1" ht="28.5">
      <c r="A191" s="68"/>
      <c r="B191" s="81" t="s">
        <v>154</v>
      </c>
      <c r="C191" s="63" t="s">
        <v>141</v>
      </c>
      <c r="D191" s="67"/>
      <c r="E191" s="67"/>
      <c r="F191" s="67"/>
      <c r="G191" s="5"/>
      <c r="H191" s="59"/>
      <c r="I191" s="80"/>
      <c r="J191" s="80"/>
      <c r="K191" s="80"/>
      <c r="L191" s="80"/>
      <c r="M191" s="80"/>
      <c r="N191" s="80"/>
      <c r="O191" s="80"/>
      <c r="P191" s="80"/>
      <c r="Q191" s="80"/>
      <c r="R191" s="80"/>
      <c r="S191" s="80"/>
      <c r="T191" s="80"/>
      <c r="U191" s="80"/>
      <c r="V191" s="80"/>
      <c r="W191" s="80"/>
      <c r="X191" s="80"/>
      <c r="Y191" s="80"/>
      <c r="Z191" s="80"/>
      <c r="AA191" s="80"/>
      <c r="AB191" s="80"/>
      <c r="AC191" s="80"/>
      <c r="AD191" s="80"/>
      <c r="AE191" s="80"/>
      <c r="AF191" s="80"/>
      <c r="AG191" s="80"/>
      <c r="AH191" s="80"/>
      <c r="AI191" s="80"/>
      <c r="AJ191" s="80"/>
      <c r="AK191" s="80"/>
      <c r="AL191" s="80"/>
      <c r="AM191" s="80"/>
      <c r="AN191" s="80"/>
      <c r="AO191" s="80"/>
      <c r="AP191" s="80"/>
      <c r="AQ191" s="80"/>
      <c r="AR191" s="80"/>
      <c r="AS191" s="80"/>
      <c r="AT191" s="80"/>
      <c r="AU191" s="80"/>
      <c r="AV191" s="80"/>
      <c r="AW191" s="80"/>
      <c r="AX191" s="80"/>
      <c r="AY191" s="80"/>
      <c r="AZ191" s="80"/>
      <c r="BA191" s="80"/>
      <c r="BB191" s="80"/>
      <c r="BC191" s="80"/>
      <c r="BD191" s="80"/>
      <c r="BE191" s="80"/>
      <c r="BF191" s="80"/>
      <c r="BG191" s="80"/>
      <c r="BH191" s="80"/>
      <c r="BI191" s="80"/>
      <c r="BJ191" s="80"/>
      <c r="BK191" s="80"/>
      <c r="BL191" s="80"/>
      <c r="BM191" s="80"/>
      <c r="BN191" s="80"/>
      <c r="BO191" s="80"/>
      <c r="BP191" s="80"/>
      <c r="BQ191" s="80"/>
      <c r="BR191" s="80"/>
      <c r="BS191" s="80"/>
      <c r="BT191" s="80"/>
      <c r="BU191" s="80"/>
      <c r="BV191" s="80"/>
      <c r="BW191" s="80"/>
      <c r="BX191" s="80"/>
      <c r="BY191" s="80"/>
    </row>
    <row r="192" spans="1:78" s="15" customFormat="1">
      <c r="A192" s="68"/>
      <c r="B192" s="73"/>
      <c r="C192" s="82" t="s">
        <v>142</v>
      </c>
      <c r="D192" s="67"/>
      <c r="E192" s="67"/>
      <c r="F192" s="67"/>
      <c r="G192" s="5"/>
      <c r="H192" s="59"/>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c r="AV192" s="80"/>
      <c r="AW192" s="80"/>
      <c r="AX192" s="80"/>
      <c r="AY192" s="80"/>
      <c r="AZ192" s="80"/>
      <c r="BA192" s="80"/>
      <c r="BB192" s="80"/>
      <c r="BC192" s="80"/>
      <c r="BD192" s="80"/>
      <c r="BE192" s="80"/>
      <c r="BF192" s="80"/>
      <c r="BG192" s="80"/>
      <c r="BH192" s="80"/>
      <c r="BI192" s="80"/>
      <c r="BJ192" s="80"/>
      <c r="BK192" s="80"/>
      <c r="BL192" s="80"/>
      <c r="BM192" s="80"/>
      <c r="BN192" s="80"/>
      <c r="BO192" s="80"/>
      <c r="BP192" s="80"/>
      <c r="BQ192" s="80"/>
      <c r="BR192" s="80"/>
      <c r="BS192" s="80"/>
      <c r="BT192" s="80"/>
      <c r="BU192" s="80"/>
      <c r="BV192" s="80"/>
      <c r="BW192" s="80"/>
      <c r="BX192" s="80"/>
      <c r="BY192" s="80"/>
    </row>
    <row r="193" spans="1:77" s="15" customFormat="1" ht="15">
      <c r="A193" s="68"/>
      <c r="B193" s="83" t="s">
        <v>155</v>
      </c>
      <c r="C193" s="84"/>
      <c r="D193" s="85" t="s">
        <v>156</v>
      </c>
      <c r="E193" s="85" t="s">
        <v>157</v>
      </c>
      <c r="F193" s="85" t="s">
        <v>158</v>
      </c>
      <c r="G193" s="86" t="s">
        <v>159</v>
      </c>
      <c r="H193" s="59"/>
      <c r="I193" s="80"/>
      <c r="J193" s="80"/>
      <c r="K193" s="80"/>
      <c r="L193" s="80"/>
      <c r="M193" s="80"/>
      <c r="N193" s="80"/>
      <c r="O193" s="80"/>
      <c r="P193" s="80"/>
      <c r="Q193" s="80"/>
      <c r="R193" s="80"/>
      <c r="S193" s="80"/>
      <c r="T193" s="80"/>
      <c r="U193" s="80"/>
      <c r="V193" s="80"/>
      <c r="W193" s="80"/>
      <c r="X193" s="80"/>
      <c r="Y193" s="80"/>
      <c r="Z193" s="80"/>
      <c r="AA193" s="80"/>
      <c r="AB193" s="80"/>
      <c r="AC193" s="80"/>
      <c r="AD193" s="80"/>
      <c r="AE193" s="80"/>
      <c r="AF193" s="80"/>
      <c r="AG193" s="80"/>
      <c r="AH193" s="80"/>
      <c r="AI193" s="80"/>
      <c r="AJ193" s="80"/>
      <c r="AK193" s="80"/>
      <c r="AL193" s="80"/>
      <c r="AM193" s="80"/>
      <c r="AN193" s="80"/>
      <c r="AO193" s="80"/>
      <c r="AP193" s="80"/>
      <c r="AQ193" s="80"/>
      <c r="AR193" s="80"/>
      <c r="AS193" s="80"/>
      <c r="AT193" s="80"/>
      <c r="AU193" s="80"/>
      <c r="AV193" s="80"/>
      <c r="AW193" s="80"/>
      <c r="AX193" s="80"/>
      <c r="AY193" s="80"/>
      <c r="AZ193" s="80"/>
      <c r="BA193" s="80"/>
      <c r="BB193" s="80"/>
      <c r="BC193" s="80"/>
      <c r="BD193" s="80"/>
      <c r="BE193" s="80"/>
      <c r="BF193" s="80"/>
      <c r="BG193" s="80"/>
      <c r="BH193" s="80"/>
      <c r="BI193" s="80"/>
      <c r="BJ193" s="80"/>
      <c r="BK193" s="80"/>
      <c r="BL193" s="80"/>
      <c r="BM193" s="80"/>
      <c r="BN193" s="80"/>
      <c r="BO193" s="80"/>
      <c r="BP193" s="80"/>
      <c r="BQ193" s="80"/>
      <c r="BR193" s="80"/>
      <c r="BS193" s="80"/>
      <c r="BT193" s="80"/>
      <c r="BU193" s="80"/>
      <c r="BV193" s="80"/>
      <c r="BW193" s="80"/>
      <c r="BX193" s="80"/>
      <c r="BY193" s="80"/>
    </row>
    <row r="194" spans="1:77" s="15" customFormat="1" ht="42.75">
      <c r="A194" s="68"/>
      <c r="B194" s="5"/>
      <c r="C194" s="87" t="s">
        <v>160</v>
      </c>
      <c r="D194" s="67"/>
      <c r="E194" s="67"/>
      <c r="F194" s="67"/>
      <c r="G194" s="67"/>
      <c r="H194" s="59"/>
      <c r="I194" s="80"/>
      <c r="J194" s="80"/>
      <c r="K194" s="80"/>
      <c r="L194" s="80"/>
      <c r="M194" s="80"/>
      <c r="N194" s="80"/>
      <c r="O194" s="80"/>
      <c r="P194" s="80"/>
      <c r="Q194" s="80"/>
      <c r="R194" s="80"/>
      <c r="S194" s="80"/>
      <c r="T194" s="80"/>
      <c r="U194" s="80"/>
      <c r="V194" s="80"/>
      <c r="W194" s="80"/>
      <c r="X194" s="80"/>
      <c r="Y194" s="80"/>
      <c r="Z194" s="80"/>
      <c r="AA194" s="80"/>
      <c r="AB194" s="80"/>
      <c r="AC194" s="80"/>
      <c r="AD194" s="80"/>
      <c r="AE194" s="80"/>
      <c r="AF194" s="80"/>
      <c r="AG194" s="80"/>
      <c r="AH194" s="80"/>
      <c r="AI194" s="80"/>
      <c r="AJ194" s="80"/>
      <c r="AK194" s="80"/>
      <c r="AL194" s="80"/>
      <c r="AM194" s="80"/>
      <c r="AN194" s="80"/>
      <c r="AO194" s="80"/>
      <c r="AP194" s="80"/>
      <c r="AQ194" s="80"/>
      <c r="AR194" s="80"/>
      <c r="AS194" s="80"/>
      <c r="AT194" s="80"/>
      <c r="AU194" s="80"/>
      <c r="AV194" s="80"/>
      <c r="AW194" s="80"/>
      <c r="AX194" s="80"/>
      <c r="AY194" s="80"/>
      <c r="AZ194" s="80"/>
      <c r="BA194" s="80"/>
      <c r="BB194" s="80"/>
      <c r="BC194" s="80"/>
      <c r="BD194" s="80"/>
      <c r="BE194" s="80"/>
      <c r="BF194" s="80"/>
      <c r="BG194" s="80"/>
      <c r="BH194" s="80"/>
      <c r="BI194" s="80"/>
      <c r="BJ194" s="80"/>
      <c r="BK194" s="80"/>
      <c r="BL194" s="80"/>
      <c r="BM194" s="80"/>
      <c r="BN194" s="80"/>
      <c r="BO194" s="80"/>
      <c r="BP194" s="80"/>
      <c r="BQ194" s="80"/>
      <c r="BR194" s="80"/>
      <c r="BS194" s="80"/>
      <c r="BT194" s="80"/>
      <c r="BU194" s="80"/>
      <c r="BV194" s="80"/>
      <c r="BW194" s="80"/>
      <c r="BX194" s="80"/>
      <c r="BY194" s="80"/>
    </row>
    <row r="195" spans="1:77" s="15" customFormat="1">
      <c r="A195" s="68"/>
      <c r="B195" s="4"/>
      <c r="C195" s="88"/>
      <c r="D195" s="67"/>
      <c r="E195" s="67"/>
      <c r="F195" s="67"/>
      <c r="G195" s="67"/>
      <c r="H195" s="59"/>
      <c r="I195" s="80"/>
      <c r="J195" s="80"/>
      <c r="K195" s="80"/>
      <c r="L195" s="80"/>
      <c r="M195" s="80"/>
      <c r="N195" s="80"/>
      <c r="O195" s="80"/>
      <c r="P195" s="80"/>
      <c r="Q195" s="80"/>
      <c r="R195" s="80"/>
      <c r="S195" s="80"/>
      <c r="T195" s="80"/>
      <c r="U195" s="80"/>
      <c r="V195" s="80"/>
      <c r="W195" s="80"/>
      <c r="X195" s="80"/>
      <c r="Y195" s="80"/>
      <c r="Z195" s="80"/>
      <c r="AA195" s="80"/>
      <c r="AB195" s="80"/>
      <c r="AC195" s="80"/>
      <c r="AD195" s="80"/>
      <c r="AE195" s="80"/>
      <c r="AF195" s="80"/>
      <c r="AG195" s="80"/>
      <c r="AH195" s="80"/>
      <c r="AI195" s="80"/>
      <c r="AJ195" s="80"/>
      <c r="AK195" s="80"/>
      <c r="AL195" s="80"/>
      <c r="AM195" s="80"/>
      <c r="AN195" s="80"/>
      <c r="AO195" s="80"/>
      <c r="AP195" s="80"/>
      <c r="AQ195" s="80"/>
      <c r="AR195" s="80"/>
      <c r="AS195" s="80"/>
      <c r="AT195" s="80"/>
      <c r="AU195" s="80"/>
      <c r="AV195" s="80"/>
      <c r="AW195" s="80"/>
      <c r="AX195" s="80"/>
      <c r="AY195" s="80"/>
      <c r="AZ195" s="80"/>
      <c r="BA195" s="80"/>
      <c r="BB195" s="80"/>
      <c r="BC195" s="80"/>
      <c r="BD195" s="80"/>
      <c r="BE195" s="80"/>
      <c r="BF195" s="80"/>
      <c r="BG195" s="80"/>
      <c r="BH195" s="80"/>
      <c r="BI195" s="80"/>
      <c r="BJ195" s="80"/>
      <c r="BK195" s="80"/>
      <c r="BL195" s="80"/>
      <c r="BM195" s="80"/>
      <c r="BN195" s="80"/>
      <c r="BO195" s="80"/>
      <c r="BP195" s="80"/>
      <c r="BQ195" s="80"/>
      <c r="BR195" s="80"/>
      <c r="BS195" s="80"/>
      <c r="BT195" s="80"/>
      <c r="BU195" s="80"/>
      <c r="BV195" s="80"/>
      <c r="BW195" s="80"/>
      <c r="BX195" s="80"/>
      <c r="BY195" s="80"/>
    </row>
    <row r="196" spans="1:77" s="15" customFormat="1">
      <c r="A196" s="68"/>
      <c r="B196" s="73"/>
      <c r="C196" s="2"/>
      <c r="D196" s="2"/>
      <c r="E196" s="5"/>
      <c r="F196" s="5"/>
      <c r="G196" s="5"/>
      <c r="H196" s="59"/>
      <c r="I196" s="80"/>
      <c r="J196" s="80"/>
      <c r="K196" s="80"/>
      <c r="L196" s="80"/>
      <c r="M196" s="80"/>
      <c r="N196" s="80"/>
      <c r="O196" s="80"/>
      <c r="P196" s="80"/>
      <c r="Q196" s="80"/>
      <c r="R196" s="80"/>
      <c r="S196" s="80"/>
      <c r="T196" s="80"/>
      <c r="U196" s="80"/>
      <c r="V196" s="80"/>
      <c r="W196" s="80"/>
      <c r="X196" s="80"/>
      <c r="Y196" s="80"/>
      <c r="Z196" s="80"/>
      <c r="AA196" s="80"/>
      <c r="AB196" s="80"/>
      <c r="AC196" s="80"/>
      <c r="AD196" s="80"/>
      <c r="AE196" s="80"/>
      <c r="AF196" s="80"/>
      <c r="AG196" s="80"/>
      <c r="AH196" s="80"/>
      <c r="AI196" s="80"/>
      <c r="AJ196" s="80"/>
      <c r="AK196" s="80"/>
      <c r="AL196" s="80"/>
      <c r="AM196" s="80"/>
      <c r="AN196" s="80"/>
      <c r="AO196" s="80"/>
      <c r="AP196" s="80"/>
      <c r="AQ196" s="80"/>
      <c r="AR196" s="80"/>
      <c r="AS196" s="80"/>
      <c r="AT196" s="80"/>
      <c r="AU196" s="80"/>
      <c r="AV196" s="80"/>
      <c r="AW196" s="80"/>
      <c r="AX196" s="80"/>
      <c r="AY196" s="80"/>
      <c r="AZ196" s="80"/>
      <c r="BA196" s="80"/>
      <c r="BB196" s="80"/>
      <c r="BC196" s="80"/>
      <c r="BD196" s="80"/>
      <c r="BE196" s="80"/>
      <c r="BF196" s="80"/>
      <c r="BG196" s="80"/>
      <c r="BH196" s="80"/>
      <c r="BI196" s="80"/>
      <c r="BJ196" s="80"/>
      <c r="BK196" s="80"/>
      <c r="BL196" s="80"/>
      <c r="BM196" s="80"/>
      <c r="BN196" s="80"/>
      <c r="BO196" s="80"/>
      <c r="BP196" s="80"/>
      <c r="BQ196" s="80"/>
      <c r="BR196" s="80"/>
      <c r="BS196" s="80"/>
      <c r="BT196" s="80"/>
      <c r="BU196" s="80"/>
      <c r="BV196" s="80"/>
      <c r="BW196" s="80"/>
      <c r="BX196" s="80"/>
      <c r="BY196" s="80"/>
    </row>
    <row r="197" spans="1:77" s="15" customFormat="1" ht="15">
      <c r="A197" s="68"/>
      <c r="B197" s="78" t="s">
        <v>161</v>
      </c>
      <c r="C197" s="2"/>
      <c r="D197" s="2"/>
      <c r="E197" s="5"/>
      <c r="F197" s="5"/>
      <c r="G197" s="5"/>
      <c r="H197" s="59"/>
      <c r="I197" s="80"/>
      <c r="J197" s="80"/>
      <c r="K197" s="80"/>
      <c r="L197" s="80"/>
      <c r="M197" s="80"/>
      <c r="N197" s="80"/>
      <c r="O197" s="80"/>
      <c r="P197" s="80"/>
      <c r="Q197" s="80"/>
      <c r="R197" s="80"/>
      <c r="S197" s="80"/>
      <c r="T197" s="80"/>
      <c r="U197" s="80"/>
      <c r="V197" s="80"/>
      <c r="W197" s="80"/>
      <c r="X197" s="80"/>
      <c r="Y197" s="80"/>
      <c r="Z197" s="80"/>
      <c r="AA197" s="80"/>
      <c r="AB197" s="80"/>
      <c r="AC197" s="80"/>
      <c r="AD197" s="80"/>
      <c r="AE197" s="80"/>
      <c r="AF197" s="80"/>
      <c r="AG197" s="80"/>
      <c r="AH197" s="80"/>
      <c r="AI197" s="80"/>
      <c r="AJ197" s="80"/>
      <c r="AK197" s="80"/>
      <c r="AL197" s="80"/>
      <c r="AM197" s="80"/>
      <c r="AN197" s="80"/>
      <c r="AO197" s="80"/>
      <c r="AP197" s="80"/>
      <c r="AQ197" s="80"/>
      <c r="AR197" s="80"/>
      <c r="AS197" s="80"/>
      <c r="AT197" s="80"/>
      <c r="AU197" s="80"/>
      <c r="AV197" s="80"/>
      <c r="AW197" s="80"/>
      <c r="AX197" s="80"/>
      <c r="AY197" s="80"/>
      <c r="AZ197" s="80"/>
      <c r="BA197" s="80"/>
      <c r="BB197" s="80"/>
      <c r="BC197" s="80"/>
      <c r="BD197" s="80"/>
      <c r="BE197" s="80"/>
      <c r="BF197" s="80"/>
      <c r="BG197" s="80"/>
      <c r="BH197" s="80"/>
      <c r="BI197" s="80"/>
      <c r="BJ197" s="80"/>
      <c r="BK197" s="80"/>
      <c r="BL197" s="80"/>
      <c r="BM197" s="80"/>
      <c r="BN197" s="80"/>
      <c r="BO197" s="80"/>
      <c r="BP197" s="80"/>
      <c r="BQ197" s="80"/>
      <c r="BR197" s="80"/>
      <c r="BS197" s="80"/>
      <c r="BT197" s="80"/>
      <c r="BU197" s="80"/>
      <c r="BV197" s="80"/>
      <c r="BW197" s="80"/>
      <c r="BX197" s="80"/>
      <c r="BY197" s="80"/>
    </row>
    <row r="198" spans="1:77" s="15" customFormat="1">
      <c r="A198" s="68"/>
      <c r="B198" s="4"/>
      <c r="C198" s="4"/>
      <c r="D198" s="5"/>
      <c r="E198" s="5"/>
      <c r="F198" s="5"/>
      <c r="G198" s="5"/>
      <c r="H198" s="2"/>
      <c r="I198" s="80"/>
      <c r="J198" s="80"/>
      <c r="K198" s="80"/>
      <c r="L198" s="80"/>
      <c r="M198" s="80"/>
      <c r="N198" s="80"/>
      <c r="O198" s="80"/>
      <c r="P198" s="80"/>
      <c r="Q198" s="80"/>
      <c r="R198" s="80"/>
      <c r="S198" s="80"/>
      <c r="T198" s="80"/>
      <c r="U198" s="80"/>
      <c r="V198" s="80"/>
      <c r="W198" s="80"/>
      <c r="X198" s="80"/>
      <c r="Y198" s="80"/>
      <c r="Z198" s="80"/>
      <c r="AA198" s="80"/>
      <c r="AB198" s="80"/>
      <c r="AC198" s="80"/>
      <c r="AD198" s="80"/>
      <c r="AE198" s="80"/>
      <c r="AF198" s="80"/>
      <c r="AG198" s="80"/>
      <c r="AH198" s="80"/>
      <c r="AI198" s="80"/>
      <c r="AJ198" s="80"/>
      <c r="AK198" s="80"/>
      <c r="AL198" s="80"/>
      <c r="AM198" s="80"/>
      <c r="AN198" s="80"/>
      <c r="AO198" s="80"/>
      <c r="AP198" s="80"/>
      <c r="AQ198" s="80"/>
      <c r="AR198" s="80"/>
      <c r="AS198" s="80"/>
      <c r="AT198" s="80"/>
      <c r="AU198" s="80"/>
      <c r="AV198" s="80"/>
      <c r="AW198" s="80"/>
      <c r="AX198" s="80"/>
      <c r="AY198" s="80"/>
      <c r="AZ198" s="80"/>
      <c r="BA198" s="80"/>
      <c r="BB198" s="80"/>
      <c r="BC198" s="80"/>
      <c r="BD198" s="80"/>
      <c r="BE198" s="80"/>
      <c r="BF198" s="80"/>
      <c r="BG198" s="80"/>
      <c r="BH198" s="80"/>
      <c r="BI198" s="80"/>
      <c r="BJ198" s="80"/>
      <c r="BK198" s="80"/>
      <c r="BL198" s="80"/>
      <c r="BM198" s="80"/>
      <c r="BN198" s="80"/>
      <c r="BO198" s="80"/>
      <c r="BP198" s="80"/>
      <c r="BQ198" s="80"/>
      <c r="BR198" s="80"/>
      <c r="BS198" s="80"/>
      <c r="BT198" s="80"/>
      <c r="BU198" s="80"/>
      <c r="BV198" s="80"/>
      <c r="BW198" s="80"/>
      <c r="BX198" s="80"/>
      <c r="BY198" s="80"/>
    </row>
    <row r="199" spans="1:77" s="15" customFormat="1">
      <c r="A199" s="68"/>
      <c r="B199" s="111" t="s">
        <v>340</v>
      </c>
      <c r="C199" s="2"/>
      <c r="D199" s="2"/>
      <c r="E199" s="5"/>
      <c r="F199" s="5"/>
      <c r="G199" s="5"/>
      <c r="H199" s="59"/>
      <c r="I199" s="80"/>
      <c r="J199" s="80"/>
      <c r="K199" s="80"/>
      <c r="L199" s="80"/>
      <c r="M199" s="80"/>
      <c r="N199" s="80"/>
      <c r="O199" s="80"/>
      <c r="P199" s="80"/>
      <c r="Q199" s="80"/>
      <c r="R199" s="80"/>
      <c r="S199" s="80"/>
      <c r="T199" s="80"/>
      <c r="U199" s="80"/>
      <c r="V199" s="80"/>
      <c r="W199" s="80"/>
      <c r="X199" s="80"/>
      <c r="Y199" s="80"/>
      <c r="Z199" s="80"/>
      <c r="AA199" s="80"/>
      <c r="AB199" s="80"/>
      <c r="AC199" s="80"/>
      <c r="AD199" s="80"/>
      <c r="AE199" s="80"/>
      <c r="AF199" s="80"/>
      <c r="AG199" s="80"/>
      <c r="AH199" s="80"/>
      <c r="AI199" s="80"/>
      <c r="AJ199" s="80"/>
      <c r="AK199" s="80"/>
      <c r="AL199" s="80"/>
      <c r="AM199" s="80"/>
      <c r="AN199" s="80"/>
      <c r="AO199" s="80"/>
      <c r="AP199" s="80"/>
      <c r="AQ199" s="80"/>
      <c r="AR199" s="80"/>
      <c r="AS199" s="80"/>
      <c r="AT199" s="80"/>
      <c r="AU199" s="80"/>
      <c r="AV199" s="80"/>
      <c r="AW199" s="80"/>
      <c r="AX199" s="80"/>
      <c r="AY199" s="80"/>
      <c r="AZ199" s="80"/>
      <c r="BA199" s="80"/>
      <c r="BB199" s="80"/>
      <c r="BC199" s="80"/>
      <c r="BD199" s="80"/>
      <c r="BE199" s="80"/>
      <c r="BF199" s="80"/>
      <c r="BG199" s="80"/>
      <c r="BH199" s="80"/>
      <c r="BI199" s="80"/>
      <c r="BJ199" s="80"/>
      <c r="BK199" s="80"/>
      <c r="BL199" s="80"/>
      <c r="BM199" s="80"/>
      <c r="BN199" s="80"/>
      <c r="BO199" s="80"/>
      <c r="BP199" s="80"/>
      <c r="BQ199" s="80"/>
      <c r="BR199" s="80"/>
      <c r="BS199" s="80"/>
      <c r="BT199" s="80"/>
      <c r="BU199" s="80"/>
      <c r="BV199" s="80"/>
      <c r="BW199" s="80"/>
      <c r="BX199" s="80"/>
      <c r="BY199" s="80"/>
    </row>
    <row r="200" spans="1:77" ht="42.75">
      <c r="B200" s="142" t="s">
        <v>357</v>
      </c>
      <c r="C200" s="101" t="s">
        <v>178</v>
      </c>
      <c r="D200" s="154" t="s">
        <v>298</v>
      </c>
      <c r="E200" s="102" t="s">
        <v>2268</v>
      </c>
    </row>
    <row r="201" spans="1:77">
      <c r="B201" s="17"/>
      <c r="C201" s="104">
        <v>1</v>
      </c>
      <c r="D201" s="105"/>
      <c r="E201" s="43"/>
    </row>
    <row r="202" spans="1:77">
      <c r="C202" s="106">
        <v>2</v>
      </c>
      <c r="D202" s="105"/>
      <c r="E202" s="43"/>
    </row>
    <row r="203" spans="1:77">
      <c r="C203" s="106">
        <v>3</v>
      </c>
      <c r="D203" s="105"/>
      <c r="E203" s="43"/>
    </row>
    <row r="204" spans="1:77">
      <c r="C204" s="106">
        <v>4</v>
      </c>
      <c r="D204" s="105"/>
      <c r="E204" s="43"/>
    </row>
    <row r="205" spans="1:77">
      <c r="C205" s="106">
        <v>5</v>
      </c>
      <c r="D205" s="105"/>
      <c r="E205" s="43"/>
    </row>
    <row r="206" spans="1:77">
      <c r="C206" s="106">
        <v>6</v>
      </c>
      <c r="D206" s="105"/>
      <c r="E206" s="43"/>
    </row>
    <row r="207" spans="1:77">
      <c r="C207" s="106">
        <v>7</v>
      </c>
      <c r="D207" s="105"/>
      <c r="E207" s="43"/>
    </row>
    <row r="208" spans="1:77">
      <c r="C208" s="106">
        <v>8</v>
      </c>
      <c r="D208" s="105"/>
      <c r="E208" s="43"/>
    </row>
    <row r="209" spans="1:78">
      <c r="C209" s="106">
        <v>9</v>
      </c>
      <c r="D209" s="105"/>
      <c r="E209" s="43"/>
      <c r="F209" s="126"/>
    </row>
    <row r="210" spans="1:78">
      <c r="C210" s="107">
        <v>10</v>
      </c>
      <c r="D210" s="105"/>
      <c r="E210" s="43"/>
    </row>
    <row r="211" spans="1:78">
      <c r="C211" s="1044" t="s">
        <v>185</v>
      </c>
      <c r="D211" s="1045"/>
      <c r="E211" s="156">
        <f>SUM(E201:E210)</f>
        <v>0</v>
      </c>
    </row>
    <row r="212" spans="1:78">
      <c r="A212" s="53"/>
    </row>
    <row r="213" spans="1:78" s="17" customFormat="1" ht="18.75" thickBot="1">
      <c r="A213" s="19"/>
      <c r="C213" s="112"/>
      <c r="D213" s="112"/>
      <c r="E213" s="112"/>
      <c r="F213" s="113"/>
      <c r="G213" s="113"/>
      <c r="H213" s="114"/>
      <c r="I213" s="2"/>
      <c r="J213" s="69"/>
      <c r="K213" s="69"/>
      <c r="L213" s="69"/>
      <c r="M213" s="69"/>
      <c r="N213" s="69"/>
      <c r="O213" s="69"/>
      <c r="P213" s="69"/>
      <c r="Q213" s="69"/>
      <c r="R213" s="69"/>
      <c r="S213" s="69"/>
      <c r="T213" s="69"/>
      <c r="U213" s="69"/>
      <c r="V213" s="69"/>
      <c r="W213" s="69"/>
      <c r="X213" s="69"/>
      <c r="Y213" s="69"/>
      <c r="Z213" s="69"/>
      <c r="AA213" s="69"/>
      <c r="AB213" s="69"/>
      <c r="AC213" s="69"/>
      <c r="AD213" s="69"/>
      <c r="AE213" s="69"/>
      <c r="AF213" s="69"/>
      <c r="AG213" s="69"/>
      <c r="AH213" s="69"/>
      <c r="AI213" s="69"/>
      <c r="AJ213" s="69"/>
      <c r="AK213" s="69"/>
      <c r="AL213" s="69"/>
      <c r="AM213" s="69"/>
      <c r="AN213" s="69"/>
      <c r="AO213" s="69"/>
      <c r="AP213" s="69"/>
      <c r="AQ213" s="69"/>
      <c r="AR213" s="69"/>
      <c r="AS213" s="69"/>
      <c r="AT213" s="69"/>
      <c r="AU213" s="69"/>
      <c r="AV213" s="69"/>
      <c r="AW213" s="69"/>
      <c r="AX213" s="69"/>
      <c r="AY213" s="69"/>
      <c r="AZ213" s="69"/>
      <c r="BA213" s="69"/>
      <c r="BB213" s="69"/>
      <c r="BC213" s="69"/>
      <c r="BD213" s="69"/>
      <c r="BE213" s="69"/>
      <c r="BF213" s="69"/>
      <c r="BG213" s="69"/>
      <c r="BH213" s="69"/>
      <c r="BI213" s="69"/>
      <c r="BJ213" s="69"/>
      <c r="BK213" s="69"/>
      <c r="BL213" s="69"/>
      <c r="BM213" s="69"/>
      <c r="BN213" s="69"/>
      <c r="BO213" s="69"/>
      <c r="BP213" s="69"/>
      <c r="BQ213" s="69"/>
      <c r="BR213" s="69"/>
      <c r="BS213" s="69"/>
      <c r="BT213" s="69"/>
      <c r="BU213" s="69"/>
      <c r="BV213" s="69"/>
      <c r="BW213" s="69"/>
      <c r="BX213" s="69"/>
      <c r="BY213" s="69"/>
      <c r="BZ213" s="69"/>
    </row>
    <row r="214" spans="1:78" s="17" customFormat="1" ht="15">
      <c r="A214" s="19"/>
      <c r="B214" s="6" t="s">
        <v>163</v>
      </c>
      <c r="C214" s="115"/>
      <c r="D214" s="116" t="s">
        <v>164</v>
      </c>
      <c r="E214" s="117" t="s">
        <v>165</v>
      </c>
      <c r="F214" s="118" t="s">
        <v>166</v>
      </c>
      <c r="G214" s="119" t="s">
        <v>167</v>
      </c>
      <c r="I214" s="1046"/>
      <c r="J214" s="69"/>
      <c r="K214" s="69"/>
      <c r="L214" s="69"/>
      <c r="M214" s="69"/>
      <c r="N214" s="69"/>
      <c r="O214" s="69"/>
      <c r="P214" s="69"/>
      <c r="Q214" s="69"/>
      <c r="R214" s="69"/>
      <c r="S214" s="69"/>
      <c r="T214" s="69"/>
      <c r="U214" s="69"/>
      <c r="V214" s="69"/>
      <c r="W214" s="69"/>
      <c r="X214" s="69"/>
      <c r="Y214" s="69"/>
      <c r="Z214" s="69"/>
      <c r="AA214" s="69"/>
      <c r="AB214" s="69"/>
      <c r="AC214" s="69"/>
      <c r="AD214" s="69"/>
      <c r="AE214" s="69"/>
      <c r="AF214" s="69"/>
      <c r="AG214" s="69"/>
      <c r="AH214" s="69"/>
      <c r="AI214" s="69"/>
      <c r="AJ214" s="69"/>
      <c r="AK214" s="69"/>
      <c r="AL214" s="69"/>
      <c r="AM214" s="69"/>
      <c r="AN214" s="69"/>
      <c r="AO214" s="69"/>
      <c r="AP214" s="69"/>
      <c r="AQ214" s="69"/>
      <c r="AR214" s="69"/>
      <c r="AS214" s="69"/>
      <c r="AT214" s="69"/>
      <c r="AU214" s="69"/>
      <c r="AV214" s="69"/>
      <c r="AW214" s="69"/>
      <c r="AX214" s="69"/>
      <c r="AY214" s="69"/>
      <c r="AZ214" s="69"/>
      <c r="BA214" s="69"/>
      <c r="BB214" s="69"/>
      <c r="BC214" s="69"/>
      <c r="BD214" s="69"/>
      <c r="BE214" s="69"/>
      <c r="BF214" s="69"/>
      <c r="BG214" s="69"/>
      <c r="BH214" s="69"/>
      <c r="BI214" s="69"/>
      <c r="BJ214" s="69"/>
      <c r="BK214" s="69"/>
      <c r="BL214" s="69"/>
      <c r="BM214" s="69"/>
      <c r="BN214" s="69"/>
      <c r="BO214" s="69"/>
      <c r="BP214" s="69"/>
      <c r="BQ214" s="69"/>
      <c r="BR214" s="69"/>
      <c r="BS214" s="69"/>
      <c r="BT214" s="69"/>
      <c r="BU214" s="69"/>
      <c r="BV214" s="69"/>
      <c r="BW214" s="69"/>
      <c r="BX214" s="69"/>
      <c r="BY214" s="69"/>
      <c r="BZ214" s="69"/>
    </row>
    <row r="215" spans="1:78" s="17" customFormat="1" ht="72" thickBot="1">
      <c r="A215" s="19"/>
      <c r="C215" s="133" t="s">
        <v>170</v>
      </c>
      <c r="D215" s="120">
        <f>IF(E211=0,0,E211*tCO2e_KWhחשמל)</f>
        <v>0</v>
      </c>
      <c r="E215" s="169">
        <f>IF(E211=0,0,$C$51)</f>
        <v>0</v>
      </c>
      <c r="F215" s="170">
        <f>IF(E215=0,0,-1*(1-D215/E215))</f>
        <v>0</v>
      </c>
      <c r="G215" s="121"/>
      <c r="H215" s="143" t="s">
        <v>168</v>
      </c>
      <c r="I215" s="1046"/>
      <c r="J215" s="69"/>
      <c r="K215" s="69"/>
      <c r="L215" s="69"/>
      <c r="M215" s="69"/>
      <c r="N215" s="69"/>
      <c r="O215" s="69"/>
      <c r="P215" s="69"/>
      <c r="Q215" s="69"/>
      <c r="R215" s="69"/>
      <c r="S215" s="69"/>
      <c r="T215" s="69"/>
      <c r="U215" s="69"/>
      <c r="V215" s="69"/>
      <c r="W215" s="69"/>
      <c r="X215" s="69"/>
      <c r="Y215" s="69"/>
      <c r="Z215" s="69"/>
      <c r="AA215" s="69"/>
      <c r="AB215" s="69"/>
      <c r="AC215" s="69"/>
      <c r="AD215" s="69"/>
      <c r="AE215" s="69"/>
      <c r="AF215" s="69"/>
      <c r="AG215" s="69"/>
      <c r="AH215" s="69"/>
      <c r="AI215" s="69"/>
      <c r="AJ215" s="69"/>
      <c r="AK215" s="69"/>
      <c r="AL215" s="69"/>
      <c r="AM215" s="69"/>
      <c r="AN215" s="69"/>
      <c r="AO215" s="69"/>
      <c r="AP215" s="69"/>
      <c r="AQ215" s="69"/>
      <c r="AR215" s="69"/>
      <c r="AS215" s="69"/>
      <c r="AT215" s="69"/>
      <c r="AU215" s="69"/>
      <c r="AV215" s="69"/>
      <c r="AW215" s="69"/>
      <c r="AX215" s="69"/>
      <c r="AY215" s="69"/>
      <c r="AZ215" s="69"/>
      <c r="BA215" s="69"/>
      <c r="BB215" s="69"/>
      <c r="BC215" s="69"/>
      <c r="BD215" s="69"/>
      <c r="BE215" s="69"/>
      <c r="BF215" s="69"/>
      <c r="BG215" s="69"/>
      <c r="BH215" s="69"/>
      <c r="BI215" s="69"/>
      <c r="BJ215" s="69"/>
      <c r="BK215" s="69"/>
      <c r="BL215" s="69"/>
      <c r="BM215" s="69"/>
      <c r="BN215" s="69"/>
      <c r="BO215" s="69"/>
      <c r="BP215" s="69"/>
      <c r="BQ215" s="69"/>
      <c r="BR215" s="69"/>
      <c r="BS215" s="69"/>
      <c r="BT215" s="69"/>
      <c r="BU215" s="69"/>
      <c r="BV215" s="69"/>
      <c r="BW215" s="69"/>
      <c r="BX215" s="69"/>
      <c r="BY215" s="69"/>
      <c r="BZ215" s="69"/>
    </row>
    <row r="216" spans="1:78" s="17" customFormat="1" ht="15.75" thickBot="1">
      <c r="A216" s="19"/>
      <c r="B216" s="73"/>
      <c r="C216" s="3"/>
      <c r="D216" s="90"/>
      <c r="E216" s="5"/>
      <c r="F216" s="91"/>
      <c r="G216" s="2"/>
      <c r="H216" s="2"/>
      <c r="I216" s="69"/>
      <c r="J216" s="69"/>
      <c r="K216" s="69"/>
      <c r="L216" s="69"/>
      <c r="M216" s="69"/>
      <c r="N216" s="69"/>
      <c r="O216" s="69"/>
      <c r="P216" s="69"/>
      <c r="Q216" s="69"/>
      <c r="R216" s="69"/>
      <c r="S216" s="69"/>
      <c r="T216" s="69"/>
      <c r="U216" s="69"/>
      <c r="V216" s="69"/>
      <c r="W216" s="69"/>
      <c r="X216" s="69"/>
      <c r="Y216" s="69"/>
      <c r="Z216" s="69"/>
      <c r="AA216" s="69"/>
      <c r="AB216" s="69"/>
      <c r="AC216" s="69"/>
      <c r="AD216" s="69"/>
      <c r="AE216" s="69"/>
      <c r="AF216" s="69"/>
      <c r="AG216" s="69"/>
      <c r="AH216" s="69"/>
      <c r="AI216" s="69"/>
      <c r="AJ216" s="69"/>
      <c r="AK216" s="69"/>
      <c r="AL216" s="69"/>
      <c r="AM216" s="69"/>
      <c r="AN216" s="69"/>
      <c r="AO216" s="69"/>
      <c r="AP216" s="69"/>
      <c r="AQ216" s="69"/>
      <c r="AR216" s="69"/>
      <c r="AS216" s="69"/>
      <c r="AT216" s="69"/>
      <c r="AU216" s="69"/>
      <c r="AV216" s="69"/>
      <c r="AW216" s="69"/>
      <c r="AX216" s="69"/>
      <c r="AY216" s="69"/>
      <c r="AZ216" s="69"/>
      <c r="BA216" s="69"/>
      <c r="BB216" s="69"/>
      <c r="BC216" s="69"/>
      <c r="BD216" s="69"/>
      <c r="BE216" s="69"/>
      <c r="BF216" s="69"/>
      <c r="BG216" s="69"/>
      <c r="BH216" s="69"/>
      <c r="BI216" s="69"/>
      <c r="BJ216" s="69"/>
      <c r="BK216" s="69"/>
      <c r="BL216" s="69"/>
      <c r="BM216" s="69"/>
      <c r="BN216" s="69"/>
      <c r="BO216" s="69"/>
      <c r="BP216" s="69"/>
      <c r="BQ216" s="69"/>
      <c r="BR216" s="69"/>
      <c r="BS216" s="69"/>
      <c r="BT216" s="69"/>
      <c r="BU216" s="69"/>
      <c r="BV216" s="69"/>
      <c r="BW216" s="69"/>
      <c r="BX216" s="69"/>
      <c r="BY216" s="69"/>
    </row>
    <row r="217" spans="1:78" s="17" customFormat="1" ht="15">
      <c r="A217" s="19"/>
      <c r="B217" s="7" t="s">
        <v>177</v>
      </c>
      <c r="C217" s="122"/>
      <c r="D217" s="123" t="s">
        <v>164</v>
      </c>
      <c r="E217" s="124" t="s">
        <v>165</v>
      </c>
      <c r="F217" s="123" t="s">
        <v>166</v>
      </c>
      <c r="G217" s="125" t="s">
        <v>167</v>
      </c>
      <c r="I217" s="69"/>
      <c r="J217" s="69"/>
      <c r="K217" s="69"/>
      <c r="L217" s="69"/>
      <c r="M217" s="69"/>
      <c r="N217" s="69"/>
      <c r="O217" s="69"/>
      <c r="P217" s="69"/>
      <c r="Q217" s="69"/>
      <c r="R217" s="69"/>
      <c r="S217" s="69"/>
      <c r="T217" s="69"/>
      <c r="U217" s="69"/>
      <c r="V217" s="69"/>
      <c r="W217" s="69"/>
      <c r="X217" s="69"/>
      <c r="Y217" s="69"/>
      <c r="Z217" s="69"/>
      <c r="AA217" s="69"/>
      <c r="AB217" s="69"/>
      <c r="AC217" s="69"/>
      <c r="AD217" s="69"/>
      <c r="AE217" s="69"/>
      <c r="AF217" s="69"/>
      <c r="AG217" s="69"/>
      <c r="AH217" s="69"/>
      <c r="AI217" s="69"/>
      <c r="AJ217" s="69"/>
      <c r="AK217" s="69"/>
      <c r="AL217" s="69"/>
      <c r="AM217" s="69"/>
      <c r="AN217" s="69"/>
      <c r="AO217" s="69"/>
      <c r="AP217" s="69"/>
      <c r="AQ217" s="69"/>
      <c r="AR217" s="69"/>
      <c r="AS217" s="69"/>
      <c r="AT217" s="69"/>
      <c r="AU217" s="69"/>
      <c r="AV217" s="69"/>
      <c r="AW217" s="69"/>
      <c r="AX217" s="69"/>
      <c r="AY217" s="69"/>
      <c r="AZ217" s="69"/>
      <c r="BA217" s="69"/>
      <c r="BB217" s="69"/>
      <c r="BC217" s="69"/>
      <c r="BD217" s="69"/>
      <c r="BE217" s="69"/>
      <c r="BF217" s="69"/>
      <c r="BG217" s="69"/>
      <c r="BH217" s="69"/>
      <c r="BI217" s="69"/>
      <c r="BJ217" s="69"/>
      <c r="BK217" s="69"/>
      <c r="BL217" s="69"/>
      <c r="BM217" s="69"/>
      <c r="BN217" s="69"/>
      <c r="BO217" s="69"/>
      <c r="BP217" s="69"/>
      <c r="BQ217" s="69"/>
      <c r="BR217" s="69"/>
      <c r="BS217" s="69"/>
      <c r="BT217" s="69"/>
      <c r="BU217" s="69"/>
      <c r="BV217" s="69"/>
      <c r="BW217" s="69"/>
      <c r="BX217" s="69"/>
    </row>
    <row r="218" spans="1:78" s="17" customFormat="1" ht="72" thickBot="1">
      <c r="A218" s="19"/>
      <c r="B218" s="73"/>
      <c r="C218" s="89" t="s">
        <v>279</v>
      </c>
      <c r="D218" s="120">
        <f>IF(E211=0,0,E211)</f>
        <v>0</v>
      </c>
      <c r="E218" s="120">
        <f>IF(E211=0,0,$E$51)</f>
        <v>0</v>
      </c>
      <c r="F218" s="170">
        <f>IF(E218=0,0,-1*(1-D218/E218))</f>
        <v>0</v>
      </c>
      <c r="G218" s="121"/>
      <c r="H218" s="171" t="s">
        <v>168</v>
      </c>
      <c r="I218" s="69"/>
      <c r="J218" s="69"/>
      <c r="K218" s="69"/>
      <c r="L218" s="69"/>
      <c r="M218" s="69"/>
      <c r="N218" s="69"/>
      <c r="O218" s="69"/>
      <c r="P218" s="69"/>
      <c r="Q218" s="69"/>
      <c r="R218" s="69"/>
      <c r="S218" s="69"/>
      <c r="T218" s="69"/>
      <c r="U218" s="69"/>
      <c r="V218" s="69"/>
      <c r="W218" s="69"/>
      <c r="X218" s="69"/>
      <c r="Y218" s="69"/>
      <c r="Z218" s="69"/>
      <c r="AA218" s="69"/>
      <c r="AB218" s="69"/>
      <c r="AC218" s="69"/>
      <c r="AD218" s="69"/>
      <c r="AE218" s="69"/>
      <c r="AF218" s="69"/>
      <c r="AG218" s="69"/>
      <c r="AH218" s="69"/>
      <c r="AI218" s="69"/>
      <c r="AJ218" s="69"/>
      <c r="AK218" s="69"/>
      <c r="AL218" s="69"/>
      <c r="AM218" s="69"/>
      <c r="AN218" s="69"/>
      <c r="AO218" s="69"/>
      <c r="AP218" s="69"/>
      <c r="AQ218" s="69"/>
      <c r="AR218" s="69"/>
      <c r="AS218" s="69"/>
      <c r="AT218" s="69"/>
      <c r="AU218" s="69"/>
      <c r="AV218" s="69"/>
      <c r="AW218" s="69"/>
      <c r="AX218" s="69"/>
      <c r="AY218" s="69"/>
      <c r="AZ218" s="69"/>
      <c r="BA218" s="69"/>
      <c r="BB218" s="69"/>
      <c r="BC218" s="69"/>
      <c r="BD218" s="69"/>
      <c r="BE218" s="69"/>
      <c r="BF218" s="69"/>
      <c r="BG218" s="69"/>
      <c r="BH218" s="69"/>
      <c r="BI218" s="69"/>
      <c r="BJ218" s="69"/>
      <c r="BK218" s="69"/>
      <c r="BL218" s="69"/>
      <c r="BM218" s="69"/>
      <c r="BN218" s="69"/>
      <c r="BO218" s="69"/>
      <c r="BP218" s="69"/>
      <c r="BQ218" s="69"/>
      <c r="BR218" s="69"/>
      <c r="BS218" s="69"/>
      <c r="BT218" s="69"/>
      <c r="BU218" s="69"/>
      <c r="BV218" s="69"/>
      <c r="BW218" s="69"/>
      <c r="BX218" s="69"/>
    </row>
  </sheetData>
  <sheetProtection algorithmName="SHA-512" hashValue="x9pxn7TIZQYc4v6JcXO4xCxKrszOkQtgkfo8JH0JI7PbcvhcWnGVcthMNSlgqcc5EWVUk6U35WbqNnmlFiRXOA==" saltValue="VBNwwnr0nznZn56pgDHLaA==" spinCount="100000" sheet="1" objects="1" scenarios="1" selectLockedCells="1"/>
  <customSheetViews>
    <customSheetView guid="{4795D392-B56F-435A-BCD0-DB99C7E0A0B0}" scale="90" hiddenRows="1" topLeftCell="A136">
      <selection activeCell="E149" sqref="E149"/>
      <pageMargins left="0.7" right="0.7" top="0.75" bottom="0.75" header="0.3" footer="0.3"/>
      <pageSetup paperSize="9" orientation="portrait" verticalDpi="0" r:id="rId1"/>
    </customSheetView>
    <customSheetView guid="{2DAA1D84-496C-43B3-9B3D-F6443FDB70D2}" scale="90" hiddenRows="1">
      <selection activeCell="E149" sqref="E149"/>
      <pageMargins left="0.7" right="0.7" top="0.75" bottom="0.75" header="0.3" footer="0.3"/>
      <pageSetup paperSize="9" orientation="portrait" verticalDpi="0" r:id="rId2"/>
    </customSheetView>
  </customSheetViews>
  <mergeCells count="24">
    <mergeCell ref="E86:E89"/>
    <mergeCell ref="D86:D89"/>
    <mergeCell ref="I180:I181"/>
    <mergeCell ref="C211:D211"/>
    <mergeCell ref="I214:I215"/>
    <mergeCell ref="I146:I147"/>
    <mergeCell ref="C143:D143"/>
    <mergeCell ref="C177:D177"/>
    <mergeCell ref="B12:C12"/>
    <mergeCell ref="C1:F1"/>
    <mergeCell ref="D2:E2"/>
    <mergeCell ref="A94:D94"/>
    <mergeCell ref="B95:C95"/>
    <mergeCell ref="C71:D71"/>
    <mergeCell ref="E71:G71"/>
    <mergeCell ref="B74:B77"/>
    <mergeCell ref="C74:C77"/>
    <mergeCell ref="B13:C13"/>
    <mergeCell ref="D13:E13"/>
    <mergeCell ref="B38:C38"/>
    <mergeCell ref="D74:D77"/>
    <mergeCell ref="E74:E77"/>
    <mergeCell ref="B86:B89"/>
    <mergeCell ref="C86:C89"/>
  </mergeCells>
  <conditionalFormatting sqref="GE97:XFD97">
    <cfRule type="expression" dxfId="13" priority="41">
      <formula>OR(#REF!="",#REF!="לא")</formula>
    </cfRule>
  </conditionalFormatting>
  <conditionalFormatting sqref="GE97:XFD97">
    <cfRule type="expression" dxfId="12" priority="40">
      <formula>OR(#REF!="",#REF!="לא")</formula>
    </cfRule>
  </conditionalFormatting>
  <conditionalFormatting sqref="GE97:XFD97">
    <cfRule type="expression" dxfId="11" priority="39">
      <formula>OR(#REF!="",#REF!="לא")</formula>
    </cfRule>
  </conditionalFormatting>
  <conditionalFormatting sqref="GE49:XFD49 GE22:XFD22">
    <cfRule type="expression" dxfId="10" priority="11">
      <formula>OR(#REF!="",#REF!="לא")</formula>
    </cfRule>
  </conditionalFormatting>
  <conditionalFormatting sqref="A98:XFD219">
    <cfRule type="expression" dxfId="9" priority="9">
      <formula>OR($C$96="",$C$96="לא")</formula>
    </cfRule>
  </conditionalFormatting>
  <conditionalFormatting sqref="A157:XFD219">
    <cfRule type="expression" dxfId="8" priority="8">
      <formula>OR($C$155="לא",$C$155=0)</formula>
    </cfRule>
  </conditionalFormatting>
  <conditionalFormatting sqref="A190:XFD219">
    <cfRule type="expression" dxfId="7" priority="7">
      <formula>OR($C$188="",$C$188=0)</formula>
    </cfRule>
  </conditionalFormatting>
  <conditionalFormatting sqref="GE65:XFD65">
    <cfRule type="expression" dxfId="6" priority="5">
      <formula>OR(#REF!="",#REF!="לא")</formula>
    </cfRule>
  </conditionalFormatting>
  <conditionalFormatting sqref="C15 C19">
    <cfRule type="expression" dxfId="5" priority="4">
      <formula>$C$30=TRUE</formula>
    </cfRule>
  </conditionalFormatting>
  <conditionalFormatting sqref="J27:O27">
    <cfRule type="expression" dxfId="4" priority="2">
      <formula>$C$26="לא בוצעו מדידות"</formula>
    </cfRule>
  </conditionalFormatting>
  <conditionalFormatting sqref="J28:O38">
    <cfRule type="expression" dxfId="3" priority="1">
      <formula>$C$33="לא"</formula>
    </cfRule>
  </conditionalFormatting>
  <dataValidations count="8">
    <dataValidation type="decimal" operator="greaterThanOrEqual" allowBlank="1" showInputMessage="1" showErrorMessage="1" sqref="D28:D37 E201:E210 E133:E142 E167:E176 C45 F28:H37">
      <formula1>0</formula1>
    </dataValidation>
    <dataValidation type="list" allowBlank="1" showInputMessage="1" showErrorMessage="1" sqref="C188 C96 C155 C15 C19">
      <formula1>כן_לא</formula1>
    </dataValidation>
    <dataValidation type="list" allowBlank="1" showInputMessage="1" showErrorMessage="1" sqref="E191:E192 E123:E124 E158:E159">
      <formula1>חודשים</formula1>
    </dataValidation>
    <dataValidation type="list" allowBlank="1" showInputMessage="1" showErrorMessage="1" sqref="D191:D192 D123:D124 D158:D159">
      <formula1>שנה</formula1>
    </dataValidation>
    <dataValidation type="list" allowBlank="1" showInputMessage="1" showErrorMessage="1" sqref="F191:F192 F123:F124 F158:F159">
      <formula1>ימים</formula1>
    </dataValidation>
    <dataValidation type="decimal" operator="greaterThanOrEqual" allowBlank="1" showInputMessage="1" showErrorMessage="1" sqref="H9:H10">
      <formula1>אפס</formula1>
    </dataValidation>
    <dataValidation operator="greaterThanOrEqual" allowBlank="1" showInputMessage="1" showErrorMessage="1" sqref="J27:L27"/>
    <dataValidation type="list" allowBlank="1" showInputMessage="1" showErrorMessage="1" sqref="I28:I37">
      <formula1>אסמכתאות</formula1>
    </dataValidation>
  </dataValidations>
  <pageMargins left="0.7" right="0.7" top="0.75" bottom="0.75" header="0.3" footer="0.3"/>
  <pageSetup paperSize="9" orientation="portrait" verticalDpi="0"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3" tint="0.59999389629810485"/>
    <pageSetUpPr autoPageBreaks="0"/>
  </sheetPr>
  <dimension ref="A1:KL423"/>
  <sheetViews>
    <sheetView rightToLeft="1" zoomScale="60" zoomScaleNormal="60" workbookViewId="0">
      <selection activeCell="A67" sqref="A67"/>
    </sheetView>
  </sheetViews>
  <sheetFormatPr defaultColWidth="9" defaultRowHeight="16.5" outlineLevelRow="1"/>
  <cols>
    <col min="1" max="1" width="6.875" style="626" customWidth="1"/>
    <col min="2" max="2" width="33.75" style="482" customWidth="1"/>
    <col min="3" max="8" width="32" style="485" customWidth="1"/>
    <col min="9" max="9" width="22.875" style="482" customWidth="1"/>
    <col min="10" max="10" width="13.875" style="482" customWidth="1"/>
    <col min="11" max="11" width="28.375" style="485" customWidth="1"/>
    <col min="12" max="12" width="11" style="485" customWidth="1"/>
    <col min="13" max="13" width="34.625" style="485" customWidth="1"/>
    <col min="14" max="14" width="26.25" style="485" customWidth="1"/>
    <col min="15" max="15" width="29.625" style="485" customWidth="1"/>
    <col min="16" max="16" width="18.125" style="485" customWidth="1"/>
    <col min="17" max="22" width="29.375" style="485" customWidth="1"/>
    <col min="23" max="23" width="10.625" style="485" customWidth="1"/>
    <col min="24" max="24" width="29.875" style="485" customWidth="1"/>
    <col min="25" max="25" width="14.625" style="485" customWidth="1"/>
    <col min="26" max="26" width="28.25" style="485" customWidth="1"/>
    <col min="27" max="27" width="20.375" style="485" customWidth="1"/>
    <col min="28" max="28" width="29.375" style="485" customWidth="1"/>
    <col min="29" max="29" width="20.75" style="485" customWidth="1"/>
    <col min="30" max="30" width="16.625" style="485" customWidth="1"/>
    <col min="31" max="31" width="15.625" style="485" customWidth="1"/>
    <col min="32" max="32" width="18.75" style="485" customWidth="1"/>
    <col min="33" max="33" width="20.875" style="485" customWidth="1"/>
    <col min="34" max="34" width="27.125" style="485" customWidth="1"/>
    <col min="35" max="35" width="27" style="485" customWidth="1"/>
    <col min="36" max="36" width="18.25" style="485" customWidth="1"/>
    <col min="37" max="37" width="23.375" style="485" customWidth="1"/>
    <col min="38" max="38" width="20.25" style="485" customWidth="1"/>
    <col min="39" max="39" width="20.125" style="485" customWidth="1"/>
    <col min="40" max="40" width="16.375" style="485" customWidth="1"/>
    <col min="41" max="41" width="24.875" style="485" customWidth="1"/>
    <col min="42" max="42" width="14.375" style="485" customWidth="1"/>
    <col min="43" max="43" width="28.75" style="485" customWidth="1"/>
    <col min="44" max="44" width="19.125" style="485" customWidth="1"/>
    <col min="45" max="45" width="20.875" style="485" customWidth="1"/>
    <col min="46" max="46" width="22.375" style="485" customWidth="1"/>
    <col min="47" max="47" width="25.875" style="485" customWidth="1"/>
    <col min="48" max="48" width="21.875" style="485" customWidth="1"/>
    <col min="49" max="49" width="25.125" style="485" customWidth="1"/>
    <col min="50" max="50" width="22" style="485" bestFit="1" customWidth="1"/>
    <col min="51" max="51" width="11.75" style="485" customWidth="1"/>
    <col min="52" max="52" width="27.375" style="485" customWidth="1"/>
    <col min="53" max="53" width="22.375" style="485" customWidth="1"/>
    <col min="54" max="54" width="26.25" style="485" customWidth="1"/>
    <col min="55" max="55" width="20.875" style="485" customWidth="1"/>
    <col min="56" max="57" width="26.375" style="485" customWidth="1"/>
    <col min="58" max="58" width="15.375" style="485" customWidth="1"/>
    <col min="59" max="59" width="11.25" style="485" customWidth="1"/>
    <col min="60" max="60" width="13.25" style="485" customWidth="1"/>
    <col min="61" max="61" width="11" style="485" customWidth="1"/>
    <col min="62" max="62" width="22" style="486" bestFit="1" customWidth="1"/>
    <col min="63" max="63" width="13.75" style="485" customWidth="1"/>
    <col min="64" max="64" width="26.375" style="485" customWidth="1"/>
    <col min="65" max="65" width="14.875" style="485" customWidth="1"/>
    <col min="66" max="66" width="13.75" style="485" customWidth="1"/>
    <col min="67" max="67" width="14.375" style="485" customWidth="1"/>
    <col min="68" max="68" width="17.75" style="485" customWidth="1"/>
    <col min="69" max="69" width="20.875" style="485" customWidth="1"/>
    <col min="70" max="70" width="12.125" style="485" customWidth="1"/>
    <col min="71" max="71" width="14.375" style="485" customWidth="1"/>
    <col min="72" max="72" width="20.375" style="485" customWidth="1"/>
    <col min="73" max="73" width="15.125" style="485" customWidth="1"/>
    <col min="74" max="74" width="22" style="485" bestFit="1" customWidth="1"/>
    <col min="75" max="75" width="13.375" style="485" customWidth="1"/>
    <col min="76" max="76" width="20" style="485" customWidth="1"/>
    <col min="77" max="77" width="12.25" style="485" customWidth="1"/>
    <col min="78" max="78" width="15.625" style="485" customWidth="1"/>
    <col min="79" max="79" width="26" style="485" customWidth="1"/>
    <col min="80" max="80" width="14.625" style="485" customWidth="1"/>
    <col min="81" max="81" width="20.875" style="485" customWidth="1"/>
    <col min="82" max="82" width="11.625" style="485" customWidth="1"/>
    <col min="83" max="83" width="20.125" style="485" bestFit="1" customWidth="1"/>
    <col min="84" max="84" width="9" style="485"/>
    <col min="85" max="85" width="11.75" style="485" bestFit="1" customWidth="1"/>
    <col min="86" max="86" width="22" style="485" bestFit="1" customWidth="1"/>
    <col min="87" max="89" width="9" style="485"/>
    <col min="90" max="90" width="13.375" style="485" customWidth="1"/>
    <col min="91" max="91" width="13.125" style="485" customWidth="1"/>
    <col min="92" max="92" width="10.375" style="485" customWidth="1"/>
    <col min="93" max="93" width="20.875" style="485" customWidth="1"/>
    <col min="94" max="94" width="9" style="485" customWidth="1"/>
    <col min="95" max="95" width="20.125" style="485" bestFit="1" customWidth="1"/>
    <col min="96" max="96" width="9" style="485"/>
    <col min="97" max="97" width="11.75" style="485" bestFit="1" customWidth="1"/>
    <col min="98" max="98" width="22" style="485" bestFit="1" customWidth="1"/>
    <col min="99" max="101" width="9" style="485"/>
    <col min="102" max="102" width="13.375" style="485" customWidth="1"/>
    <col min="103" max="103" width="13.125" style="485" customWidth="1"/>
    <col min="104" max="104" width="10.375" style="485" customWidth="1"/>
    <col min="105" max="105" width="20.875" style="485" customWidth="1"/>
    <col min="106" max="106" width="9" style="485" customWidth="1"/>
    <col min="107" max="107" width="20.125" style="485" bestFit="1" customWidth="1"/>
    <col min="108" max="108" width="9" style="485"/>
    <col min="109" max="109" width="11.75" style="485" bestFit="1" customWidth="1"/>
    <col min="110" max="110" width="22" style="485" bestFit="1" customWidth="1"/>
    <col min="111" max="113" width="9" style="485"/>
    <col min="114" max="114" width="13.375" style="485" customWidth="1"/>
    <col min="115" max="115" width="20.125" style="485" customWidth="1"/>
    <col min="116" max="116" width="10.375" style="485" customWidth="1"/>
    <col min="117" max="117" width="20.875" style="485" customWidth="1"/>
    <col min="118" max="118" width="9" style="485" customWidth="1"/>
    <col min="119" max="16384" width="9" style="485"/>
  </cols>
  <sheetData>
    <row r="1" spans="1:298" s="482" customFormat="1" ht="92.45" customHeight="1">
      <c r="A1" s="1014" t="s">
        <v>2675</v>
      </c>
      <c r="B1" s="1015"/>
      <c r="C1" s="1015"/>
      <c r="D1" s="1015"/>
      <c r="E1" s="1015"/>
      <c r="F1" s="1015"/>
      <c r="G1" s="1015"/>
      <c r="H1" s="1015"/>
      <c r="I1" s="1015"/>
      <c r="J1" s="1048"/>
    </row>
    <row r="2" spans="1:298" s="482" customFormat="1" ht="43.5" customHeight="1">
      <c r="A2" s="784"/>
      <c r="B2" s="452" t="s">
        <v>2557</v>
      </c>
      <c r="C2" s="726"/>
      <c r="D2" s="492"/>
      <c r="E2" s="492"/>
      <c r="F2" s="492"/>
      <c r="G2" s="492"/>
      <c r="H2" s="492"/>
      <c r="I2" s="492"/>
      <c r="J2" s="785"/>
      <c r="K2" s="492"/>
      <c r="L2" s="492"/>
      <c r="M2" s="492"/>
      <c r="N2" s="492"/>
      <c r="O2" s="492"/>
      <c r="P2" s="492"/>
      <c r="Q2" s="492"/>
      <c r="R2" s="492"/>
      <c r="S2" s="492"/>
      <c r="T2" s="492"/>
      <c r="U2" s="492"/>
      <c r="V2" s="492"/>
      <c r="W2" s="492"/>
      <c r="X2" s="492"/>
      <c r="Y2" s="492"/>
      <c r="Z2" s="492"/>
      <c r="BQ2" s="483"/>
    </row>
    <row r="3" spans="1:298" s="482" customFormat="1" ht="18" customHeight="1">
      <c r="A3" s="786"/>
      <c r="B3" s="494" t="s">
        <v>346</v>
      </c>
      <c r="C3" s="492"/>
      <c r="D3" s="494"/>
      <c r="E3" s="492"/>
      <c r="F3" s="492"/>
      <c r="G3" s="492"/>
      <c r="H3" s="492"/>
      <c r="I3" s="492"/>
      <c r="J3" s="785"/>
    </row>
    <row r="4" spans="1:298" s="482" customFormat="1" ht="18" customHeight="1">
      <c r="A4" s="786"/>
      <c r="B4" s="729" t="s">
        <v>312</v>
      </c>
      <c r="C4" s="530"/>
      <c r="D4" s="492"/>
      <c r="E4" s="531"/>
      <c r="F4" s="492"/>
      <c r="G4" s="492"/>
      <c r="H4" s="492"/>
      <c r="I4" s="492"/>
      <c r="J4" s="785"/>
      <c r="BM4" s="529"/>
      <c r="JS4" s="529"/>
      <c r="JT4" s="529"/>
      <c r="JU4" s="529"/>
      <c r="JV4" s="529"/>
      <c r="JW4" s="529"/>
      <c r="JX4" s="529"/>
      <c r="JY4" s="529"/>
      <c r="JZ4" s="529"/>
      <c r="KA4" s="529"/>
      <c r="KB4" s="529"/>
      <c r="KC4" s="529"/>
      <c r="KD4" s="529"/>
      <c r="KE4" s="529"/>
      <c r="KF4" s="529"/>
      <c r="KG4" s="529"/>
      <c r="KH4" s="529"/>
      <c r="KI4" s="529"/>
      <c r="KJ4" s="529"/>
      <c r="KK4" s="529"/>
      <c r="KL4" s="529"/>
    </row>
    <row r="5" spans="1:298" s="482" customFormat="1" ht="18" customHeight="1">
      <c r="A5" s="786"/>
      <c r="B5" s="730" t="s">
        <v>24</v>
      </c>
      <c r="C5" s="530"/>
      <c r="D5" s="492"/>
      <c r="E5" s="625"/>
      <c r="F5" s="492"/>
      <c r="G5" s="492"/>
      <c r="H5" s="492"/>
      <c r="I5" s="492"/>
      <c r="J5" s="785"/>
      <c r="BM5" s="529"/>
      <c r="BN5" s="529"/>
      <c r="BO5" s="529"/>
      <c r="BP5" s="529"/>
      <c r="BQ5" s="529"/>
      <c r="BR5" s="529"/>
      <c r="BX5" s="529"/>
      <c r="BY5" s="529"/>
      <c r="BZ5" s="529"/>
      <c r="CA5" s="529"/>
      <c r="CB5" s="529"/>
      <c r="CC5" s="529"/>
      <c r="CD5" s="529"/>
      <c r="CE5" s="529"/>
      <c r="CF5" s="529"/>
      <c r="CG5" s="529"/>
      <c r="CH5" s="529"/>
      <c r="CI5" s="529"/>
      <c r="CJ5" s="529"/>
      <c r="CK5" s="529"/>
      <c r="CL5" s="529"/>
      <c r="CM5" s="529"/>
      <c r="CN5" s="529"/>
      <c r="CO5" s="529"/>
      <c r="CP5" s="529"/>
      <c r="CQ5" s="529"/>
      <c r="CR5" s="529"/>
      <c r="CS5" s="529"/>
      <c r="CT5" s="529"/>
      <c r="CU5" s="529"/>
      <c r="CV5" s="529"/>
      <c r="CW5" s="529"/>
      <c r="CX5" s="529"/>
      <c r="CY5" s="529"/>
      <c r="CZ5" s="529"/>
      <c r="DA5" s="529"/>
      <c r="DB5" s="529"/>
      <c r="DC5" s="529"/>
      <c r="DD5" s="529"/>
      <c r="DE5" s="529"/>
      <c r="DF5" s="529"/>
      <c r="DG5" s="529"/>
      <c r="DH5" s="529"/>
      <c r="DI5" s="529"/>
      <c r="DJ5" s="529"/>
      <c r="DK5" s="529"/>
      <c r="DL5" s="529"/>
      <c r="DM5" s="529"/>
      <c r="DN5" s="529"/>
      <c r="DO5" s="529"/>
      <c r="DP5" s="529"/>
      <c r="DQ5" s="529"/>
      <c r="DR5" s="529"/>
      <c r="DS5" s="529"/>
      <c r="DT5" s="529"/>
      <c r="DU5" s="529"/>
      <c r="DV5" s="529"/>
      <c r="DW5" s="529"/>
      <c r="DX5" s="529"/>
      <c r="DY5" s="529"/>
      <c r="DZ5" s="529"/>
      <c r="EA5" s="529"/>
      <c r="EB5" s="529"/>
      <c r="EC5" s="529"/>
      <c r="ED5" s="529"/>
      <c r="EE5" s="529"/>
      <c r="EF5" s="529"/>
      <c r="EG5" s="529"/>
      <c r="EH5" s="529"/>
      <c r="EI5" s="529"/>
      <c r="EJ5" s="529"/>
      <c r="EK5" s="529"/>
      <c r="EL5" s="529"/>
      <c r="EM5" s="529"/>
      <c r="EN5" s="529"/>
      <c r="EO5" s="529"/>
      <c r="EP5" s="529"/>
      <c r="EQ5" s="529"/>
      <c r="ER5" s="529"/>
      <c r="ES5" s="529"/>
      <c r="ET5" s="529"/>
      <c r="EU5" s="529"/>
      <c r="EV5" s="529"/>
      <c r="EW5" s="529"/>
      <c r="EX5" s="529"/>
      <c r="EY5" s="529"/>
      <c r="EZ5" s="529"/>
      <c r="FA5" s="529"/>
      <c r="FB5" s="529"/>
      <c r="FC5" s="529"/>
      <c r="FD5" s="529"/>
      <c r="FE5" s="529"/>
      <c r="FF5" s="529"/>
      <c r="FG5" s="529"/>
      <c r="FH5" s="529"/>
      <c r="FI5" s="529"/>
      <c r="FJ5" s="529"/>
      <c r="FK5" s="529"/>
      <c r="FL5" s="529"/>
      <c r="FM5" s="529"/>
      <c r="FN5" s="529"/>
      <c r="FO5" s="529"/>
      <c r="FP5" s="529"/>
      <c r="FQ5" s="529"/>
      <c r="FR5" s="529"/>
      <c r="FS5" s="529"/>
      <c r="FT5" s="529"/>
      <c r="FU5" s="529"/>
      <c r="FV5" s="529"/>
      <c r="FW5" s="529"/>
      <c r="FX5" s="529"/>
      <c r="FY5" s="529"/>
      <c r="FZ5" s="529"/>
      <c r="GA5" s="529"/>
      <c r="GB5" s="529"/>
      <c r="GC5" s="529"/>
      <c r="GD5" s="529"/>
      <c r="GE5" s="529"/>
      <c r="GF5" s="529"/>
      <c r="GG5" s="529"/>
      <c r="GH5" s="529"/>
      <c r="GI5" s="529"/>
      <c r="GJ5" s="529"/>
      <c r="GK5" s="529"/>
      <c r="GL5" s="529"/>
      <c r="GM5" s="529"/>
      <c r="GN5" s="529"/>
      <c r="GO5" s="529"/>
      <c r="GP5" s="529"/>
      <c r="GQ5" s="529"/>
      <c r="GR5" s="529"/>
      <c r="GS5" s="529"/>
      <c r="GT5" s="529"/>
      <c r="GU5" s="529"/>
      <c r="GV5" s="529"/>
      <c r="GW5" s="529"/>
      <c r="GX5" s="529"/>
      <c r="GY5" s="529"/>
      <c r="GZ5" s="529"/>
      <c r="HA5" s="529"/>
      <c r="HB5" s="529"/>
      <c r="HC5" s="529"/>
      <c r="HD5" s="529"/>
      <c r="HE5" s="529"/>
      <c r="HF5" s="529"/>
      <c r="HG5" s="529"/>
      <c r="HH5" s="529"/>
      <c r="HI5" s="529"/>
      <c r="HJ5" s="529"/>
      <c r="HK5" s="529"/>
      <c r="HL5" s="529"/>
      <c r="HM5" s="529"/>
      <c r="HN5" s="529"/>
      <c r="HO5" s="529"/>
      <c r="HP5" s="529"/>
      <c r="HQ5" s="529"/>
      <c r="HR5" s="529"/>
      <c r="HS5" s="529"/>
      <c r="HT5" s="529"/>
      <c r="HU5" s="529"/>
      <c r="HV5" s="529"/>
      <c r="HW5" s="529"/>
      <c r="HX5" s="529"/>
      <c r="HY5" s="529"/>
      <c r="HZ5" s="529"/>
      <c r="IA5" s="529"/>
      <c r="IB5" s="529"/>
      <c r="IC5" s="529"/>
      <c r="ID5" s="529"/>
      <c r="IE5" s="529"/>
      <c r="IF5" s="529"/>
      <c r="IG5" s="529"/>
      <c r="IH5" s="529"/>
      <c r="II5" s="529"/>
      <c r="IJ5" s="529"/>
      <c r="IK5" s="529"/>
      <c r="IL5" s="529"/>
      <c r="IM5" s="529"/>
      <c r="IN5" s="529"/>
      <c r="IO5" s="529"/>
      <c r="IP5" s="529"/>
      <c r="IQ5" s="529"/>
      <c r="IR5" s="529"/>
      <c r="IS5" s="529"/>
      <c r="IT5" s="529"/>
      <c r="IU5" s="529"/>
      <c r="IV5" s="529"/>
      <c r="IW5" s="529"/>
      <c r="IX5" s="529"/>
      <c r="IY5" s="529"/>
      <c r="IZ5" s="529"/>
      <c r="JA5" s="529"/>
      <c r="JB5" s="529"/>
      <c r="JC5" s="529"/>
      <c r="JD5" s="529"/>
      <c r="JE5" s="529"/>
      <c r="JF5" s="529"/>
      <c r="JG5" s="529"/>
      <c r="JH5" s="529"/>
      <c r="JI5" s="529"/>
      <c r="JJ5" s="529"/>
      <c r="JK5" s="529"/>
      <c r="JL5" s="529"/>
      <c r="JM5" s="529"/>
      <c r="JN5" s="529"/>
      <c r="JO5" s="529"/>
      <c r="JP5" s="529"/>
      <c r="JQ5" s="529"/>
      <c r="JR5" s="529"/>
    </row>
    <row r="6" spans="1:298" s="492" customFormat="1" ht="18" customHeight="1">
      <c r="A6" s="786"/>
      <c r="B6" s="731" t="s">
        <v>25</v>
      </c>
      <c r="J6" s="785"/>
      <c r="BM6" s="529"/>
      <c r="BN6" s="529"/>
      <c r="BO6" s="529"/>
      <c r="BP6" s="529"/>
      <c r="BQ6" s="529"/>
      <c r="BR6" s="529"/>
      <c r="BS6" s="482"/>
      <c r="BT6" s="482"/>
      <c r="BU6" s="482"/>
      <c r="BV6" s="482"/>
      <c r="BW6" s="482"/>
      <c r="BX6" s="529"/>
      <c r="BY6" s="529"/>
      <c r="BZ6" s="529"/>
      <c r="CA6" s="529"/>
      <c r="CB6" s="529"/>
      <c r="CC6" s="529"/>
      <c r="CD6" s="529"/>
      <c r="CE6" s="529"/>
      <c r="CF6" s="529"/>
      <c r="CG6" s="529"/>
      <c r="CH6" s="529"/>
      <c r="CI6" s="529"/>
      <c r="CJ6" s="529"/>
      <c r="CK6" s="529"/>
      <c r="CL6" s="529"/>
      <c r="CM6" s="529"/>
      <c r="CN6" s="529"/>
      <c r="CO6" s="529"/>
      <c r="CP6" s="529"/>
      <c r="CQ6" s="529"/>
      <c r="CR6" s="529"/>
      <c r="CS6" s="529"/>
      <c r="CT6" s="529"/>
      <c r="CU6" s="529"/>
      <c r="CV6" s="529"/>
      <c r="CW6" s="529"/>
      <c r="CX6" s="529"/>
      <c r="CY6" s="529"/>
      <c r="CZ6" s="529"/>
      <c r="DA6" s="529"/>
      <c r="DB6" s="529"/>
      <c r="DC6" s="529"/>
      <c r="DD6" s="529"/>
      <c r="DE6" s="529"/>
      <c r="DF6" s="529"/>
      <c r="DG6" s="529"/>
      <c r="DH6" s="529"/>
      <c r="DI6" s="529"/>
      <c r="DJ6" s="529"/>
      <c r="DK6" s="529"/>
      <c r="DL6" s="529"/>
      <c r="DM6" s="529"/>
      <c r="DN6" s="529"/>
      <c r="DO6" s="529"/>
      <c r="DP6" s="529"/>
      <c r="DQ6" s="529"/>
      <c r="DR6" s="529"/>
      <c r="DS6" s="529"/>
      <c r="DT6" s="529"/>
      <c r="DU6" s="529"/>
      <c r="DV6" s="529"/>
      <c r="DW6" s="529"/>
      <c r="DX6" s="529"/>
      <c r="DY6" s="529"/>
      <c r="DZ6" s="529"/>
      <c r="EA6" s="529"/>
      <c r="EB6" s="529"/>
      <c r="EC6" s="529"/>
      <c r="ED6" s="529"/>
      <c r="EE6" s="529"/>
      <c r="EF6" s="529"/>
      <c r="EG6" s="529"/>
      <c r="EH6" s="529"/>
      <c r="EI6" s="529"/>
      <c r="EJ6" s="529"/>
      <c r="EK6" s="529"/>
      <c r="EL6" s="529"/>
      <c r="EM6" s="529"/>
      <c r="EN6" s="529"/>
      <c r="EO6" s="529"/>
      <c r="EP6" s="529"/>
      <c r="EQ6" s="529"/>
      <c r="ER6" s="529"/>
      <c r="ES6" s="529"/>
      <c r="ET6" s="529"/>
      <c r="EU6" s="529"/>
      <c r="EV6" s="529"/>
      <c r="EW6" s="529"/>
      <c r="EX6" s="529"/>
      <c r="EY6" s="529"/>
      <c r="EZ6" s="529"/>
      <c r="FA6" s="529"/>
      <c r="FB6" s="529"/>
      <c r="FC6" s="529"/>
      <c r="FD6" s="529"/>
      <c r="FE6" s="529"/>
      <c r="FF6" s="529"/>
      <c r="FG6" s="529"/>
      <c r="FH6" s="529"/>
      <c r="FI6" s="529"/>
      <c r="FJ6" s="529"/>
      <c r="FK6" s="529"/>
      <c r="FL6" s="529"/>
      <c r="FM6" s="529"/>
      <c r="FN6" s="529"/>
      <c r="FO6" s="529"/>
      <c r="FP6" s="529"/>
      <c r="FQ6" s="529"/>
      <c r="FR6" s="529"/>
      <c r="FS6" s="529"/>
      <c r="FT6" s="529"/>
      <c r="FU6" s="529"/>
      <c r="FV6" s="529"/>
      <c r="FW6" s="529"/>
      <c r="FX6" s="529"/>
      <c r="FY6" s="529"/>
      <c r="FZ6" s="529"/>
      <c r="GA6" s="529"/>
      <c r="GB6" s="529"/>
      <c r="GC6" s="529"/>
      <c r="GD6" s="529"/>
      <c r="GE6" s="529"/>
      <c r="GF6" s="529"/>
      <c r="GG6" s="529"/>
      <c r="GH6" s="529"/>
      <c r="GI6" s="529"/>
      <c r="GJ6" s="529"/>
      <c r="GK6" s="529"/>
      <c r="GL6" s="529"/>
      <c r="GM6" s="529"/>
      <c r="GN6" s="529"/>
      <c r="GO6" s="529"/>
      <c r="GP6" s="529"/>
      <c r="GQ6" s="529"/>
      <c r="GR6" s="529"/>
      <c r="GS6" s="529"/>
      <c r="GT6" s="529"/>
      <c r="GU6" s="529"/>
      <c r="GV6" s="529"/>
      <c r="GW6" s="529"/>
      <c r="GX6" s="529"/>
      <c r="GY6" s="529"/>
      <c r="GZ6" s="529"/>
      <c r="HA6" s="529"/>
      <c r="HB6" s="529"/>
      <c r="HC6" s="529"/>
      <c r="HD6" s="529"/>
      <c r="HE6" s="529"/>
      <c r="HF6" s="529"/>
      <c r="HG6" s="529"/>
      <c r="HH6" s="529"/>
      <c r="HI6" s="529"/>
      <c r="HJ6" s="529"/>
      <c r="HK6" s="529"/>
      <c r="HL6" s="529"/>
      <c r="HM6" s="529"/>
      <c r="HN6" s="529"/>
      <c r="HO6" s="529"/>
      <c r="HP6" s="529"/>
      <c r="HQ6" s="529"/>
      <c r="HR6" s="529"/>
      <c r="HS6" s="529"/>
      <c r="HT6" s="529"/>
      <c r="HU6" s="529"/>
      <c r="HV6" s="529"/>
      <c r="HW6" s="529"/>
      <c r="HX6" s="529"/>
      <c r="HY6" s="529"/>
      <c r="HZ6" s="529"/>
      <c r="IA6" s="529"/>
      <c r="IB6" s="529"/>
      <c r="IC6" s="529"/>
      <c r="ID6" s="529"/>
      <c r="IE6" s="529"/>
      <c r="IF6" s="529"/>
      <c r="IG6" s="529"/>
      <c r="IH6" s="529"/>
      <c r="II6" s="529"/>
      <c r="IJ6" s="529"/>
      <c r="IK6" s="529"/>
      <c r="IL6" s="529"/>
      <c r="IM6" s="529"/>
      <c r="IN6" s="529"/>
      <c r="IO6" s="529"/>
      <c r="IP6" s="529"/>
      <c r="IQ6" s="529"/>
      <c r="IR6" s="529"/>
      <c r="IS6" s="529"/>
      <c r="IT6" s="529"/>
      <c r="IU6" s="529"/>
      <c r="IV6" s="529"/>
      <c r="IW6" s="529"/>
      <c r="IX6" s="529"/>
      <c r="IY6" s="529"/>
      <c r="IZ6" s="529"/>
      <c r="JA6" s="529"/>
      <c r="JB6" s="529"/>
      <c r="JC6" s="529"/>
      <c r="JD6" s="529"/>
      <c r="JE6" s="529"/>
      <c r="JF6" s="529"/>
      <c r="JG6" s="529"/>
      <c r="JH6" s="529"/>
      <c r="JI6" s="529"/>
      <c r="JJ6" s="529"/>
      <c r="JK6" s="529"/>
      <c r="JL6" s="529"/>
      <c r="JM6" s="529"/>
      <c r="JN6" s="529"/>
      <c r="JO6" s="529"/>
      <c r="JP6" s="529"/>
      <c r="JQ6" s="529"/>
      <c r="JR6" s="529"/>
      <c r="JS6" s="490"/>
      <c r="JT6" s="490"/>
      <c r="JU6" s="490"/>
      <c r="JV6" s="490"/>
      <c r="JW6" s="490"/>
      <c r="JX6" s="490"/>
      <c r="JY6" s="490"/>
      <c r="JZ6" s="490"/>
      <c r="KA6" s="490"/>
      <c r="KB6" s="490"/>
      <c r="KC6" s="490"/>
      <c r="KD6" s="490"/>
      <c r="KE6" s="490"/>
      <c r="KF6" s="490"/>
      <c r="KG6" s="490"/>
      <c r="KH6" s="490"/>
      <c r="KI6" s="490"/>
      <c r="KJ6" s="490"/>
      <c r="KK6" s="490"/>
      <c r="KL6" s="490"/>
    </row>
    <row r="7" spans="1:298" s="492" customFormat="1" ht="20.25">
      <c r="A7" s="786"/>
      <c r="J7" s="785"/>
      <c r="K7" s="482"/>
      <c r="L7" s="482"/>
      <c r="M7" s="482"/>
      <c r="N7" s="482"/>
      <c r="O7" s="482"/>
      <c r="P7" s="482"/>
      <c r="Q7" s="482"/>
      <c r="R7" s="482"/>
      <c r="S7" s="482"/>
      <c r="T7" s="482"/>
      <c r="U7" s="482"/>
      <c r="V7" s="482"/>
      <c r="W7" s="482"/>
      <c r="X7" s="482"/>
      <c r="Y7" s="482"/>
      <c r="Z7" s="482"/>
      <c r="AA7" s="482"/>
      <c r="AB7" s="482"/>
      <c r="AC7" s="482"/>
      <c r="AD7" s="482"/>
      <c r="AE7" s="482"/>
      <c r="AF7" s="482"/>
      <c r="AG7" s="482"/>
      <c r="AH7" s="482"/>
      <c r="AI7" s="482"/>
      <c r="AJ7" s="482"/>
      <c r="AK7" s="482"/>
      <c r="AL7" s="482"/>
      <c r="AM7" s="482"/>
      <c r="AN7" s="482"/>
      <c r="AO7" s="482"/>
      <c r="AP7" s="482"/>
      <c r="AQ7" s="482"/>
      <c r="AR7" s="482"/>
      <c r="AS7" s="482"/>
      <c r="AT7" s="482"/>
      <c r="AU7" s="482"/>
      <c r="AV7" s="482"/>
      <c r="AW7" s="482"/>
      <c r="AX7" s="482"/>
      <c r="AY7" s="482"/>
      <c r="AZ7" s="482"/>
      <c r="BA7" s="482"/>
      <c r="BB7" s="482"/>
      <c r="BC7" s="482"/>
      <c r="BD7" s="482"/>
      <c r="BE7" s="482"/>
      <c r="BF7" s="482"/>
      <c r="BG7" s="482"/>
      <c r="BH7" s="482"/>
      <c r="BI7" s="482"/>
      <c r="BJ7" s="482"/>
      <c r="BK7" s="482"/>
      <c r="BL7" s="482"/>
      <c r="BM7" s="482"/>
      <c r="BN7" s="482"/>
      <c r="BO7" s="482"/>
      <c r="BP7" s="482"/>
      <c r="BQ7" s="482"/>
      <c r="BR7" s="482"/>
      <c r="BS7" s="482"/>
      <c r="BT7" s="482"/>
      <c r="BU7" s="482"/>
      <c r="BV7" s="482"/>
      <c r="BW7" s="482"/>
      <c r="BX7" s="482"/>
      <c r="BY7" s="482"/>
      <c r="BZ7" s="482"/>
      <c r="CA7" s="482"/>
      <c r="CB7" s="482"/>
      <c r="CC7" s="482"/>
      <c r="CD7" s="482"/>
      <c r="CE7" s="482"/>
      <c r="CF7" s="482"/>
      <c r="CG7" s="482"/>
      <c r="CH7" s="482"/>
      <c r="CI7" s="482"/>
      <c r="CJ7" s="482"/>
      <c r="CK7" s="482"/>
      <c r="CL7" s="482"/>
      <c r="CM7" s="482"/>
      <c r="CN7" s="482"/>
      <c r="CO7" s="482"/>
      <c r="CP7" s="482"/>
      <c r="CQ7" s="482"/>
      <c r="CR7" s="482"/>
      <c r="CS7" s="482"/>
      <c r="CT7" s="482"/>
      <c r="CU7" s="482"/>
      <c r="CV7" s="482"/>
      <c r="CW7" s="482"/>
      <c r="CX7" s="482"/>
      <c r="CY7" s="482"/>
      <c r="CZ7" s="482"/>
      <c r="DA7" s="482"/>
      <c r="DB7" s="482"/>
      <c r="DC7" s="482"/>
      <c r="DD7" s="482"/>
      <c r="DE7" s="482"/>
      <c r="DF7" s="482"/>
      <c r="DG7" s="482"/>
      <c r="DH7" s="482"/>
      <c r="DI7" s="482"/>
      <c r="DJ7" s="482"/>
      <c r="DK7" s="482"/>
      <c r="DL7" s="482"/>
      <c r="DM7" s="482"/>
      <c r="DN7" s="482"/>
      <c r="DO7" s="482"/>
      <c r="DP7" s="482"/>
      <c r="DQ7" s="482"/>
      <c r="DR7" s="482"/>
      <c r="DS7" s="482"/>
      <c r="DT7" s="482"/>
      <c r="DU7" s="482"/>
      <c r="DV7" s="482"/>
      <c r="DW7" s="482"/>
      <c r="DX7" s="482"/>
      <c r="DY7" s="482"/>
      <c r="DZ7" s="482"/>
      <c r="EA7" s="482"/>
      <c r="EB7" s="482"/>
      <c r="EC7" s="482"/>
      <c r="ED7" s="482"/>
      <c r="EE7" s="482"/>
      <c r="EF7" s="482"/>
      <c r="EG7" s="482"/>
      <c r="EH7" s="482"/>
      <c r="EI7" s="482"/>
      <c r="EJ7" s="482"/>
      <c r="EK7" s="482"/>
      <c r="EL7" s="482"/>
      <c r="EM7" s="482"/>
      <c r="EN7" s="482"/>
      <c r="EO7" s="482"/>
      <c r="EP7" s="482"/>
      <c r="EQ7" s="482"/>
      <c r="ER7" s="482"/>
      <c r="ES7" s="482"/>
      <c r="ET7" s="482"/>
      <c r="EU7" s="482"/>
      <c r="EV7" s="482"/>
      <c r="EW7" s="482"/>
      <c r="EX7" s="482"/>
      <c r="EY7" s="482"/>
      <c r="EZ7" s="482"/>
      <c r="FA7" s="482"/>
      <c r="FB7" s="482"/>
      <c r="FC7" s="482"/>
      <c r="FD7" s="482"/>
      <c r="FE7" s="482"/>
      <c r="FF7" s="482"/>
      <c r="FG7" s="482"/>
      <c r="FH7" s="482"/>
      <c r="FI7" s="482"/>
      <c r="FJ7" s="482"/>
      <c r="FK7" s="482"/>
      <c r="FL7" s="482"/>
      <c r="FM7" s="482"/>
      <c r="FN7" s="482"/>
      <c r="FO7" s="482"/>
      <c r="FP7" s="482"/>
      <c r="FQ7" s="482"/>
      <c r="FR7" s="482"/>
      <c r="FS7" s="482"/>
      <c r="FT7" s="482"/>
      <c r="FU7" s="482"/>
      <c r="FV7" s="482"/>
      <c r="FW7" s="482"/>
      <c r="FX7" s="482"/>
      <c r="FY7" s="482"/>
      <c r="FZ7" s="482"/>
      <c r="GA7" s="482"/>
      <c r="GB7" s="482"/>
      <c r="GC7" s="482"/>
      <c r="GD7" s="482"/>
      <c r="GE7" s="482"/>
      <c r="GF7" s="482"/>
      <c r="GG7" s="482"/>
      <c r="GH7" s="482"/>
      <c r="GI7" s="482"/>
      <c r="GJ7" s="482"/>
      <c r="GK7" s="482"/>
      <c r="GL7" s="482"/>
      <c r="GM7" s="482"/>
      <c r="GN7" s="482"/>
      <c r="GO7" s="482"/>
      <c r="GP7" s="482"/>
      <c r="GQ7" s="482"/>
      <c r="GR7" s="482"/>
      <c r="GS7" s="482"/>
      <c r="GT7" s="482"/>
      <c r="GU7" s="482"/>
      <c r="GV7" s="482"/>
      <c r="GW7" s="482"/>
      <c r="GX7" s="482"/>
      <c r="GY7" s="482"/>
      <c r="GZ7" s="482"/>
      <c r="HA7" s="482"/>
      <c r="HB7" s="482"/>
      <c r="HC7" s="482"/>
      <c r="HD7" s="482"/>
      <c r="HE7" s="482"/>
      <c r="HF7" s="482"/>
      <c r="HG7" s="482"/>
      <c r="HH7" s="482"/>
      <c r="HI7" s="482"/>
      <c r="HJ7" s="482"/>
      <c r="HK7" s="482"/>
      <c r="HL7" s="482"/>
      <c r="HM7" s="482"/>
      <c r="HN7" s="482"/>
      <c r="HO7" s="482"/>
      <c r="HP7" s="482"/>
      <c r="HQ7" s="482"/>
      <c r="HR7" s="482"/>
      <c r="HS7" s="482"/>
      <c r="HT7" s="482"/>
      <c r="HU7" s="482"/>
      <c r="HV7" s="482"/>
      <c r="HW7" s="482"/>
      <c r="HX7" s="482"/>
      <c r="HY7" s="482"/>
      <c r="HZ7" s="482"/>
      <c r="IA7" s="482"/>
      <c r="IB7" s="482"/>
      <c r="IC7" s="482"/>
      <c r="ID7" s="482"/>
      <c r="IE7" s="482"/>
      <c r="IF7" s="482"/>
      <c r="IG7" s="482"/>
      <c r="IH7" s="482"/>
      <c r="II7" s="482"/>
      <c r="IJ7" s="482"/>
      <c r="IK7" s="482"/>
      <c r="IL7" s="482"/>
      <c r="IM7" s="482"/>
      <c r="IN7" s="482"/>
      <c r="IO7" s="482"/>
      <c r="IP7" s="482"/>
      <c r="IQ7" s="482"/>
      <c r="IR7" s="482"/>
      <c r="IS7" s="482"/>
      <c r="IT7" s="482"/>
      <c r="IU7" s="482"/>
      <c r="IV7" s="482"/>
      <c r="IW7" s="482"/>
      <c r="IX7" s="482"/>
      <c r="IY7" s="482"/>
      <c r="IZ7" s="482"/>
      <c r="JA7" s="482"/>
      <c r="JB7" s="482"/>
      <c r="JC7" s="482"/>
      <c r="JD7" s="482"/>
      <c r="JE7" s="482"/>
      <c r="JF7" s="482"/>
      <c r="JG7" s="482"/>
      <c r="JH7" s="482"/>
      <c r="JI7" s="482"/>
      <c r="JJ7" s="482"/>
      <c r="JK7" s="482"/>
      <c r="JL7" s="482"/>
      <c r="JM7" s="482"/>
      <c r="JN7" s="482"/>
      <c r="JO7" s="482"/>
      <c r="JP7" s="482"/>
      <c r="JQ7" s="482"/>
      <c r="JR7" s="482"/>
      <c r="JS7" s="490"/>
      <c r="JT7" s="490"/>
      <c r="JU7" s="490"/>
      <c r="JV7" s="490"/>
      <c r="JW7" s="490"/>
      <c r="JX7" s="490"/>
      <c r="JY7" s="490"/>
      <c r="JZ7" s="490"/>
      <c r="KA7" s="490"/>
      <c r="KB7" s="490"/>
      <c r="KC7" s="490"/>
      <c r="KD7" s="490"/>
      <c r="KE7" s="490"/>
      <c r="KF7" s="490"/>
      <c r="KG7" s="490"/>
      <c r="KH7" s="490"/>
      <c r="KI7" s="490"/>
      <c r="KJ7" s="490"/>
      <c r="KK7" s="490"/>
      <c r="KL7" s="490"/>
    </row>
    <row r="8" spans="1:298" s="492" customFormat="1" ht="25.5">
      <c r="A8" s="787"/>
      <c r="B8" s="732" t="s">
        <v>422</v>
      </c>
      <c r="C8" s="490"/>
      <c r="D8" s="490"/>
      <c r="E8" s="490"/>
      <c r="F8" s="490"/>
      <c r="G8" s="490"/>
      <c r="H8" s="490"/>
      <c r="I8" s="490"/>
      <c r="J8" s="788"/>
      <c r="K8" s="490"/>
      <c r="L8" s="490"/>
      <c r="M8" s="490"/>
      <c r="N8" s="490"/>
      <c r="O8" s="490"/>
      <c r="P8" s="490"/>
      <c r="Q8" s="490"/>
      <c r="R8" s="490"/>
      <c r="S8" s="490"/>
      <c r="T8" s="490"/>
      <c r="U8" s="490"/>
      <c r="V8" s="490"/>
      <c r="W8" s="490"/>
      <c r="X8" s="490"/>
      <c r="Y8" s="490"/>
      <c r="Z8" s="490"/>
      <c r="AA8" s="490"/>
      <c r="AB8" s="490"/>
      <c r="AC8" s="490"/>
      <c r="AD8" s="490"/>
      <c r="AE8" s="490"/>
      <c r="AF8" s="490"/>
      <c r="AG8" s="490"/>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c r="BL8" s="490"/>
      <c r="BM8" s="490"/>
      <c r="BN8" s="490"/>
      <c r="BO8" s="490"/>
      <c r="BP8" s="490"/>
      <c r="BQ8" s="490"/>
      <c r="BR8" s="490"/>
      <c r="BS8" s="490"/>
      <c r="BT8" s="490"/>
      <c r="BU8" s="490"/>
      <c r="BV8" s="490"/>
      <c r="BW8" s="490"/>
      <c r="BX8" s="490"/>
      <c r="BY8" s="490"/>
      <c r="BZ8" s="490"/>
      <c r="CA8" s="490"/>
      <c r="CB8" s="490"/>
      <c r="CC8" s="490"/>
      <c r="CD8" s="490"/>
      <c r="CE8" s="490"/>
      <c r="CF8" s="490"/>
      <c r="CG8" s="490"/>
      <c r="CH8" s="490"/>
      <c r="CI8" s="490"/>
      <c r="CJ8" s="490"/>
      <c r="CK8" s="490"/>
      <c r="CL8" s="490"/>
      <c r="CM8" s="490"/>
      <c r="CN8" s="490"/>
      <c r="CO8" s="490"/>
      <c r="CP8" s="490"/>
      <c r="CQ8" s="490"/>
      <c r="CR8" s="490"/>
      <c r="CS8" s="490"/>
      <c r="CT8" s="490"/>
      <c r="CU8" s="490"/>
      <c r="CV8" s="490"/>
      <c r="CW8" s="490"/>
      <c r="CX8" s="490"/>
      <c r="CY8" s="490"/>
      <c r="CZ8" s="490"/>
      <c r="DA8" s="490"/>
      <c r="DB8" s="490"/>
      <c r="DC8" s="490"/>
      <c r="DD8" s="490"/>
      <c r="DE8" s="490"/>
      <c r="DF8" s="490"/>
      <c r="DG8" s="490"/>
      <c r="DH8" s="490"/>
      <c r="DI8" s="490"/>
      <c r="DJ8" s="490"/>
      <c r="DK8" s="490"/>
      <c r="DL8" s="490"/>
      <c r="DM8" s="490"/>
      <c r="DN8" s="490"/>
      <c r="DO8" s="490"/>
      <c r="DP8" s="490"/>
      <c r="DQ8" s="490"/>
      <c r="DR8" s="490"/>
      <c r="DS8" s="490"/>
      <c r="DT8" s="490"/>
      <c r="DU8" s="490"/>
      <c r="DV8" s="490"/>
      <c r="DW8" s="490"/>
      <c r="DX8" s="490"/>
      <c r="DY8" s="490"/>
      <c r="DZ8" s="490"/>
      <c r="EA8" s="490"/>
      <c r="EB8" s="490"/>
      <c r="EC8" s="490"/>
      <c r="ED8" s="490"/>
      <c r="EE8" s="490"/>
      <c r="EF8" s="490"/>
      <c r="EG8" s="490"/>
      <c r="EH8" s="490"/>
      <c r="EI8" s="490"/>
      <c r="EJ8" s="490"/>
      <c r="EK8" s="490"/>
      <c r="EL8" s="490"/>
      <c r="EM8" s="490"/>
      <c r="EN8" s="490"/>
      <c r="EO8" s="490"/>
      <c r="EP8" s="490"/>
      <c r="EQ8" s="490"/>
      <c r="ER8" s="490"/>
      <c r="ES8" s="490"/>
      <c r="ET8" s="490"/>
      <c r="EU8" s="490"/>
      <c r="EV8" s="490"/>
      <c r="EW8" s="490"/>
      <c r="EX8" s="490"/>
      <c r="EY8" s="490"/>
      <c r="EZ8" s="490"/>
      <c r="FA8" s="490"/>
      <c r="FB8" s="490"/>
      <c r="FC8" s="490"/>
      <c r="FD8" s="490"/>
      <c r="FE8" s="490"/>
      <c r="FF8" s="490"/>
      <c r="FG8" s="490"/>
      <c r="FH8" s="490"/>
      <c r="FI8" s="490"/>
      <c r="FJ8" s="490"/>
      <c r="FK8" s="490"/>
      <c r="FL8" s="490"/>
      <c r="FM8" s="490"/>
      <c r="FN8" s="490"/>
      <c r="FO8" s="490"/>
      <c r="FP8" s="490"/>
      <c r="FQ8" s="490"/>
      <c r="FR8" s="490"/>
      <c r="FS8" s="490"/>
      <c r="FT8" s="490"/>
      <c r="FU8" s="490"/>
      <c r="FV8" s="490"/>
      <c r="FW8" s="490"/>
      <c r="FX8" s="490"/>
      <c r="FY8" s="490"/>
      <c r="FZ8" s="490"/>
      <c r="GA8" s="490"/>
      <c r="GB8" s="490"/>
      <c r="GC8" s="490"/>
      <c r="GD8" s="490"/>
      <c r="GE8" s="490"/>
      <c r="GF8" s="490"/>
      <c r="GG8" s="490"/>
      <c r="GH8" s="490"/>
      <c r="GI8" s="490"/>
      <c r="GJ8" s="490"/>
      <c r="GK8" s="490"/>
      <c r="GL8" s="490"/>
      <c r="GM8" s="490"/>
      <c r="GN8" s="490"/>
      <c r="GO8" s="490"/>
      <c r="GP8" s="490"/>
      <c r="GQ8" s="490"/>
      <c r="GR8" s="490"/>
      <c r="GS8" s="490"/>
      <c r="GT8" s="490"/>
      <c r="GU8" s="490"/>
      <c r="GV8" s="490"/>
      <c r="GW8" s="490"/>
      <c r="GX8" s="490"/>
      <c r="GY8" s="490"/>
      <c r="GZ8" s="490"/>
      <c r="HA8" s="490"/>
      <c r="HB8" s="490"/>
      <c r="HC8" s="490"/>
      <c r="HD8" s="490"/>
      <c r="HE8" s="490"/>
      <c r="HF8" s="490"/>
      <c r="HG8" s="490"/>
      <c r="HH8" s="490"/>
      <c r="HI8" s="490"/>
      <c r="HJ8" s="490"/>
      <c r="HK8" s="490"/>
      <c r="HL8" s="490"/>
      <c r="HM8" s="490"/>
      <c r="HN8" s="490"/>
      <c r="HO8" s="490"/>
      <c r="HP8" s="490"/>
      <c r="HQ8" s="490"/>
      <c r="HR8" s="490"/>
      <c r="HS8" s="490"/>
      <c r="HT8" s="490"/>
      <c r="HU8" s="490"/>
      <c r="HV8" s="490"/>
      <c r="HW8" s="490"/>
      <c r="HX8" s="490"/>
      <c r="HY8" s="490"/>
      <c r="HZ8" s="490"/>
      <c r="IA8" s="490"/>
      <c r="IB8" s="490"/>
      <c r="IC8" s="490"/>
      <c r="ID8" s="490"/>
      <c r="IE8" s="490"/>
      <c r="IF8" s="490"/>
      <c r="IG8" s="490"/>
      <c r="IH8" s="490"/>
      <c r="II8" s="490"/>
      <c r="IJ8" s="490"/>
      <c r="IK8" s="490"/>
      <c r="IL8" s="490"/>
      <c r="IM8" s="490"/>
      <c r="IN8" s="490"/>
      <c r="IO8" s="490"/>
      <c r="IP8" s="490"/>
      <c r="IQ8" s="490"/>
      <c r="IR8" s="490"/>
      <c r="IS8" s="490"/>
      <c r="IT8" s="490"/>
      <c r="IU8" s="490"/>
      <c r="IV8" s="490"/>
      <c r="IW8" s="490"/>
      <c r="IX8" s="490"/>
      <c r="IY8" s="490"/>
      <c r="IZ8" s="490"/>
      <c r="JA8" s="490"/>
      <c r="JB8" s="490"/>
      <c r="JC8" s="490"/>
      <c r="JD8" s="490"/>
      <c r="JE8" s="490"/>
      <c r="JF8" s="490"/>
      <c r="JG8" s="490"/>
      <c r="JH8" s="490"/>
      <c r="JI8" s="490"/>
      <c r="JJ8" s="490"/>
      <c r="JK8" s="490"/>
      <c r="JL8" s="490"/>
      <c r="JM8" s="490"/>
      <c r="JN8" s="490"/>
      <c r="JO8" s="490"/>
      <c r="JP8" s="490"/>
      <c r="JQ8" s="490"/>
      <c r="JR8" s="490"/>
      <c r="JS8" s="490"/>
      <c r="JT8" s="490"/>
      <c r="JU8" s="490"/>
      <c r="JV8" s="490"/>
      <c r="JW8" s="490"/>
      <c r="JX8" s="490"/>
      <c r="JY8" s="490"/>
      <c r="JZ8" s="490"/>
      <c r="KA8" s="490"/>
      <c r="KB8" s="490"/>
      <c r="KC8" s="490"/>
      <c r="KD8" s="490"/>
      <c r="KE8" s="490"/>
      <c r="KF8" s="490"/>
      <c r="KG8" s="490"/>
      <c r="KH8" s="490"/>
      <c r="KI8" s="490"/>
      <c r="KJ8" s="490"/>
      <c r="KK8" s="490"/>
      <c r="KL8" s="490"/>
    </row>
    <row r="9" spans="1:298" s="482" customFormat="1">
      <c r="A9" s="786"/>
      <c r="B9" s="734" t="s">
        <v>2658</v>
      </c>
      <c r="C9" s="492"/>
      <c r="D9" s="492"/>
      <c r="E9" s="492"/>
      <c r="F9" s="492"/>
      <c r="G9" s="492"/>
      <c r="H9" s="492"/>
      <c r="I9" s="492"/>
      <c r="J9" s="785"/>
    </row>
    <row r="10" spans="1:298" s="482" customFormat="1" ht="17.25" customHeight="1">
      <c r="A10" s="786">
        <v>4.0999999999999996</v>
      </c>
      <c r="B10" s="493" t="s">
        <v>2484</v>
      </c>
      <c r="C10" s="492"/>
      <c r="D10" s="492"/>
      <c r="E10" s="492"/>
      <c r="F10" s="492"/>
      <c r="G10" s="492"/>
      <c r="H10" s="492"/>
      <c r="I10" s="492"/>
      <c r="J10" s="785"/>
    </row>
    <row r="11" spans="1:298" s="482" customFormat="1">
      <c r="A11" s="786"/>
      <c r="B11" s="827" t="s">
        <v>50</v>
      </c>
      <c r="C11" s="828" t="s">
        <v>2640</v>
      </c>
      <c r="D11" s="828" t="s">
        <v>2641</v>
      </c>
      <c r="E11" s="828" t="s">
        <v>2642</v>
      </c>
      <c r="F11" s="828" t="s">
        <v>2643</v>
      </c>
      <c r="G11" s="828" t="s">
        <v>2644</v>
      </c>
      <c r="H11" s="492"/>
      <c r="I11" s="492"/>
      <c r="J11" s="785"/>
      <c r="BJ11" s="483"/>
    </row>
    <row r="12" spans="1:298" s="482" customFormat="1">
      <c r="A12" s="786"/>
      <c r="B12" s="829" t="s">
        <v>2496</v>
      </c>
      <c r="C12" s="830">
        <v>0</v>
      </c>
      <c r="D12" s="830">
        <v>0</v>
      </c>
      <c r="E12" s="830">
        <f>' קבועים'!B81</f>
        <v>0</v>
      </c>
      <c r="F12" s="830">
        <v>0</v>
      </c>
      <c r="G12" s="830">
        <v>0</v>
      </c>
      <c r="H12" s="492"/>
      <c r="I12" s="492"/>
      <c r="J12" s="785"/>
      <c r="BJ12" s="483"/>
    </row>
    <row r="13" spans="1:298" s="482" customFormat="1">
      <c r="A13" s="786"/>
      <c r="B13" s="829" t="s">
        <v>2422</v>
      </c>
      <c r="C13" s="830">
        <f>' קבועים'!B742</f>
        <v>0</v>
      </c>
      <c r="D13" s="830">
        <f>' קבועים'!C742</f>
        <v>0</v>
      </c>
      <c r="E13" s="830">
        <f>' קבועים'!D742</f>
        <v>0</v>
      </c>
      <c r="F13" s="830">
        <f>' קבועים'!E742</f>
        <v>0</v>
      </c>
      <c r="G13" s="830">
        <f>' קבועים'!F742</f>
        <v>0</v>
      </c>
      <c r="H13" s="492"/>
      <c r="I13" s="492"/>
      <c r="J13" s="785"/>
      <c r="BJ13" s="483"/>
    </row>
    <row r="14" spans="1:298" s="482" customFormat="1">
      <c r="A14" s="786"/>
      <c r="B14" s="827" t="s">
        <v>185</v>
      </c>
      <c r="C14" s="830">
        <f>SUM(C12:C13)</f>
        <v>0</v>
      </c>
      <c r="D14" s="830">
        <f>SUM(D12:D13)</f>
        <v>0</v>
      </c>
      <c r="E14" s="830">
        <f>SUM(E12:E13)</f>
        <v>0</v>
      </c>
      <c r="F14" s="830">
        <f>SUM(F12:F13)</f>
        <v>0</v>
      </c>
      <c r="G14" s="830">
        <f>SUM(G12:G13)</f>
        <v>0</v>
      </c>
      <c r="H14" s="492"/>
      <c r="I14" s="492"/>
      <c r="J14" s="785"/>
      <c r="BJ14" s="483"/>
    </row>
    <row r="15" spans="1:298" s="482" customFormat="1">
      <c r="A15" s="786"/>
      <c r="B15" s="795"/>
      <c r="C15" s="795"/>
      <c r="D15" s="795"/>
      <c r="E15" s="795"/>
      <c r="F15" s="795"/>
      <c r="G15" s="795"/>
      <c r="H15" s="795"/>
      <c r="I15" s="795"/>
      <c r="J15" s="840"/>
      <c r="BJ15" s="483"/>
    </row>
    <row r="16" spans="1:298" s="482" customFormat="1">
      <c r="A16" s="786">
        <v>4.2</v>
      </c>
      <c r="B16" s="769" t="s">
        <v>381</v>
      </c>
      <c r="C16" s="492"/>
      <c r="D16" s="492"/>
      <c r="E16" s="492"/>
      <c r="F16" s="492"/>
      <c r="G16" s="492"/>
      <c r="H16" s="492"/>
      <c r="I16" s="492"/>
      <c r="J16" s="785"/>
    </row>
    <row r="17" spans="1:186" s="482" customFormat="1">
      <c r="A17" s="786"/>
      <c r="B17" s="498" t="s">
        <v>2645</v>
      </c>
      <c r="C17" s="492"/>
      <c r="D17" s="492"/>
      <c r="E17" s="492"/>
      <c r="F17" s="492"/>
      <c r="G17" s="492"/>
      <c r="H17" s="492"/>
      <c r="I17" s="492"/>
      <c r="J17" s="785"/>
      <c r="BJ17" s="483"/>
    </row>
    <row r="18" spans="1:186" s="482" customFormat="1">
      <c r="A18" s="786"/>
      <c r="B18" s="827" t="s">
        <v>50</v>
      </c>
      <c r="C18" s="827" t="s">
        <v>241</v>
      </c>
      <c r="D18" s="827" t="s">
        <v>318</v>
      </c>
      <c r="E18" s="828" t="s">
        <v>358</v>
      </c>
      <c r="F18" s="827" t="s">
        <v>2646</v>
      </c>
      <c r="G18" s="492"/>
      <c r="H18" s="492"/>
      <c r="I18" s="492"/>
      <c r="J18" s="785"/>
      <c r="BJ18" s="483"/>
    </row>
    <row r="19" spans="1:186" s="482" customFormat="1">
      <c r="A19" s="786"/>
      <c r="B19" s="831" t="s">
        <v>41</v>
      </c>
      <c r="C19" s="832" t="s">
        <v>415</v>
      </c>
      <c r="D19" s="637"/>
      <c r="E19" s="833">
        <f>IF(OR(D19=0,D19=""),' קבועים'!$C$803,D19)</f>
        <v>20</v>
      </c>
      <c r="F19" s="441">
        <f>E19*C14</f>
        <v>0</v>
      </c>
      <c r="G19" s="492"/>
      <c r="H19" s="492"/>
      <c r="I19" s="492"/>
      <c r="J19" s="785"/>
      <c r="BJ19" s="483"/>
    </row>
    <row r="20" spans="1:186" s="482" customFormat="1">
      <c r="A20" s="786"/>
      <c r="B20" s="831" t="s">
        <v>51</v>
      </c>
      <c r="C20" s="832" t="s">
        <v>423</v>
      </c>
      <c r="D20" s="637"/>
      <c r="E20" s="833">
        <f>IF(OR(D20=0,D20=""),' קבועים'!$C$804,D20)</f>
        <v>2.9</v>
      </c>
      <c r="F20" s="441">
        <f>E20*D14</f>
        <v>0</v>
      </c>
      <c r="G20" s="492"/>
      <c r="H20" s="492"/>
      <c r="I20" s="492"/>
      <c r="J20" s="785"/>
      <c r="BJ20" s="483"/>
    </row>
    <row r="21" spans="1:186" s="482" customFormat="1">
      <c r="A21" s="786"/>
      <c r="B21" s="831" t="s">
        <v>39</v>
      </c>
      <c r="C21" s="832" t="s">
        <v>424</v>
      </c>
      <c r="D21" s="637"/>
      <c r="E21" s="833">
        <f>IF(OR(D21=0,D21=""),' קבועים'!$C$805,D21)</f>
        <v>0.47</v>
      </c>
      <c r="F21" s="441">
        <f>E21*E14</f>
        <v>0</v>
      </c>
      <c r="G21" s="492"/>
      <c r="H21" s="492"/>
      <c r="I21" s="492"/>
      <c r="J21" s="785"/>
      <c r="BJ21" s="483"/>
    </row>
    <row r="22" spans="1:186" s="482" customFormat="1">
      <c r="A22" s="786"/>
      <c r="B22" s="831" t="s">
        <v>42</v>
      </c>
      <c r="C22" s="832" t="s">
        <v>425</v>
      </c>
      <c r="D22" s="637"/>
      <c r="E22" s="833">
        <f>IF(OR(D22=0,D22=""),' קבועים'!$C$806,D22)</f>
        <v>1.49156</v>
      </c>
      <c r="F22" s="441">
        <f>E22*F14</f>
        <v>0</v>
      </c>
      <c r="G22" s="492"/>
      <c r="H22" s="492"/>
      <c r="I22" s="492"/>
      <c r="J22" s="785"/>
      <c r="BJ22" s="483"/>
    </row>
    <row r="23" spans="1:186" s="492" customFormat="1">
      <c r="A23" s="786"/>
      <c r="B23" s="831" t="s">
        <v>40</v>
      </c>
      <c r="C23" s="832" t="s">
        <v>425</v>
      </c>
      <c r="D23" s="637"/>
      <c r="E23" s="833">
        <f>IF(OR(D23=0,D23=""),' קבועים'!$C$807,D23)</f>
        <v>4.5672249999999996</v>
      </c>
      <c r="F23" s="441">
        <f>E23*G14</f>
        <v>0</v>
      </c>
      <c r="J23" s="785"/>
      <c r="K23" s="482"/>
      <c r="L23" s="482"/>
      <c r="M23" s="482"/>
      <c r="N23" s="482"/>
      <c r="O23" s="482"/>
      <c r="P23" s="482"/>
      <c r="Q23" s="482"/>
      <c r="R23" s="482"/>
      <c r="S23" s="482"/>
      <c r="T23" s="482"/>
      <c r="U23" s="482"/>
      <c r="V23" s="482"/>
      <c r="W23" s="482"/>
      <c r="X23" s="482"/>
      <c r="Y23" s="482"/>
      <c r="Z23" s="482"/>
      <c r="AA23" s="482"/>
      <c r="AB23" s="482"/>
      <c r="AC23" s="482"/>
      <c r="AD23" s="482"/>
      <c r="AE23" s="482"/>
      <c r="AF23" s="482"/>
      <c r="AG23" s="482"/>
      <c r="AH23" s="482"/>
      <c r="AI23" s="482"/>
      <c r="AJ23" s="482"/>
      <c r="AK23" s="482"/>
      <c r="AL23" s="482"/>
      <c r="AM23" s="482"/>
      <c r="AN23" s="482"/>
      <c r="AO23" s="482"/>
      <c r="AP23" s="482"/>
      <c r="AQ23" s="482"/>
      <c r="AR23" s="482"/>
      <c r="AS23" s="482"/>
      <c r="AT23" s="482"/>
      <c r="AU23" s="482"/>
      <c r="AV23" s="482"/>
      <c r="AW23" s="482"/>
      <c r="AX23" s="482"/>
      <c r="AY23" s="482"/>
      <c r="AZ23" s="482"/>
      <c r="BA23" s="482"/>
      <c r="BB23" s="482"/>
      <c r="BC23" s="482"/>
      <c r="BD23" s="482"/>
      <c r="BE23" s="482"/>
      <c r="BF23" s="482"/>
      <c r="BG23" s="482"/>
      <c r="BH23" s="482"/>
      <c r="BI23" s="482"/>
      <c r="BJ23" s="483"/>
      <c r="BK23" s="482"/>
      <c r="BL23" s="482"/>
      <c r="BM23" s="482"/>
      <c r="BN23" s="482"/>
      <c r="BO23" s="482"/>
      <c r="BP23" s="482"/>
      <c r="BQ23" s="482"/>
      <c r="BR23" s="482"/>
      <c r="BS23" s="482"/>
      <c r="BT23" s="482"/>
      <c r="BU23" s="482"/>
      <c r="BV23" s="482"/>
      <c r="BW23" s="482"/>
      <c r="BX23" s="482"/>
      <c r="BY23" s="482"/>
      <c r="BZ23" s="482"/>
      <c r="CA23" s="482"/>
      <c r="CB23" s="482"/>
      <c r="CC23" s="482"/>
      <c r="CD23" s="482"/>
      <c r="CE23" s="482"/>
      <c r="CF23" s="482"/>
      <c r="CG23" s="482"/>
      <c r="CH23" s="482"/>
      <c r="CI23" s="482"/>
      <c r="CJ23" s="482"/>
      <c r="CK23" s="482"/>
      <c r="CL23" s="482"/>
      <c r="CM23" s="482"/>
      <c r="CN23" s="482"/>
      <c r="CO23" s="482"/>
      <c r="CP23" s="482"/>
      <c r="CQ23" s="482"/>
      <c r="CR23" s="482"/>
      <c r="CS23" s="482"/>
      <c r="CT23" s="482"/>
      <c r="CU23" s="482"/>
      <c r="CV23" s="482"/>
      <c r="CW23" s="482"/>
      <c r="CX23" s="482"/>
      <c r="CY23" s="482"/>
      <c r="CZ23" s="482"/>
      <c r="DA23" s="482"/>
      <c r="DB23" s="482"/>
      <c r="DC23" s="482"/>
      <c r="DD23" s="482"/>
      <c r="DE23" s="482"/>
      <c r="DF23" s="482"/>
      <c r="DG23" s="482"/>
      <c r="DH23" s="482"/>
      <c r="DI23" s="482"/>
      <c r="DJ23" s="482"/>
      <c r="DK23" s="482"/>
      <c r="DL23" s="482"/>
      <c r="DM23" s="482"/>
      <c r="DN23" s="482"/>
      <c r="DO23" s="482"/>
      <c r="DP23" s="482"/>
      <c r="DQ23" s="482"/>
      <c r="DR23" s="482"/>
      <c r="DS23" s="482"/>
      <c r="DT23" s="482"/>
      <c r="DU23" s="482"/>
      <c r="DV23" s="482"/>
      <c r="DW23" s="482"/>
      <c r="DX23" s="482"/>
      <c r="DY23" s="482"/>
      <c r="DZ23" s="482"/>
      <c r="EA23" s="482"/>
      <c r="EB23" s="482"/>
      <c r="EC23" s="482"/>
      <c r="ED23" s="482"/>
      <c r="EE23" s="482"/>
      <c r="EF23" s="482"/>
      <c r="EG23" s="482"/>
      <c r="EH23" s="482"/>
      <c r="EI23" s="482"/>
      <c r="EJ23" s="482"/>
      <c r="EK23" s="482"/>
      <c r="EL23" s="482"/>
      <c r="EM23" s="482"/>
      <c r="EN23" s="482"/>
      <c r="EO23" s="482"/>
      <c r="EP23" s="482"/>
      <c r="EQ23" s="482"/>
      <c r="ER23" s="482"/>
      <c r="ES23" s="482"/>
      <c r="ET23" s="482"/>
      <c r="EU23" s="482"/>
      <c r="EV23" s="482"/>
      <c r="EW23" s="482"/>
      <c r="EX23" s="482"/>
      <c r="EY23" s="482"/>
      <c r="EZ23" s="482"/>
      <c r="FA23" s="482"/>
      <c r="FB23" s="482"/>
      <c r="FC23" s="482"/>
      <c r="FD23" s="482"/>
      <c r="FE23" s="482"/>
      <c r="FF23" s="482"/>
      <c r="FG23" s="482"/>
      <c r="FH23" s="482"/>
      <c r="FI23" s="482"/>
      <c r="FJ23" s="482"/>
      <c r="FK23" s="482"/>
      <c r="FL23" s="482"/>
      <c r="FM23" s="482"/>
      <c r="FN23" s="482"/>
      <c r="FO23" s="482"/>
      <c r="FP23" s="482"/>
      <c r="FQ23" s="482"/>
      <c r="FR23" s="482"/>
      <c r="FS23" s="482"/>
      <c r="FT23" s="482"/>
      <c r="FU23" s="482"/>
      <c r="FV23" s="482"/>
      <c r="FW23" s="482"/>
      <c r="FX23" s="482"/>
      <c r="FY23" s="482"/>
      <c r="FZ23" s="482"/>
      <c r="GA23" s="482"/>
      <c r="GB23" s="482"/>
      <c r="GC23" s="482"/>
      <c r="GD23" s="482"/>
    </row>
    <row r="24" spans="1:186" s="492" customFormat="1">
      <c r="A24" s="786"/>
      <c r="J24" s="785"/>
      <c r="K24" s="482"/>
      <c r="L24" s="482"/>
      <c r="M24" s="482"/>
      <c r="N24" s="482"/>
      <c r="O24" s="482"/>
      <c r="P24" s="482"/>
      <c r="Q24" s="482"/>
      <c r="R24" s="482"/>
      <c r="S24" s="482"/>
      <c r="T24" s="482"/>
      <c r="U24" s="482"/>
      <c r="V24" s="482"/>
      <c r="W24" s="482"/>
      <c r="X24" s="482"/>
      <c r="Y24" s="482"/>
      <c r="Z24" s="482"/>
      <c r="AA24" s="482"/>
      <c r="AB24" s="482"/>
      <c r="AC24" s="482"/>
      <c r="AD24" s="482"/>
      <c r="AE24" s="482"/>
      <c r="AF24" s="482"/>
      <c r="AG24" s="482"/>
      <c r="AH24" s="482"/>
      <c r="AI24" s="482"/>
      <c r="AJ24" s="482"/>
      <c r="AK24" s="482"/>
      <c r="AL24" s="482"/>
      <c r="AM24" s="482"/>
      <c r="AN24" s="482"/>
      <c r="AO24" s="482"/>
      <c r="AP24" s="482"/>
      <c r="AQ24" s="482"/>
      <c r="AR24" s="482"/>
      <c r="AS24" s="482"/>
      <c r="AT24" s="482"/>
      <c r="AU24" s="482"/>
      <c r="AV24" s="482"/>
      <c r="AW24" s="482"/>
      <c r="AX24" s="482"/>
      <c r="AY24" s="482"/>
      <c r="AZ24" s="482"/>
      <c r="BA24" s="482"/>
      <c r="BB24" s="482"/>
      <c r="BC24" s="482"/>
      <c r="BD24" s="482"/>
      <c r="BE24" s="482"/>
      <c r="BF24" s="482"/>
      <c r="BG24" s="482"/>
      <c r="BH24" s="482"/>
      <c r="BI24" s="482"/>
      <c r="BJ24" s="483"/>
      <c r="BK24" s="482"/>
      <c r="BL24" s="482"/>
      <c r="BM24" s="482"/>
      <c r="BN24" s="482"/>
      <c r="BO24" s="482"/>
      <c r="BP24" s="482"/>
      <c r="BQ24" s="482"/>
      <c r="BR24" s="482"/>
      <c r="BS24" s="482"/>
      <c r="BT24" s="482"/>
      <c r="BU24" s="482"/>
      <c r="BV24" s="482"/>
      <c r="BW24" s="482"/>
      <c r="BX24" s="482"/>
      <c r="BY24" s="482"/>
      <c r="BZ24" s="482"/>
      <c r="CA24" s="482"/>
      <c r="CB24" s="482"/>
      <c r="CC24" s="482"/>
      <c r="CD24" s="482"/>
      <c r="CE24" s="482"/>
      <c r="CF24" s="482"/>
      <c r="CG24" s="482"/>
      <c r="CH24" s="482"/>
      <c r="CI24" s="482"/>
      <c r="CJ24" s="482"/>
      <c r="CK24" s="482"/>
      <c r="CL24" s="482"/>
      <c r="CM24" s="482"/>
      <c r="CN24" s="482"/>
      <c r="CO24" s="482"/>
      <c r="CP24" s="482"/>
      <c r="CQ24" s="482"/>
      <c r="CR24" s="482"/>
      <c r="CS24" s="482"/>
      <c r="CT24" s="482"/>
      <c r="CU24" s="482"/>
      <c r="CV24" s="482"/>
      <c r="CW24" s="482"/>
      <c r="CX24" s="482"/>
      <c r="CY24" s="482"/>
      <c r="CZ24" s="482"/>
      <c r="DA24" s="482"/>
      <c r="DB24" s="482"/>
      <c r="DC24" s="482"/>
      <c r="DD24" s="482"/>
      <c r="DE24" s="482"/>
      <c r="DF24" s="482"/>
      <c r="DG24" s="482"/>
      <c r="DH24" s="482"/>
      <c r="DI24" s="482"/>
      <c r="DJ24" s="482"/>
      <c r="DK24" s="482"/>
      <c r="DL24" s="482"/>
      <c r="DM24" s="482"/>
      <c r="DN24" s="482"/>
      <c r="DO24" s="482"/>
      <c r="DP24" s="482"/>
      <c r="DQ24" s="482"/>
      <c r="DR24" s="482"/>
      <c r="DS24" s="482"/>
      <c r="DT24" s="482"/>
      <c r="DU24" s="482"/>
      <c r="DV24" s="482"/>
      <c r="DW24" s="482"/>
      <c r="DX24" s="482"/>
      <c r="DY24" s="482"/>
      <c r="DZ24" s="482"/>
      <c r="EA24" s="482"/>
      <c r="EB24" s="482"/>
      <c r="EC24" s="482"/>
      <c r="ED24" s="482"/>
      <c r="EE24" s="482"/>
      <c r="EF24" s="482"/>
      <c r="EG24" s="482"/>
      <c r="EH24" s="482"/>
      <c r="EI24" s="482"/>
      <c r="EJ24" s="482"/>
      <c r="EK24" s="482"/>
      <c r="EL24" s="482"/>
      <c r="EM24" s="482"/>
      <c r="EN24" s="482"/>
      <c r="EO24" s="482"/>
      <c r="EP24" s="482"/>
      <c r="EQ24" s="482"/>
      <c r="ER24" s="482"/>
      <c r="ES24" s="482"/>
      <c r="ET24" s="482"/>
      <c r="EU24" s="482"/>
      <c r="EV24" s="482"/>
      <c r="EW24" s="482"/>
      <c r="EX24" s="482"/>
      <c r="EY24" s="482"/>
      <c r="EZ24" s="482"/>
      <c r="FA24" s="482"/>
      <c r="FB24" s="482"/>
      <c r="FC24" s="482"/>
      <c r="FD24" s="482"/>
      <c r="FE24" s="482"/>
      <c r="FF24" s="482"/>
      <c r="FG24" s="482"/>
      <c r="FH24" s="482"/>
      <c r="FI24" s="482"/>
      <c r="FJ24" s="482"/>
      <c r="FK24" s="482"/>
      <c r="FL24" s="482"/>
      <c r="FM24" s="482"/>
      <c r="FN24" s="482"/>
      <c r="FO24" s="482"/>
      <c r="FP24" s="482"/>
      <c r="FQ24" s="482"/>
      <c r="FR24" s="482"/>
      <c r="FS24" s="482"/>
      <c r="FT24" s="482"/>
      <c r="FU24" s="482"/>
      <c r="FV24" s="482"/>
      <c r="FW24" s="482"/>
      <c r="FX24" s="482"/>
      <c r="FY24" s="482"/>
      <c r="FZ24" s="482"/>
      <c r="GA24" s="482"/>
      <c r="GB24" s="482"/>
      <c r="GC24" s="482"/>
      <c r="GD24" s="482"/>
    </row>
    <row r="25" spans="1:186" s="482" customFormat="1" ht="30" hidden="1" customHeight="1" outlineLevel="1">
      <c r="A25" s="786"/>
      <c r="B25" s="834" t="s">
        <v>95</v>
      </c>
      <c r="C25" s="835"/>
      <c r="D25" s="513"/>
      <c r="E25" s="643"/>
      <c r="F25" s="492"/>
      <c r="G25" s="492"/>
      <c r="H25" s="492"/>
      <c r="I25" s="492"/>
      <c r="J25" s="785"/>
    </row>
    <row r="26" spans="1:186" s="492" customFormat="1" hidden="1" outlineLevel="1">
      <c r="A26" s="786"/>
      <c r="J26" s="785"/>
      <c r="K26" s="482"/>
      <c r="L26" s="482"/>
      <c r="M26" s="482"/>
      <c r="N26" s="482"/>
      <c r="O26" s="482"/>
      <c r="P26" s="482"/>
      <c r="Q26" s="482"/>
      <c r="R26" s="482"/>
      <c r="S26" s="482"/>
      <c r="T26" s="482"/>
      <c r="U26" s="482"/>
      <c r="V26" s="482"/>
      <c r="W26" s="482"/>
      <c r="X26" s="482"/>
      <c r="Y26" s="482"/>
      <c r="Z26" s="482"/>
      <c r="AA26" s="482"/>
      <c r="AB26" s="482"/>
      <c r="AC26" s="482"/>
      <c r="AD26" s="482"/>
      <c r="AE26" s="482"/>
      <c r="AF26" s="482"/>
      <c r="AG26" s="482"/>
      <c r="AH26" s="482"/>
      <c r="AI26" s="482"/>
      <c r="AJ26" s="482"/>
      <c r="AK26" s="482"/>
      <c r="AL26" s="482"/>
      <c r="AM26" s="482"/>
      <c r="AN26" s="482"/>
      <c r="AO26" s="482"/>
      <c r="AP26" s="482"/>
      <c r="AQ26" s="482"/>
      <c r="AR26" s="482"/>
      <c r="AS26" s="482"/>
      <c r="AT26" s="482"/>
      <c r="AU26" s="482"/>
      <c r="AV26" s="482"/>
      <c r="AW26" s="482"/>
      <c r="AX26" s="482"/>
      <c r="AY26" s="482"/>
      <c r="AZ26" s="482"/>
      <c r="BA26" s="482"/>
      <c r="BB26" s="482"/>
      <c r="BC26" s="482"/>
      <c r="BD26" s="482"/>
      <c r="BE26" s="482"/>
      <c r="BF26" s="482"/>
      <c r="BG26" s="482"/>
      <c r="BH26" s="482"/>
      <c r="BI26" s="482"/>
      <c r="BJ26" s="483"/>
      <c r="BK26" s="482"/>
      <c r="BL26" s="482"/>
      <c r="BM26" s="482"/>
      <c r="BN26" s="482"/>
      <c r="BO26" s="482"/>
      <c r="BP26" s="482"/>
      <c r="BQ26" s="482"/>
      <c r="BR26" s="482"/>
      <c r="BS26" s="482"/>
      <c r="BT26" s="482"/>
      <c r="BU26" s="482"/>
      <c r="BV26" s="482"/>
      <c r="BW26" s="482"/>
      <c r="BX26" s="482"/>
      <c r="BY26" s="482"/>
      <c r="BZ26" s="482"/>
      <c r="CA26" s="482"/>
      <c r="CB26" s="482"/>
      <c r="CC26" s="482"/>
      <c r="CD26" s="482"/>
      <c r="CE26" s="482"/>
      <c r="CF26" s="482"/>
      <c r="CG26" s="482"/>
      <c r="CH26" s="482"/>
      <c r="CI26" s="482"/>
      <c r="CJ26" s="482"/>
      <c r="CK26" s="482"/>
      <c r="CL26" s="482"/>
      <c r="CM26" s="482"/>
      <c r="CN26" s="482"/>
      <c r="CO26" s="482"/>
      <c r="CP26" s="482"/>
      <c r="CQ26" s="482"/>
      <c r="CR26" s="482"/>
      <c r="CS26" s="482"/>
      <c r="CT26" s="482"/>
      <c r="CU26" s="482"/>
      <c r="CV26" s="482"/>
      <c r="CW26" s="482"/>
      <c r="CX26" s="482"/>
      <c r="CY26" s="482"/>
      <c r="CZ26" s="482"/>
      <c r="DA26" s="482"/>
      <c r="DB26" s="482"/>
      <c r="DC26" s="482"/>
      <c r="DD26" s="482"/>
      <c r="DE26" s="482"/>
      <c r="DF26" s="482"/>
      <c r="DG26" s="482"/>
      <c r="DH26" s="482"/>
      <c r="DI26" s="482"/>
      <c r="DJ26" s="482"/>
      <c r="DK26" s="482"/>
      <c r="DL26" s="482"/>
      <c r="DM26" s="482"/>
      <c r="DN26" s="482"/>
      <c r="DO26" s="482"/>
      <c r="DP26" s="482"/>
      <c r="DQ26" s="482"/>
      <c r="DR26" s="482"/>
      <c r="DS26" s="482"/>
      <c r="DT26" s="482"/>
      <c r="DU26" s="482"/>
      <c r="DV26" s="482"/>
      <c r="DW26" s="482"/>
      <c r="DX26" s="482"/>
      <c r="DY26" s="482"/>
      <c r="DZ26" s="482"/>
      <c r="EA26" s="482"/>
      <c r="EB26" s="482"/>
      <c r="EC26" s="482"/>
      <c r="ED26" s="482"/>
      <c r="EE26" s="482"/>
      <c r="EF26" s="482"/>
      <c r="EG26" s="482"/>
      <c r="EH26" s="482"/>
      <c r="EI26" s="482"/>
      <c r="EJ26" s="482"/>
      <c r="EK26" s="482"/>
      <c r="EL26" s="482"/>
      <c r="EM26" s="482"/>
      <c r="EN26" s="482"/>
      <c r="EO26" s="482"/>
      <c r="EP26" s="482"/>
      <c r="EQ26" s="482"/>
      <c r="ER26" s="482"/>
      <c r="ES26" s="482"/>
      <c r="ET26" s="482"/>
      <c r="EU26" s="482"/>
      <c r="EV26" s="482"/>
      <c r="EW26" s="482"/>
      <c r="EX26" s="482"/>
      <c r="EY26" s="482"/>
      <c r="EZ26" s="482"/>
      <c r="FA26" s="482"/>
      <c r="FB26" s="482"/>
      <c r="FC26" s="482"/>
      <c r="FD26" s="482"/>
      <c r="FE26" s="482"/>
      <c r="FF26" s="482"/>
      <c r="FG26" s="482"/>
      <c r="FH26" s="482"/>
      <c r="FI26" s="482"/>
      <c r="FJ26" s="482"/>
      <c r="FK26" s="482"/>
      <c r="FL26" s="482"/>
      <c r="FM26" s="482"/>
      <c r="FN26" s="482"/>
      <c r="FO26" s="482"/>
      <c r="FP26" s="482"/>
      <c r="FQ26" s="482"/>
      <c r="FR26" s="482"/>
      <c r="FS26" s="482"/>
      <c r="FT26" s="482"/>
      <c r="FU26" s="482"/>
      <c r="FV26" s="482"/>
      <c r="FW26" s="482"/>
      <c r="FX26" s="482"/>
      <c r="FY26" s="482"/>
      <c r="FZ26" s="482"/>
      <c r="GA26" s="482"/>
      <c r="GB26" s="482"/>
      <c r="GC26" s="482"/>
      <c r="GD26" s="482"/>
    </row>
    <row r="27" spans="1:186" s="482" customFormat="1" collapsed="1">
      <c r="A27" s="786">
        <v>4.3</v>
      </c>
      <c r="B27" s="769" t="s">
        <v>320</v>
      </c>
      <c r="C27" s="492"/>
      <c r="D27" s="492"/>
      <c r="E27" s="492"/>
      <c r="F27" s="492"/>
      <c r="G27" s="492"/>
      <c r="H27" s="492"/>
      <c r="I27" s="492"/>
      <c r="J27" s="785"/>
    </row>
    <row r="28" spans="1:186" s="482" customFormat="1">
      <c r="A28" s="786"/>
      <c r="B28" s="827" t="s">
        <v>50</v>
      </c>
      <c r="C28" s="828" t="s">
        <v>2640</v>
      </c>
      <c r="D28" s="828" t="s">
        <v>2641</v>
      </c>
      <c r="E28" s="828" t="s">
        <v>2642</v>
      </c>
      <c r="F28" s="828" t="s">
        <v>2643</v>
      </c>
      <c r="G28" s="828" t="s">
        <v>2644</v>
      </c>
      <c r="H28" s="492"/>
      <c r="I28" s="492"/>
      <c r="J28" s="785"/>
    </row>
    <row r="29" spans="1:186" s="482" customFormat="1">
      <c r="A29" s="786"/>
      <c r="B29" s="829" t="s">
        <v>2496</v>
      </c>
      <c r="C29" s="441">
        <v>0</v>
      </c>
      <c r="D29" s="441">
        <v>0</v>
      </c>
      <c r="E29" s="441">
        <f>' קבועים'!B129</f>
        <v>0</v>
      </c>
      <c r="F29" s="441">
        <v>0</v>
      </c>
      <c r="G29" s="441">
        <v>0</v>
      </c>
      <c r="H29" s="492"/>
      <c r="I29" s="492"/>
      <c r="J29" s="785"/>
      <c r="BJ29" s="483"/>
    </row>
    <row r="30" spans="1:186" s="492" customFormat="1">
      <c r="A30" s="786"/>
      <c r="B30" s="829" t="s">
        <v>2422</v>
      </c>
      <c r="C30" s="441">
        <f>' קבועים'!B743</f>
        <v>0</v>
      </c>
      <c r="D30" s="441">
        <f>IF('חימום וקירור מים'!D78=גפ_מ,'חימום וקירור מים'!F78,0)+IF('חימום וקירור מים'!D79=גפ_מ,'חימום וקירור מים'!F79,0)+IF('חימום וקירור מים'!D80=גפ_מ,'חימום וקירור מים'!F80,0)+IF('חימום וקירור מים'!D86=גפ_מ,'חימום וקירור מים'!F86,0)+IF('חימום וקירור מים'!D87=גפ_מ,'חימום וקירור מים'!F87,0)+IF('חימום וקירור מים'!D88=גפ_מ,'חימום וקירור מים'!F88,0)+IF('חימום וקירור מים'!D94=גפ_מ,'חימום וקירור מים'!F94,0)+IF('חימום וקירור מים'!D95=גפ_מ,'חימום וקירור מים'!F95,0)+IF('חימום וקירור מים'!D96=גפ_מ,'חימום וקירור מים'!F96,0)+IF('חימום וקירור מים'!D102=גפ_מ,'חימום וקירור מים'!F102,0)+IF('חימום וקירור מים'!D103=גפ_מ,'חימום וקירור מים'!F103,0)+IF('חימום וקירור מים'!D104=גפ_מ,'חימום וקירור מים'!F104,0)+IF('חימום וקירור מים'!D110=גפ_מ,'חימום וקירור מים'!F110,0)+IF('חימום וקירור מים'!D111=גפ_מ,'חימום וקירור מים'!F111,0)+IF('חימום וקירור מים'!D112=גפ_מ,'חימום וקירור מים'!F112,0)+IF('חימום וקירור מים'!D118=גפ_מ,'חימום וקירור מים'!F118,0)+IF('חימום וקירור מים'!D119=גפ_מ,'חימום וקירור מים'!F119,0)+IF('חימום וקירור מים'!D120=גפ_מ,'חימום וקירור מים'!F120,0)</f>
        <v>0</v>
      </c>
      <c r="E30" s="441">
        <f>IF('חימום וקירור מים'!D78="חשמל",'חימום וקירור מים'!F78,0)+IF('חימום וקירור מים'!D79="חשמל",'חימום וקירור מים'!F79,0)+IF('חימום וקירור מים'!D80="חשמל",'חימום וקירור מים'!F80,0)+IF('חימום וקירור מים'!D86="חשמל",'חימום וקירור מים'!F86,0)+IF('חימום וקירור מים'!D87="חשמל",'חימום וקירור מים'!F87,0)+IF('חימום וקירור מים'!D88="חשמל",'חימום וקירור מים'!F88,0)+IF('חימום וקירור מים'!D94="חשמל",'חימום וקירור מים'!F94,0)+IF('חימום וקירור מים'!D95="חשמל",'חימום וקירור מים'!F95,0)+IF('חימום וקירור מים'!D96="חשמל",'חימום וקירור מים'!F96,0)+IF('חימום וקירור מים'!D102="חשמל",'חימום וקירור מים'!F102,0)+IF('חימום וקירור מים'!D103="חשמל",'חימום וקירור מים'!F103,0)+IF('חימום וקירור מים'!D104="חשמל",'חימום וקירור מים'!F104,0)+IF('חימום וקירור מים'!D110="חשמל",'חימום וקירור מים'!F110,0)+IF('חימום וקירור מים'!D111="חשמל",'חימום וקירור מים'!F111,0)+IF('חימום וקירור מים'!D112="חשמל",'חימום וקירור מים'!F112,0)+IF('חימום וקירור מים'!D118="חשמל",'חימום וקירור מים'!F118,0)+IF('חימום וקירור מים'!D119="חשמל",'חימום וקירור מים'!F119,0)+IF('חימום וקירור מים'!D120="חשמל",'חימום וקירור מים'!F120,0)</f>
        <v>0</v>
      </c>
      <c r="F30" s="441">
        <f>IF('חימום וקירור מים'!D78="מזוט",'חימום וקירור מים'!F78,0)+IF('חימום וקירור מים'!D79="מזוט",'חימום וקירור מים'!F79,0)+IF('חימום וקירור מים'!D80="מזוט",'חימום וקירור מים'!F80,0)+IF('חימום וקירור מים'!D86="מזוט",'חימום וקירור מים'!F86,0)+IF('חימום וקירור מים'!D87="מזוט",'חימום וקירור מים'!F87,0)+IF('חימום וקירור מים'!D88="מזוט",'חימום וקירור מים'!F88,0)+IF('חימום וקירור מים'!D94="מזוט",'חימום וקירור מים'!F94,0)+IF('חימום וקירור מים'!D95="מזוט",'חימום וקירור מים'!F95,0)+IF('חימום וקירור מים'!D96="מזוט",'חימום וקירור מים'!F96,0)+IF('חימום וקירור מים'!D102="מזוט",'חימום וקירור מים'!F102,0)+IF('חימום וקירור מים'!D103="מזוט",'חימום וקירור מים'!F103,0)+IF('חימום וקירור מים'!D104="מזוט",'חימום וקירור מים'!F104,0)+IF('חימום וקירור מים'!D110="מזוט",'חימום וקירור מים'!F110,0)+IF('חימום וקירור מים'!D111="מזוט",'חימום וקירור מים'!F111,0)+IF('חימום וקירור מים'!D112="מזוט",'חימום וקירור מים'!F112,0)+IF('חימום וקירור מים'!D118="מזוט",'חימום וקירור מים'!F118,0)+IF('חימום וקירור מים'!D119="מזוט",'חימום וקירור מים'!F119,0)+IF('חימום וקירור מים'!D120="מזוט",'חימום וקירור מים'!F120,0)</f>
        <v>0</v>
      </c>
      <c r="G30" s="441">
        <f>IF('חימום וקירור מים'!D78="סולר",'חימום וקירור מים'!F78,0)+IF('חימום וקירור מים'!D79="סולר",'חימום וקירור מים'!F79,0)+IF('חימום וקירור מים'!D80="סולר",'חימום וקירור מים'!F80,0)+IF('חימום וקירור מים'!D86="סולר",'חימום וקירור מים'!F86,0)+IF('חימום וקירור מים'!D87="סולר",'חימום וקירור מים'!F87,0)+IF('חימום וקירור מים'!D88="סולר",'חימום וקירור מים'!F88,0)+IF('חימום וקירור מים'!D94="סולר",'חימום וקירור מים'!F94,0)+IF('חימום וקירור מים'!D95="סולר",'חימום וקירור מים'!F95,0)+IF('חימום וקירור מים'!D96="סולר",'חימום וקירור מים'!F96,0)+IF('חימום וקירור מים'!D102="סולר",'חימום וקירור מים'!F102,0)+IF('חימום וקירור מים'!D103="סולר",'חימום וקירור מים'!F103,0)+IF('חימום וקירור מים'!D104="סולר",'חימום וקירור מים'!F104,0)+IF('חימום וקירור מים'!D110="סולר",'חימום וקירור מים'!F110,0)+IF('חימום וקירור מים'!D111="סולר",'חימום וקירור מים'!F111,0)+IF('חימום וקירור מים'!D112="סולר",'חימום וקירור מים'!F112,0)+IF('חימום וקירור מים'!D118="סולר",'חימום וקירור מים'!F118,0)+IF('חימום וקירור מים'!D119="סולר",'חימום וקירור מים'!F119,0)+IF('חימום וקירור מים'!D120="סולר",'חימום וקירור מים'!F120,0)</f>
        <v>0</v>
      </c>
      <c r="J30" s="785"/>
      <c r="K30" s="482"/>
      <c r="L30" s="482"/>
      <c r="M30" s="482"/>
      <c r="N30" s="482"/>
      <c r="O30" s="482"/>
      <c r="P30" s="482"/>
      <c r="Q30" s="482"/>
      <c r="R30" s="482"/>
      <c r="S30" s="482"/>
      <c r="T30" s="482"/>
      <c r="U30" s="482"/>
      <c r="V30" s="482"/>
      <c r="W30" s="482"/>
      <c r="X30" s="482"/>
      <c r="Y30" s="482"/>
      <c r="Z30" s="482"/>
      <c r="AA30" s="482"/>
      <c r="AB30" s="482"/>
      <c r="AC30" s="482"/>
      <c r="AD30" s="482"/>
      <c r="AE30" s="482"/>
      <c r="AF30" s="482"/>
      <c r="AG30" s="482"/>
      <c r="AH30" s="482"/>
      <c r="AI30" s="482"/>
      <c r="AJ30" s="482"/>
      <c r="AK30" s="482"/>
      <c r="AL30" s="482"/>
      <c r="AM30" s="482"/>
      <c r="AN30" s="482"/>
      <c r="AO30" s="482"/>
      <c r="AP30" s="482"/>
      <c r="AQ30" s="482"/>
      <c r="AR30" s="482"/>
      <c r="AS30" s="482"/>
      <c r="AT30" s="482"/>
      <c r="AU30" s="482"/>
      <c r="AV30" s="482"/>
      <c r="AW30" s="482"/>
      <c r="AX30" s="482"/>
      <c r="AY30" s="482"/>
      <c r="AZ30" s="482"/>
      <c r="BA30" s="482"/>
      <c r="BB30" s="482"/>
      <c r="BC30" s="482"/>
      <c r="BD30" s="482"/>
      <c r="BE30" s="482"/>
      <c r="BF30" s="482"/>
      <c r="BG30" s="482"/>
      <c r="BH30" s="482"/>
      <c r="BI30" s="482"/>
      <c r="BJ30" s="483"/>
      <c r="BK30" s="482"/>
      <c r="BL30" s="482"/>
      <c r="BM30" s="482"/>
      <c r="BN30" s="482"/>
      <c r="BO30" s="482"/>
      <c r="BP30" s="482"/>
      <c r="BQ30" s="482"/>
      <c r="BR30" s="482"/>
      <c r="BS30" s="482"/>
      <c r="BT30" s="482"/>
      <c r="BU30" s="482"/>
      <c r="BV30" s="482"/>
      <c r="BW30" s="482"/>
      <c r="BX30" s="482"/>
      <c r="BY30" s="482"/>
      <c r="BZ30" s="482"/>
      <c r="CA30" s="482"/>
      <c r="CB30" s="482"/>
      <c r="CC30" s="482"/>
      <c r="CD30" s="482"/>
      <c r="CE30" s="482"/>
      <c r="CF30" s="482"/>
      <c r="CG30" s="482"/>
      <c r="CH30" s="482"/>
      <c r="CI30" s="482"/>
      <c r="CJ30" s="482"/>
      <c r="CK30" s="482"/>
      <c r="CL30" s="482"/>
      <c r="CM30" s="482"/>
      <c r="CN30" s="482"/>
      <c r="CO30" s="482"/>
      <c r="CP30" s="482"/>
      <c r="CQ30" s="482"/>
      <c r="CR30" s="482"/>
      <c r="CS30" s="482"/>
      <c r="CT30" s="482"/>
      <c r="CU30" s="482"/>
      <c r="CV30" s="482"/>
      <c r="CW30" s="482"/>
      <c r="CX30" s="482"/>
      <c r="CY30" s="482"/>
      <c r="CZ30" s="482"/>
      <c r="DA30" s="482"/>
      <c r="DB30" s="482"/>
      <c r="DC30" s="482"/>
      <c r="DD30" s="482"/>
      <c r="DE30" s="482"/>
      <c r="DF30" s="482"/>
      <c r="DG30" s="482"/>
      <c r="DH30" s="482"/>
      <c r="DI30" s="482"/>
      <c r="DJ30" s="482"/>
      <c r="DK30" s="482"/>
      <c r="DL30" s="482"/>
      <c r="DM30" s="482"/>
      <c r="DN30" s="482"/>
      <c r="DO30" s="482"/>
      <c r="DP30" s="482"/>
      <c r="DQ30" s="482"/>
      <c r="DR30" s="482"/>
      <c r="DS30" s="482"/>
      <c r="DT30" s="482"/>
      <c r="DU30" s="482"/>
      <c r="DV30" s="482"/>
      <c r="DW30" s="482"/>
      <c r="DX30" s="482"/>
      <c r="DY30" s="482"/>
      <c r="DZ30" s="482"/>
      <c r="EA30" s="482"/>
      <c r="EB30" s="482"/>
      <c r="EC30" s="482"/>
      <c r="ED30" s="482"/>
      <c r="EE30" s="482"/>
      <c r="EF30" s="482"/>
      <c r="EG30" s="482"/>
      <c r="EH30" s="482"/>
      <c r="EI30" s="482"/>
      <c r="EJ30" s="482"/>
      <c r="EK30" s="482"/>
      <c r="EL30" s="482"/>
      <c r="EM30" s="482"/>
      <c r="EN30" s="482"/>
      <c r="EO30" s="482"/>
      <c r="EP30" s="482"/>
      <c r="EQ30" s="482"/>
      <c r="ER30" s="482"/>
      <c r="ES30" s="482"/>
      <c r="ET30" s="482"/>
      <c r="EU30" s="482"/>
      <c r="EV30" s="482"/>
      <c r="EW30" s="482"/>
      <c r="EX30" s="482"/>
      <c r="EY30" s="482"/>
      <c r="EZ30" s="482"/>
      <c r="FA30" s="482"/>
      <c r="FB30" s="482"/>
      <c r="FC30" s="482"/>
      <c r="FD30" s="482"/>
      <c r="FE30" s="482"/>
      <c r="FF30" s="482"/>
      <c r="FG30" s="482"/>
      <c r="FH30" s="482"/>
      <c r="FI30" s="482"/>
      <c r="FJ30" s="482"/>
      <c r="FK30" s="482"/>
      <c r="FL30" s="482"/>
      <c r="FM30" s="482"/>
      <c r="FN30" s="482"/>
      <c r="FO30" s="482"/>
      <c r="FP30" s="482"/>
      <c r="FQ30" s="482"/>
      <c r="FR30" s="482"/>
      <c r="FS30" s="482"/>
      <c r="FT30" s="482"/>
      <c r="FU30" s="482"/>
      <c r="FV30" s="482"/>
      <c r="FW30" s="482"/>
      <c r="FX30" s="482"/>
      <c r="FY30" s="482"/>
      <c r="FZ30" s="482"/>
      <c r="GA30" s="482"/>
      <c r="GB30" s="482"/>
      <c r="GC30" s="482"/>
      <c r="GD30" s="482"/>
    </row>
    <row r="31" spans="1:186" s="492" customFormat="1">
      <c r="A31" s="786"/>
      <c r="B31" s="827" t="s">
        <v>185</v>
      </c>
      <c r="C31" s="441">
        <f>SUM(C29:C30)</f>
        <v>0</v>
      </c>
      <c r="D31" s="441">
        <f>SUM(D29:D30)</f>
        <v>0</v>
      </c>
      <c r="E31" s="441">
        <f>SUM(E29:E30)</f>
        <v>0</v>
      </c>
      <c r="F31" s="441">
        <f>SUM(F29:F30)</f>
        <v>0</v>
      </c>
      <c r="G31" s="441">
        <f>SUM(G29:G30)</f>
        <v>0</v>
      </c>
      <c r="J31" s="785"/>
      <c r="K31" s="482"/>
      <c r="L31" s="482"/>
      <c r="M31" s="482"/>
      <c r="N31" s="482"/>
      <c r="O31" s="482"/>
      <c r="P31" s="482"/>
      <c r="Q31" s="482"/>
      <c r="R31" s="482"/>
      <c r="S31" s="482"/>
      <c r="T31" s="482"/>
      <c r="U31" s="482"/>
      <c r="V31" s="482"/>
      <c r="W31" s="482"/>
      <c r="X31" s="482"/>
      <c r="Y31" s="482"/>
      <c r="Z31" s="482"/>
      <c r="AA31" s="482"/>
      <c r="AB31" s="482"/>
      <c r="AC31" s="482"/>
      <c r="AD31" s="482"/>
      <c r="AE31" s="482"/>
      <c r="AF31" s="482"/>
      <c r="AG31" s="482"/>
      <c r="AH31" s="482"/>
      <c r="AI31" s="482"/>
      <c r="AJ31" s="482"/>
      <c r="AK31" s="482"/>
      <c r="AL31" s="482"/>
      <c r="AM31" s="482"/>
      <c r="AN31" s="482"/>
      <c r="AO31" s="482"/>
      <c r="AP31" s="482"/>
      <c r="AQ31" s="482"/>
      <c r="AR31" s="482"/>
      <c r="AS31" s="482"/>
      <c r="AT31" s="482"/>
      <c r="AU31" s="482"/>
      <c r="AV31" s="482"/>
      <c r="AW31" s="482"/>
      <c r="AX31" s="482"/>
      <c r="AY31" s="482"/>
      <c r="AZ31" s="482"/>
      <c r="BA31" s="482"/>
      <c r="BB31" s="482"/>
      <c r="BC31" s="482"/>
      <c r="BD31" s="482"/>
      <c r="BE31" s="482"/>
      <c r="BF31" s="482"/>
      <c r="BG31" s="482"/>
      <c r="BH31" s="482"/>
      <c r="BI31" s="482"/>
      <c r="BJ31" s="483"/>
      <c r="BK31" s="482"/>
      <c r="BL31" s="482"/>
      <c r="BM31" s="482"/>
      <c r="BN31" s="482"/>
      <c r="BO31" s="482"/>
      <c r="BP31" s="482"/>
      <c r="BQ31" s="482"/>
      <c r="BR31" s="482"/>
      <c r="BS31" s="482"/>
      <c r="BT31" s="482"/>
      <c r="BU31" s="482"/>
      <c r="BV31" s="482"/>
      <c r="BW31" s="482"/>
      <c r="BX31" s="482"/>
      <c r="BY31" s="482"/>
      <c r="BZ31" s="482"/>
      <c r="CA31" s="482"/>
      <c r="CB31" s="482"/>
      <c r="CC31" s="482"/>
      <c r="CD31" s="482"/>
      <c r="CE31" s="482"/>
      <c r="CF31" s="482"/>
      <c r="CG31" s="482"/>
      <c r="CH31" s="482"/>
      <c r="CI31" s="482"/>
      <c r="CJ31" s="482"/>
      <c r="CK31" s="482"/>
      <c r="CL31" s="482"/>
      <c r="CM31" s="482"/>
      <c r="CN31" s="482"/>
      <c r="CO31" s="482"/>
      <c r="CP31" s="482"/>
      <c r="CQ31" s="482"/>
      <c r="CR31" s="482"/>
      <c r="CS31" s="482"/>
      <c r="CT31" s="482"/>
      <c r="CU31" s="482"/>
      <c r="CV31" s="482"/>
      <c r="CW31" s="482"/>
      <c r="CX31" s="482"/>
      <c r="CY31" s="482"/>
      <c r="CZ31" s="482"/>
      <c r="DA31" s="482"/>
      <c r="DB31" s="482"/>
      <c r="DC31" s="482"/>
      <c r="DD31" s="482"/>
      <c r="DE31" s="482"/>
      <c r="DF31" s="482"/>
      <c r="DG31" s="482"/>
      <c r="DH31" s="482"/>
      <c r="DI31" s="482"/>
      <c r="DJ31" s="482"/>
      <c r="DK31" s="482"/>
      <c r="DL31" s="482"/>
      <c r="DM31" s="482"/>
      <c r="DN31" s="482"/>
      <c r="DO31" s="482"/>
      <c r="DP31" s="482"/>
      <c r="DQ31" s="482"/>
      <c r="DR31" s="482"/>
      <c r="DS31" s="482"/>
      <c r="DT31" s="482"/>
      <c r="DU31" s="482"/>
      <c r="DV31" s="482"/>
      <c r="DW31" s="482"/>
      <c r="DX31" s="482"/>
      <c r="DY31" s="482"/>
      <c r="DZ31" s="482"/>
      <c r="EA31" s="482"/>
      <c r="EB31" s="482"/>
      <c r="EC31" s="482"/>
      <c r="ED31" s="482"/>
      <c r="EE31" s="482"/>
      <c r="EF31" s="482"/>
      <c r="EG31" s="482"/>
      <c r="EH31" s="482"/>
      <c r="EI31" s="482"/>
      <c r="EJ31" s="482"/>
      <c r="EK31" s="482"/>
      <c r="EL31" s="482"/>
      <c r="EM31" s="482"/>
      <c r="EN31" s="482"/>
      <c r="EO31" s="482"/>
      <c r="EP31" s="482"/>
      <c r="EQ31" s="482"/>
      <c r="ER31" s="482"/>
      <c r="ES31" s="482"/>
      <c r="ET31" s="482"/>
      <c r="EU31" s="482"/>
      <c r="EV31" s="482"/>
      <c r="EW31" s="482"/>
      <c r="EX31" s="482"/>
      <c r="EY31" s="482"/>
      <c r="EZ31" s="482"/>
      <c r="FA31" s="482"/>
      <c r="FB31" s="482"/>
      <c r="FC31" s="482"/>
      <c r="FD31" s="482"/>
      <c r="FE31" s="482"/>
      <c r="FF31" s="482"/>
      <c r="FG31" s="482"/>
      <c r="FH31" s="482"/>
      <c r="FI31" s="482"/>
      <c r="FJ31" s="482"/>
      <c r="FK31" s="482"/>
      <c r="FL31" s="482"/>
      <c r="FM31" s="482"/>
      <c r="FN31" s="482"/>
      <c r="FO31" s="482"/>
      <c r="FP31" s="482"/>
      <c r="FQ31" s="482"/>
      <c r="FR31" s="482"/>
      <c r="FS31" s="482"/>
      <c r="FT31" s="482"/>
      <c r="FU31" s="482"/>
      <c r="FV31" s="482"/>
      <c r="FW31" s="482"/>
      <c r="FX31" s="482"/>
      <c r="FY31" s="482"/>
      <c r="FZ31" s="482"/>
      <c r="GA31" s="482"/>
      <c r="GB31" s="482"/>
      <c r="GC31" s="482"/>
      <c r="GD31" s="482"/>
    </row>
    <row r="32" spans="1:186" s="492" customFormat="1">
      <c r="A32" s="786"/>
      <c r="J32" s="785"/>
      <c r="K32" s="482"/>
      <c r="L32" s="482"/>
      <c r="M32" s="482"/>
      <c r="N32" s="482"/>
      <c r="O32" s="482"/>
      <c r="P32" s="482"/>
      <c r="Q32" s="482"/>
      <c r="R32" s="482"/>
      <c r="S32" s="482"/>
      <c r="T32" s="482"/>
      <c r="U32" s="482"/>
      <c r="V32" s="482"/>
      <c r="W32" s="482"/>
      <c r="X32" s="482"/>
      <c r="Y32" s="482"/>
      <c r="Z32" s="482"/>
      <c r="AA32" s="482"/>
      <c r="AB32" s="482"/>
      <c r="AC32" s="482"/>
      <c r="AD32" s="482"/>
      <c r="AE32" s="482"/>
      <c r="AF32" s="482"/>
      <c r="AG32" s="482"/>
      <c r="AH32" s="482"/>
      <c r="AI32" s="482"/>
      <c r="AJ32" s="482"/>
      <c r="AK32" s="482"/>
      <c r="AL32" s="482"/>
      <c r="AM32" s="482"/>
      <c r="AN32" s="482"/>
      <c r="AO32" s="482"/>
      <c r="AP32" s="482"/>
      <c r="AQ32" s="482"/>
      <c r="AR32" s="482"/>
      <c r="AS32" s="482"/>
      <c r="AT32" s="482"/>
      <c r="AU32" s="482"/>
      <c r="AV32" s="482"/>
      <c r="AW32" s="482"/>
      <c r="AX32" s="482"/>
      <c r="AY32" s="482"/>
      <c r="AZ32" s="482"/>
      <c r="BA32" s="482"/>
      <c r="BB32" s="482"/>
      <c r="BC32" s="482"/>
      <c r="BD32" s="482"/>
      <c r="BE32" s="482"/>
      <c r="BF32" s="482"/>
      <c r="BG32" s="482"/>
      <c r="BH32" s="482"/>
      <c r="BI32" s="482"/>
      <c r="BJ32" s="483"/>
      <c r="BK32" s="482"/>
      <c r="BL32" s="482"/>
      <c r="BM32" s="482"/>
      <c r="BN32" s="482"/>
      <c r="BO32" s="482"/>
      <c r="BP32" s="482"/>
      <c r="BQ32" s="482"/>
      <c r="BR32" s="482"/>
      <c r="BS32" s="482"/>
      <c r="BT32" s="482"/>
      <c r="BU32" s="482"/>
      <c r="BV32" s="482"/>
      <c r="BW32" s="482"/>
      <c r="BX32" s="482"/>
      <c r="BY32" s="482"/>
      <c r="BZ32" s="482"/>
      <c r="CA32" s="482"/>
      <c r="CB32" s="482"/>
      <c r="CC32" s="482"/>
      <c r="CD32" s="482"/>
      <c r="CE32" s="482"/>
      <c r="CF32" s="482"/>
      <c r="CG32" s="482"/>
      <c r="CH32" s="482"/>
      <c r="CI32" s="482"/>
      <c r="CJ32" s="482"/>
      <c r="CK32" s="482"/>
      <c r="CL32" s="482"/>
      <c r="CM32" s="482"/>
      <c r="CN32" s="482"/>
      <c r="CO32" s="482"/>
      <c r="CP32" s="482"/>
      <c r="CQ32" s="482"/>
      <c r="CR32" s="482"/>
      <c r="CS32" s="482"/>
      <c r="CT32" s="482"/>
      <c r="CU32" s="482"/>
      <c r="CV32" s="482"/>
      <c r="CW32" s="482"/>
      <c r="CX32" s="482"/>
      <c r="CY32" s="482"/>
      <c r="CZ32" s="482"/>
      <c r="DA32" s="482"/>
      <c r="DB32" s="482"/>
      <c r="DC32" s="482"/>
      <c r="DD32" s="482"/>
      <c r="DE32" s="482"/>
      <c r="DF32" s="482"/>
      <c r="DG32" s="482"/>
      <c r="DH32" s="482"/>
      <c r="DI32" s="482"/>
      <c r="DJ32" s="482"/>
      <c r="DK32" s="482"/>
      <c r="DL32" s="482"/>
      <c r="DM32" s="482"/>
      <c r="DN32" s="482"/>
      <c r="DO32" s="482"/>
      <c r="DP32" s="482"/>
      <c r="DQ32" s="482"/>
      <c r="DR32" s="482"/>
      <c r="DS32" s="482"/>
      <c r="DT32" s="482"/>
      <c r="DU32" s="482"/>
      <c r="DV32" s="482"/>
      <c r="DW32" s="482"/>
      <c r="DX32" s="482"/>
      <c r="DY32" s="482"/>
      <c r="DZ32" s="482"/>
      <c r="EA32" s="482"/>
      <c r="EB32" s="482"/>
      <c r="EC32" s="482"/>
      <c r="ED32" s="482"/>
      <c r="EE32" s="482"/>
      <c r="EF32" s="482"/>
      <c r="EG32" s="482"/>
      <c r="EH32" s="482"/>
      <c r="EI32" s="482"/>
      <c r="EJ32" s="482"/>
      <c r="EK32" s="482"/>
      <c r="EL32" s="482"/>
      <c r="EM32" s="482"/>
      <c r="EN32" s="482"/>
      <c r="EO32" s="482"/>
      <c r="EP32" s="482"/>
      <c r="EQ32" s="482"/>
      <c r="ER32" s="482"/>
      <c r="ES32" s="482"/>
      <c r="ET32" s="482"/>
      <c r="EU32" s="482"/>
      <c r="EV32" s="482"/>
      <c r="EW32" s="482"/>
      <c r="EX32" s="482"/>
      <c r="EY32" s="482"/>
      <c r="EZ32" s="482"/>
      <c r="FA32" s="482"/>
      <c r="FB32" s="482"/>
      <c r="FC32" s="482"/>
      <c r="FD32" s="482"/>
      <c r="FE32" s="482"/>
      <c r="FF32" s="482"/>
      <c r="FG32" s="482"/>
      <c r="FH32" s="482"/>
      <c r="FI32" s="482"/>
      <c r="FJ32" s="482"/>
      <c r="FK32" s="482"/>
      <c r="FL32" s="482"/>
      <c r="FM32" s="482"/>
      <c r="FN32" s="482"/>
      <c r="FO32" s="482"/>
      <c r="FP32" s="482"/>
      <c r="FQ32" s="482"/>
      <c r="FR32" s="482"/>
      <c r="FS32" s="482"/>
      <c r="FT32" s="482"/>
      <c r="FU32" s="482"/>
      <c r="FV32" s="482"/>
      <c r="FW32" s="482"/>
      <c r="FX32" s="482"/>
      <c r="FY32" s="482"/>
      <c r="FZ32" s="482"/>
      <c r="GA32" s="482"/>
      <c r="GB32" s="482"/>
      <c r="GC32" s="482"/>
      <c r="GD32" s="482"/>
    </row>
    <row r="33" spans="1:186" s="482" customFormat="1" ht="15" customHeight="1">
      <c r="A33" s="786">
        <v>4.4000000000000004</v>
      </c>
      <c r="B33" s="769" t="s">
        <v>355</v>
      </c>
      <c r="C33" s="492"/>
      <c r="D33" s="492"/>
      <c r="E33" s="492"/>
      <c r="F33" s="492"/>
      <c r="G33" s="492"/>
      <c r="H33" s="492"/>
      <c r="I33" s="492"/>
      <c r="J33" s="785"/>
    </row>
    <row r="34" spans="1:186" s="482" customFormat="1">
      <c r="A34" s="786"/>
      <c r="B34" s="827" t="s">
        <v>50</v>
      </c>
      <c r="C34" s="827" t="s">
        <v>241</v>
      </c>
      <c r="D34" s="827" t="s">
        <v>2696</v>
      </c>
      <c r="E34" s="492"/>
      <c r="F34" s="492"/>
      <c r="G34" s="492"/>
      <c r="H34" s="492"/>
      <c r="I34" s="492"/>
      <c r="J34" s="785"/>
      <c r="BI34" s="483"/>
    </row>
    <row r="35" spans="1:186" s="482" customFormat="1">
      <c r="A35" s="786"/>
      <c r="B35" s="831" t="s">
        <v>41</v>
      </c>
      <c r="C35" s="832" t="s">
        <v>2695</v>
      </c>
      <c r="D35" s="441">
        <f>C31*E19</f>
        <v>0</v>
      </c>
      <c r="E35" s="492"/>
      <c r="F35" s="492"/>
      <c r="G35" s="492"/>
      <c r="H35" s="492"/>
      <c r="I35" s="492"/>
      <c r="J35" s="785"/>
      <c r="BI35" s="483"/>
    </row>
    <row r="36" spans="1:186" s="482" customFormat="1">
      <c r="A36" s="786"/>
      <c r="B36" s="831" t="s">
        <v>51</v>
      </c>
      <c r="C36" s="832" t="s">
        <v>2695</v>
      </c>
      <c r="D36" s="441">
        <f>E20*D31</f>
        <v>0</v>
      </c>
      <c r="E36" s="492"/>
      <c r="F36" s="492"/>
      <c r="G36" s="492"/>
      <c r="H36" s="492"/>
      <c r="I36" s="492"/>
      <c r="J36" s="785"/>
      <c r="BI36" s="483"/>
    </row>
    <row r="37" spans="1:186" s="482" customFormat="1">
      <c r="A37" s="786"/>
      <c r="B37" s="831" t="s">
        <v>39</v>
      </c>
      <c r="C37" s="832" t="s">
        <v>2695</v>
      </c>
      <c r="D37" s="441">
        <f>E21*E31</f>
        <v>0</v>
      </c>
      <c r="E37" s="492"/>
      <c r="F37" s="492"/>
      <c r="G37" s="492"/>
      <c r="H37" s="492"/>
      <c r="I37" s="492"/>
      <c r="J37" s="785"/>
      <c r="BI37" s="483"/>
    </row>
    <row r="38" spans="1:186" s="482" customFormat="1">
      <c r="A38" s="786"/>
      <c r="B38" s="831" t="s">
        <v>42</v>
      </c>
      <c r="C38" s="832" t="s">
        <v>2695</v>
      </c>
      <c r="D38" s="441">
        <f>E22*F31</f>
        <v>0</v>
      </c>
      <c r="E38" s="492"/>
      <c r="F38" s="492"/>
      <c r="G38" s="492"/>
      <c r="H38" s="492"/>
      <c r="I38" s="492"/>
      <c r="J38" s="785"/>
      <c r="BI38" s="483"/>
    </row>
    <row r="39" spans="1:186" s="492" customFormat="1">
      <c r="A39" s="786"/>
      <c r="B39" s="831" t="s">
        <v>40</v>
      </c>
      <c r="C39" s="832" t="s">
        <v>2695</v>
      </c>
      <c r="D39" s="441">
        <f>E23*G31</f>
        <v>0</v>
      </c>
      <c r="J39" s="785"/>
      <c r="K39" s="482"/>
      <c r="L39" s="482"/>
      <c r="M39" s="482"/>
      <c r="N39" s="482"/>
      <c r="O39" s="482"/>
      <c r="P39" s="482"/>
      <c r="Q39" s="482"/>
      <c r="R39" s="482"/>
      <c r="S39" s="482"/>
      <c r="T39" s="482"/>
      <c r="U39" s="482"/>
      <c r="V39" s="482"/>
      <c r="W39" s="482"/>
      <c r="X39" s="482"/>
      <c r="Y39" s="482"/>
      <c r="Z39" s="482"/>
      <c r="AA39" s="482"/>
      <c r="AB39" s="482"/>
      <c r="AC39" s="482"/>
      <c r="AD39" s="482"/>
      <c r="AE39" s="482"/>
      <c r="AF39" s="482"/>
      <c r="AG39" s="482"/>
      <c r="AH39" s="482"/>
      <c r="AI39" s="482"/>
      <c r="AJ39" s="482"/>
      <c r="AK39" s="482"/>
      <c r="AL39" s="482"/>
      <c r="AM39" s="482"/>
      <c r="AN39" s="482"/>
      <c r="AO39" s="482"/>
      <c r="AP39" s="482"/>
      <c r="AQ39" s="482"/>
      <c r="AR39" s="482"/>
      <c r="AS39" s="482"/>
      <c r="AT39" s="482"/>
      <c r="AU39" s="482"/>
      <c r="AV39" s="482"/>
      <c r="AW39" s="482"/>
      <c r="AX39" s="482"/>
      <c r="AY39" s="482"/>
      <c r="AZ39" s="482"/>
      <c r="BA39" s="482"/>
      <c r="BB39" s="482"/>
      <c r="BC39" s="482"/>
      <c r="BD39" s="482"/>
      <c r="BE39" s="482"/>
      <c r="BF39" s="482"/>
      <c r="BG39" s="482"/>
      <c r="BH39" s="482"/>
      <c r="BI39" s="483"/>
      <c r="BJ39" s="482"/>
      <c r="BK39" s="482"/>
      <c r="BL39" s="482"/>
      <c r="BM39" s="482"/>
      <c r="BN39" s="482"/>
      <c r="BO39" s="482"/>
      <c r="BP39" s="482"/>
      <c r="BQ39" s="482"/>
      <c r="BR39" s="482"/>
      <c r="BS39" s="482"/>
      <c r="BT39" s="482"/>
      <c r="BU39" s="482"/>
      <c r="BV39" s="482"/>
      <c r="BW39" s="482"/>
      <c r="BX39" s="482"/>
      <c r="BY39" s="482"/>
      <c r="BZ39" s="482"/>
      <c r="CA39" s="482"/>
      <c r="CB39" s="482"/>
      <c r="CC39" s="482"/>
      <c r="CD39" s="482"/>
      <c r="CE39" s="482"/>
      <c r="CF39" s="482"/>
      <c r="CG39" s="482"/>
      <c r="CH39" s="482"/>
      <c r="CI39" s="482"/>
      <c r="CJ39" s="482"/>
      <c r="CK39" s="482"/>
      <c r="CL39" s="482"/>
      <c r="CM39" s="482"/>
      <c r="CN39" s="482"/>
      <c r="CO39" s="482"/>
      <c r="CP39" s="482"/>
      <c r="CQ39" s="482"/>
      <c r="CR39" s="482"/>
      <c r="CS39" s="482"/>
      <c r="CT39" s="482"/>
      <c r="CU39" s="482"/>
      <c r="CV39" s="482"/>
      <c r="CW39" s="482"/>
      <c r="CX39" s="482"/>
      <c r="CY39" s="482"/>
      <c r="CZ39" s="482"/>
      <c r="DA39" s="482"/>
      <c r="DB39" s="482"/>
      <c r="DC39" s="482"/>
      <c r="DD39" s="482"/>
      <c r="DE39" s="482"/>
      <c r="DF39" s="482"/>
      <c r="DG39" s="482"/>
      <c r="DH39" s="482"/>
      <c r="DI39" s="482"/>
      <c r="DJ39" s="482"/>
      <c r="DK39" s="482"/>
      <c r="DL39" s="482"/>
      <c r="DM39" s="482"/>
      <c r="DN39" s="482"/>
      <c r="DO39" s="482"/>
      <c r="DP39" s="482"/>
      <c r="DQ39" s="482"/>
      <c r="DR39" s="482"/>
      <c r="DS39" s="482"/>
      <c r="DT39" s="482"/>
      <c r="DU39" s="482"/>
      <c r="DV39" s="482"/>
      <c r="DW39" s="482"/>
      <c r="DX39" s="482"/>
      <c r="DY39" s="482"/>
      <c r="DZ39" s="482"/>
      <c r="EA39" s="482"/>
      <c r="EB39" s="482"/>
      <c r="EC39" s="482"/>
      <c r="ED39" s="482"/>
      <c r="EE39" s="482"/>
      <c r="EF39" s="482"/>
      <c r="EG39" s="482"/>
      <c r="EH39" s="482"/>
      <c r="EI39" s="482"/>
      <c r="EJ39" s="482"/>
      <c r="EK39" s="482"/>
      <c r="EL39" s="482"/>
      <c r="EM39" s="482"/>
      <c r="EN39" s="482"/>
      <c r="EO39" s="482"/>
      <c r="EP39" s="482"/>
      <c r="EQ39" s="482"/>
      <c r="ER39" s="482"/>
      <c r="ES39" s="482"/>
      <c r="ET39" s="482"/>
      <c r="EU39" s="482"/>
      <c r="EV39" s="482"/>
      <c r="EW39" s="482"/>
      <c r="EX39" s="482"/>
      <c r="EY39" s="482"/>
      <c r="EZ39" s="482"/>
      <c r="FA39" s="482"/>
      <c r="FB39" s="482"/>
      <c r="FC39" s="482"/>
      <c r="FD39" s="482"/>
      <c r="FE39" s="482"/>
      <c r="FF39" s="482"/>
      <c r="FG39" s="482"/>
      <c r="FH39" s="482"/>
      <c r="FI39" s="482"/>
      <c r="FJ39" s="482"/>
      <c r="FK39" s="482"/>
      <c r="FL39" s="482"/>
      <c r="FM39" s="482"/>
      <c r="FN39" s="482"/>
      <c r="FO39" s="482"/>
      <c r="FP39" s="482"/>
      <c r="FQ39" s="482"/>
      <c r="FR39" s="482"/>
      <c r="FS39" s="482"/>
      <c r="FT39" s="482"/>
      <c r="FU39" s="482"/>
      <c r="FV39" s="482"/>
      <c r="FW39" s="482"/>
      <c r="FX39" s="482"/>
      <c r="FY39" s="482"/>
      <c r="FZ39" s="482"/>
      <c r="GA39" s="482"/>
      <c r="GB39" s="482"/>
      <c r="GC39" s="482"/>
    </row>
    <row r="40" spans="1:186" s="482" customFormat="1">
      <c r="A40" s="786"/>
      <c r="B40" s="492"/>
      <c r="C40" s="492"/>
      <c r="D40" s="492"/>
      <c r="E40" s="492"/>
      <c r="F40" s="492"/>
      <c r="G40" s="492"/>
      <c r="H40" s="492"/>
      <c r="I40" s="492"/>
      <c r="J40" s="785"/>
      <c r="BJ40" s="483"/>
    </row>
    <row r="41" spans="1:186" s="482" customFormat="1" ht="30" hidden="1" customHeight="1" outlineLevel="1">
      <c r="A41" s="786"/>
      <c r="B41" s="834" t="s">
        <v>95</v>
      </c>
      <c r="C41" s="722"/>
      <c r="D41" s="513"/>
      <c r="E41" s="643"/>
      <c r="F41" s="492"/>
      <c r="G41" s="492"/>
      <c r="H41" s="492"/>
      <c r="I41" s="492"/>
      <c r="J41" s="785"/>
    </row>
    <row r="42" spans="1:186" s="492" customFormat="1" hidden="1" outlineLevel="1">
      <c r="A42" s="786"/>
      <c r="J42" s="785"/>
      <c r="K42" s="482"/>
      <c r="L42" s="482"/>
      <c r="M42" s="482"/>
      <c r="N42" s="482"/>
      <c r="O42" s="482"/>
      <c r="P42" s="482"/>
      <c r="Q42" s="482"/>
      <c r="R42" s="482"/>
      <c r="S42" s="482"/>
      <c r="T42" s="482"/>
      <c r="U42" s="482"/>
      <c r="V42" s="482"/>
      <c r="W42" s="482"/>
      <c r="X42" s="482"/>
      <c r="Y42" s="482"/>
      <c r="Z42" s="482"/>
      <c r="AA42" s="482"/>
      <c r="AB42" s="482"/>
      <c r="AC42" s="482"/>
      <c r="AD42" s="482"/>
      <c r="AE42" s="482"/>
      <c r="AF42" s="482"/>
      <c r="AG42" s="482"/>
      <c r="AH42" s="482"/>
      <c r="AI42" s="482"/>
      <c r="AJ42" s="482"/>
      <c r="AK42" s="482"/>
      <c r="AL42" s="482"/>
      <c r="AM42" s="482"/>
      <c r="AN42" s="482"/>
      <c r="AO42" s="482"/>
      <c r="AP42" s="482"/>
      <c r="AQ42" s="482"/>
      <c r="AR42" s="482"/>
      <c r="AS42" s="482"/>
      <c r="AT42" s="482"/>
      <c r="AU42" s="482"/>
      <c r="AV42" s="482"/>
      <c r="AW42" s="482"/>
      <c r="AX42" s="482"/>
      <c r="AY42" s="482"/>
      <c r="AZ42" s="482"/>
      <c r="BA42" s="482"/>
      <c r="BB42" s="482"/>
      <c r="BC42" s="482"/>
      <c r="BD42" s="482"/>
      <c r="BE42" s="482"/>
      <c r="BF42" s="482"/>
      <c r="BG42" s="482"/>
      <c r="BH42" s="482"/>
      <c r="BI42" s="482"/>
      <c r="BJ42" s="483"/>
      <c r="BK42" s="482"/>
      <c r="BL42" s="482"/>
      <c r="BM42" s="482"/>
      <c r="BN42" s="482"/>
      <c r="BO42" s="482"/>
      <c r="BP42" s="482"/>
      <c r="BQ42" s="482"/>
      <c r="BR42" s="482"/>
      <c r="BS42" s="482"/>
      <c r="BT42" s="482"/>
      <c r="BU42" s="482"/>
      <c r="BV42" s="482"/>
      <c r="BW42" s="482"/>
      <c r="BX42" s="482"/>
      <c r="BY42" s="482"/>
      <c r="BZ42" s="482"/>
      <c r="CA42" s="482"/>
      <c r="CB42" s="482"/>
      <c r="CC42" s="482"/>
      <c r="CD42" s="482"/>
      <c r="CE42" s="482"/>
      <c r="CF42" s="482"/>
      <c r="CG42" s="482"/>
      <c r="CH42" s="482"/>
      <c r="CI42" s="482"/>
      <c r="CJ42" s="482"/>
      <c r="CK42" s="482"/>
      <c r="CL42" s="482"/>
      <c r="CM42" s="482"/>
      <c r="CN42" s="482"/>
      <c r="CO42" s="482"/>
      <c r="CP42" s="482"/>
      <c r="CQ42" s="482"/>
      <c r="CR42" s="482"/>
      <c r="CS42" s="482"/>
      <c r="CT42" s="482"/>
      <c r="CU42" s="482"/>
      <c r="CV42" s="482"/>
      <c r="CW42" s="482"/>
      <c r="CX42" s="482"/>
      <c r="CY42" s="482"/>
      <c r="CZ42" s="482"/>
      <c r="DA42" s="482"/>
      <c r="DB42" s="482"/>
      <c r="DC42" s="482"/>
      <c r="DD42" s="482"/>
      <c r="DE42" s="482"/>
      <c r="DF42" s="482"/>
      <c r="DG42" s="482"/>
      <c r="DH42" s="482"/>
      <c r="DI42" s="482"/>
      <c r="DJ42" s="482"/>
      <c r="DK42" s="482"/>
      <c r="DL42" s="482"/>
      <c r="DM42" s="482"/>
      <c r="DN42" s="482"/>
      <c r="DO42" s="482"/>
      <c r="DP42" s="482"/>
      <c r="DQ42" s="482"/>
      <c r="DR42" s="482"/>
      <c r="DS42" s="482"/>
      <c r="DT42" s="482"/>
      <c r="DU42" s="482"/>
      <c r="DV42" s="482"/>
      <c r="DW42" s="482"/>
      <c r="DX42" s="482"/>
      <c r="DY42" s="482"/>
      <c r="DZ42" s="482"/>
      <c r="EA42" s="482"/>
      <c r="EB42" s="482"/>
      <c r="EC42" s="482"/>
      <c r="ED42" s="482"/>
      <c r="EE42" s="482"/>
      <c r="EF42" s="482"/>
      <c r="EG42" s="482"/>
      <c r="EH42" s="482"/>
      <c r="EI42" s="482"/>
      <c r="EJ42" s="482"/>
      <c r="EK42" s="482"/>
      <c r="EL42" s="482"/>
      <c r="EM42" s="482"/>
      <c r="EN42" s="482"/>
      <c r="EO42" s="482"/>
      <c r="EP42" s="482"/>
      <c r="EQ42" s="482"/>
      <c r="ER42" s="482"/>
      <c r="ES42" s="482"/>
      <c r="ET42" s="482"/>
      <c r="EU42" s="482"/>
      <c r="EV42" s="482"/>
      <c r="EW42" s="482"/>
      <c r="EX42" s="482"/>
      <c r="EY42" s="482"/>
      <c r="EZ42" s="482"/>
      <c r="FA42" s="482"/>
      <c r="FB42" s="482"/>
      <c r="FC42" s="482"/>
      <c r="FD42" s="482"/>
      <c r="FE42" s="482"/>
      <c r="FF42" s="482"/>
      <c r="FG42" s="482"/>
      <c r="FH42" s="482"/>
      <c r="FI42" s="482"/>
      <c r="FJ42" s="482"/>
      <c r="FK42" s="482"/>
      <c r="FL42" s="482"/>
      <c r="FM42" s="482"/>
      <c r="FN42" s="482"/>
      <c r="FO42" s="482"/>
      <c r="FP42" s="482"/>
      <c r="FQ42" s="482"/>
      <c r="FR42" s="482"/>
      <c r="FS42" s="482"/>
      <c r="FT42" s="482"/>
      <c r="FU42" s="482"/>
      <c r="FV42" s="482"/>
      <c r="FW42" s="482"/>
      <c r="FX42" s="482"/>
      <c r="FY42" s="482"/>
      <c r="FZ42" s="482"/>
      <c r="GA42" s="482"/>
      <c r="GB42" s="482"/>
      <c r="GC42" s="482"/>
      <c r="GD42" s="482"/>
    </row>
    <row r="43" spans="1:186" s="482" customFormat="1" ht="15" customHeight="1" collapsed="1">
      <c r="A43" s="786">
        <v>4.5</v>
      </c>
      <c r="B43" s="769" t="s">
        <v>321</v>
      </c>
      <c r="C43" s="492"/>
      <c r="D43" s="492"/>
      <c r="E43" s="492"/>
      <c r="F43" s="492"/>
      <c r="G43" s="492"/>
      <c r="H43" s="492"/>
      <c r="I43" s="492"/>
      <c r="J43" s="785"/>
    </row>
    <row r="44" spans="1:186" s="482" customFormat="1" ht="15" customHeight="1">
      <c r="A44" s="786"/>
      <c r="B44" s="1012" t="s">
        <v>2517</v>
      </c>
      <c r="C44" s="1047"/>
      <c r="D44" s="1047"/>
      <c r="E44" s="1047"/>
      <c r="F44" s="1047"/>
      <c r="G44" s="492"/>
      <c r="H44" s="492"/>
      <c r="I44" s="492"/>
      <c r="J44" s="785"/>
    </row>
    <row r="45" spans="1:186" s="482" customFormat="1" ht="15" customHeight="1">
      <c r="A45" s="786"/>
      <c r="B45" s="1012" t="s">
        <v>2536</v>
      </c>
      <c r="C45" s="1012"/>
      <c r="D45" s="1012"/>
      <c r="E45" s="1012"/>
      <c r="F45" s="1012"/>
      <c r="G45" s="492"/>
      <c r="H45" s="492"/>
      <c r="I45" s="492"/>
      <c r="J45" s="785"/>
    </row>
    <row r="46" spans="1:186" s="482" customFormat="1" ht="15" customHeight="1">
      <c r="A46" s="786"/>
      <c r="B46" s="1012" t="s">
        <v>2677</v>
      </c>
      <c r="C46" s="1047"/>
      <c r="D46" s="1047"/>
      <c r="E46" s="1047"/>
      <c r="F46" s="1047"/>
      <c r="G46" s="492"/>
      <c r="H46" s="492"/>
      <c r="I46" s="492"/>
      <c r="J46" s="785"/>
    </row>
    <row r="47" spans="1:186" s="482" customFormat="1">
      <c r="A47" s="786"/>
      <c r="B47" s="492"/>
      <c r="C47" s="492"/>
      <c r="D47" s="492"/>
      <c r="E47" s="492"/>
      <c r="F47" s="492"/>
      <c r="G47" s="492"/>
      <c r="H47" s="492"/>
      <c r="I47" s="492"/>
      <c r="J47" s="785"/>
      <c r="BJ47" s="483"/>
    </row>
    <row r="48" spans="1:186" s="482" customFormat="1">
      <c r="A48" s="786"/>
      <c r="B48" s="827" t="s">
        <v>50</v>
      </c>
      <c r="C48" s="836" t="s">
        <v>2647</v>
      </c>
      <c r="D48" s="837" t="s">
        <v>325</v>
      </c>
      <c r="E48" s="837" t="s">
        <v>2648</v>
      </c>
      <c r="F48" s="837" t="s">
        <v>349</v>
      </c>
      <c r="G48" s="837" t="s">
        <v>334</v>
      </c>
      <c r="H48" s="492"/>
      <c r="I48" s="492"/>
      <c r="J48" s="785"/>
      <c r="BJ48" s="483"/>
    </row>
    <row r="49" spans="1:62" s="482" customFormat="1">
      <c r="A49" s="786"/>
      <c r="B49" s="829" t="s">
        <v>2496</v>
      </c>
      <c r="C49" s="936">
        <f>((C12-C29)*$E$19)+((D12-D29)*$E$20)+((E12-E29)*E$21)+((F12-F29)*$E$22)+((G12-G29)*$E$23)</f>
        <v>0</v>
      </c>
      <c r="D49" s="937">
        <f>IF(OR(' קבועים'!B796="",' קבועים'!B796=0),0,' קבועים'!B796)</f>
        <v>0</v>
      </c>
      <c r="E49" s="937">
        <f>IF(OR(' קבועים'!C796=0,C49=0),0,C49/' קבועים'!D796)</f>
        <v>0</v>
      </c>
      <c r="F49" s="936">
        <f>IF(C49=0,0,NPV(0.07,' קבועים'!D796:X796))</f>
        <v>0</v>
      </c>
      <c r="G49" s="838">
        <f>IF(C49=0,0,IF(C49&lt;0,"-",' קבועים'!C796/C49))</f>
        <v>0</v>
      </c>
      <c r="H49" s="492"/>
      <c r="I49" s="492"/>
      <c r="J49" s="785"/>
      <c r="BJ49" s="483"/>
    </row>
    <row r="50" spans="1:62" s="482" customFormat="1">
      <c r="A50" s="786"/>
      <c r="B50" s="829" t="s">
        <v>2422</v>
      </c>
      <c r="C50" s="936">
        <f>((C13-C30)*$E$19)+((D13-D30)*$E$20)+((E13-E30)*E$21)+((F13-F30)*$E$22)+((G13-G30)*$E$23)</f>
        <v>0</v>
      </c>
      <c r="D50" s="937">
        <f>IF(OR(' קבועים'!B797="",' קבועים'!B797=0),0,' קבועים'!B797)</f>
        <v>0</v>
      </c>
      <c r="E50" s="937">
        <f>IF(OR(' קבועים'!D797=0,C50=0),0,C50/' קבועים'!D797)</f>
        <v>0</v>
      </c>
      <c r="F50" s="936">
        <f>IF(C50=0,0,NPV(0.07,' קבועים'!D797:X797))</f>
        <v>0</v>
      </c>
      <c r="G50" s="838">
        <f>IF(C50=0,0,IF(C50&lt;0,"-",' קבועים'!C797/C50))</f>
        <v>0</v>
      </c>
      <c r="H50" s="492"/>
      <c r="I50" s="492"/>
      <c r="J50" s="785"/>
      <c r="BJ50" s="483"/>
    </row>
    <row r="51" spans="1:62" s="482" customFormat="1">
      <c r="A51" s="786"/>
      <c r="B51" s="827" t="s">
        <v>185</v>
      </c>
      <c r="C51" s="936">
        <f>SUM(C49:C50)</f>
        <v>0</v>
      </c>
      <c r="D51" s="938"/>
      <c r="E51" s="938"/>
      <c r="F51" s="936">
        <f>SUM(F49:F50)</f>
        <v>0</v>
      </c>
      <c r="G51" s="939"/>
      <c r="H51" s="492"/>
      <c r="I51" s="492"/>
      <c r="J51" s="785"/>
      <c r="BJ51" s="483"/>
    </row>
    <row r="52" spans="1:62" s="482" customFormat="1">
      <c r="A52" s="786"/>
      <c r="B52" s="492"/>
      <c r="C52" s="492"/>
      <c r="D52" s="492"/>
      <c r="E52" s="492"/>
      <c r="F52" s="492"/>
      <c r="G52" s="492"/>
      <c r="H52" s="492"/>
      <c r="I52" s="492"/>
      <c r="J52" s="785"/>
      <c r="BJ52" s="483"/>
    </row>
    <row r="53" spans="1:62" s="482" customFormat="1" ht="15" customHeight="1">
      <c r="A53" s="786"/>
      <c r="B53" s="769" t="s">
        <v>334</v>
      </c>
      <c r="C53" s="492"/>
      <c r="D53" s="492"/>
      <c r="E53" s="492"/>
      <c r="F53" s="492"/>
      <c r="G53" s="492"/>
      <c r="H53" s="492"/>
      <c r="I53" s="492"/>
      <c r="J53" s="785"/>
    </row>
    <row r="54" spans="1:62" s="482" customFormat="1" ht="33">
      <c r="A54" s="786"/>
      <c r="B54" s="919" t="s">
        <v>324</v>
      </c>
      <c r="C54" s="950" t="str">
        <f>IF(C51=0,"תא זה יעודכן אוטומטית",IF('פרטים כלליים, עלויות ותוצאות'!E70&gt;0,'פרטים כלליים, עלויות ותוצאות'!E70/C51,IF('פרטים כלליים, עלויות ותוצאות'!E70&gt;0,'פרטים כלליים, עלויות ותוצאות'!E70/C51,"תא זה יעודכן אוטומטית")))</f>
        <v>תא זה יעודכן אוטומטית</v>
      </c>
      <c r="D54" s="492"/>
      <c r="E54" s="492"/>
      <c r="F54" s="492"/>
      <c r="G54" s="492"/>
      <c r="H54" s="492"/>
      <c r="I54" s="492"/>
      <c r="J54" s="785"/>
      <c r="BJ54" s="483"/>
    </row>
    <row r="55" spans="1:62" s="482" customFormat="1">
      <c r="A55" s="786"/>
      <c r="B55" s="498"/>
      <c r="C55" s="492"/>
      <c r="D55" s="492"/>
      <c r="E55" s="492"/>
      <c r="F55" s="492"/>
      <c r="G55" s="492"/>
      <c r="H55" s="492"/>
      <c r="I55" s="492"/>
      <c r="J55" s="785"/>
      <c r="BJ55" s="483"/>
    </row>
    <row r="56" spans="1:62" s="482" customFormat="1" ht="27" hidden="1" customHeight="1" outlineLevel="1">
      <c r="A56" s="786"/>
      <c r="B56" s="834" t="s">
        <v>95</v>
      </c>
      <c r="C56" s="722"/>
      <c r="D56" s="513"/>
      <c r="E56" s="643"/>
      <c r="F56" s="492"/>
      <c r="G56" s="492"/>
      <c r="H56" s="492"/>
      <c r="I56" s="492"/>
      <c r="J56" s="785"/>
    </row>
    <row r="57" spans="1:62" s="482" customFormat="1" ht="27" customHeight="1" collapsed="1">
      <c r="A57" s="786"/>
      <c r="B57" s="839"/>
      <c r="C57" s="640"/>
      <c r="D57" s="513"/>
      <c r="E57" s="643"/>
      <c r="F57" s="492"/>
      <c r="G57" s="492"/>
      <c r="H57" s="492"/>
      <c r="I57" s="492"/>
      <c r="J57" s="785"/>
    </row>
    <row r="58" spans="1:62" s="482" customFormat="1" ht="27" customHeight="1">
      <c r="A58" s="786"/>
      <c r="B58" s="839"/>
      <c r="C58" s="640"/>
      <c r="D58" s="513"/>
      <c r="E58" s="643"/>
      <c r="F58" s="492"/>
      <c r="G58" s="492"/>
      <c r="H58" s="492"/>
      <c r="I58" s="492"/>
      <c r="J58" s="785"/>
    </row>
    <row r="59" spans="1:62" s="482" customFormat="1" ht="27" customHeight="1">
      <c r="A59" s="786"/>
      <c r="B59" s="839"/>
      <c r="C59" s="640"/>
      <c r="D59" s="513"/>
      <c r="E59" s="643"/>
      <c r="F59" s="492"/>
      <c r="G59" s="492"/>
      <c r="H59" s="492"/>
      <c r="I59" s="492"/>
      <c r="J59" s="785"/>
    </row>
    <row r="60" spans="1:62" s="482" customFormat="1" ht="27" customHeight="1">
      <c r="A60" s="786"/>
      <c r="B60" s="839"/>
      <c r="C60" s="640"/>
      <c r="D60" s="513"/>
      <c r="E60" s="643"/>
      <c r="F60" s="492"/>
      <c r="G60" s="492"/>
      <c r="H60" s="492"/>
      <c r="I60" s="492"/>
      <c r="J60" s="785"/>
    </row>
    <row r="61" spans="1:62" s="482" customFormat="1" ht="27" customHeight="1">
      <c r="A61" s="786"/>
      <c r="B61" s="839"/>
      <c r="C61" s="640"/>
      <c r="D61" s="513"/>
      <c r="E61" s="643"/>
      <c r="F61" s="492"/>
      <c r="G61" s="492"/>
      <c r="H61" s="492"/>
      <c r="I61" s="492"/>
      <c r="J61" s="785"/>
    </row>
    <row r="62" spans="1:62" s="482" customFormat="1" ht="27" customHeight="1">
      <c r="A62" s="786"/>
      <c r="B62" s="839"/>
      <c r="C62" s="640"/>
      <c r="D62" s="513"/>
      <c r="E62" s="643"/>
      <c r="F62" s="492"/>
      <c r="G62" s="492"/>
      <c r="H62" s="492"/>
      <c r="I62" s="492"/>
      <c r="J62" s="785"/>
    </row>
    <row r="63" spans="1:62" s="482" customFormat="1" ht="27" customHeight="1">
      <c r="A63" s="786"/>
      <c r="B63" s="839"/>
      <c r="C63" s="640"/>
      <c r="D63" s="513"/>
      <c r="E63" s="643"/>
      <c r="F63" s="492"/>
      <c r="G63" s="492"/>
      <c r="H63" s="492"/>
      <c r="I63" s="492"/>
      <c r="J63" s="785"/>
    </row>
    <row r="64" spans="1:62" s="482" customFormat="1" ht="27" customHeight="1">
      <c r="A64" s="786"/>
      <c r="B64" s="839"/>
      <c r="C64" s="640"/>
      <c r="D64" s="513"/>
      <c r="E64" s="643"/>
      <c r="F64" s="492"/>
      <c r="G64" s="492"/>
      <c r="H64" s="492"/>
      <c r="I64" s="492"/>
      <c r="J64" s="785"/>
    </row>
    <row r="65" spans="1:191" s="482" customFormat="1" ht="27" customHeight="1">
      <c r="A65" s="786"/>
      <c r="B65" s="839"/>
      <c r="C65" s="640"/>
      <c r="D65" s="513"/>
      <c r="E65" s="643"/>
      <c r="F65" s="492"/>
      <c r="G65" s="492"/>
      <c r="H65" s="492"/>
      <c r="I65" s="492"/>
      <c r="J65" s="785"/>
    </row>
    <row r="66" spans="1:191" s="482" customFormat="1" ht="17.25" thickBot="1">
      <c r="A66" s="791"/>
      <c r="B66" s="841"/>
      <c r="C66" s="842"/>
      <c r="D66" s="843"/>
      <c r="E66" s="844"/>
      <c r="F66" s="792"/>
      <c r="G66" s="792"/>
      <c r="H66" s="792"/>
      <c r="I66" s="792"/>
      <c r="J66" s="793"/>
    </row>
    <row r="67" spans="1:191" s="482" customFormat="1">
      <c r="A67" s="626"/>
      <c r="BJ67" s="483"/>
    </row>
    <row r="68" spans="1:191" s="512" customFormat="1" ht="83.25" hidden="1" customHeight="1">
      <c r="A68" s="1050" t="s">
        <v>2649</v>
      </c>
      <c r="B68" s="1050"/>
      <c r="C68" s="1050"/>
      <c r="D68" s="1050"/>
      <c r="BM68" s="536"/>
    </row>
    <row r="69" spans="1:191" s="615" customFormat="1" ht="33" hidden="1">
      <c r="A69" s="826">
        <v>9.6</v>
      </c>
      <c r="B69" s="567" t="s">
        <v>152</v>
      </c>
      <c r="C69" s="611"/>
      <c r="D69" s="612"/>
      <c r="E69" s="613"/>
      <c r="F69" s="611"/>
      <c r="G69" s="611"/>
      <c r="H69" s="611"/>
      <c r="I69" s="614"/>
      <c r="J69" s="614"/>
      <c r="K69" s="614"/>
      <c r="L69" s="614"/>
      <c r="M69" s="614"/>
      <c r="N69" s="614"/>
      <c r="O69" s="614"/>
      <c r="P69" s="614"/>
      <c r="Q69" s="614"/>
      <c r="R69" s="614"/>
      <c r="S69" s="614"/>
      <c r="T69" s="614"/>
      <c r="U69" s="614"/>
      <c r="V69" s="614"/>
      <c r="W69" s="614"/>
      <c r="X69" s="614"/>
      <c r="Y69" s="614"/>
      <c r="Z69" s="614"/>
      <c r="AA69" s="614"/>
      <c r="AB69" s="614"/>
      <c r="AC69" s="614"/>
      <c r="AD69" s="614"/>
      <c r="AE69" s="614"/>
      <c r="AF69" s="614"/>
      <c r="AG69" s="614"/>
      <c r="AH69" s="614"/>
      <c r="AI69" s="614"/>
      <c r="AJ69" s="614"/>
      <c r="AK69" s="614"/>
      <c r="AL69" s="614"/>
      <c r="AM69" s="614"/>
      <c r="AN69" s="614"/>
      <c r="AO69" s="614"/>
      <c r="AP69" s="614"/>
      <c r="AQ69" s="614"/>
      <c r="AR69" s="614"/>
      <c r="AS69" s="614"/>
      <c r="AT69" s="614"/>
      <c r="AU69" s="614"/>
      <c r="AV69" s="614"/>
      <c r="AW69" s="614"/>
      <c r="AX69" s="614"/>
      <c r="AY69" s="614"/>
      <c r="AZ69" s="614"/>
      <c r="BA69" s="614"/>
      <c r="BB69" s="614"/>
      <c r="BC69" s="614"/>
      <c r="BD69" s="614"/>
      <c r="BE69" s="614"/>
      <c r="BF69" s="614"/>
      <c r="BG69" s="614"/>
      <c r="BH69" s="614"/>
      <c r="BI69" s="614"/>
      <c r="BJ69" s="614"/>
      <c r="BK69" s="614"/>
      <c r="BL69" s="614"/>
      <c r="BM69" s="614"/>
      <c r="BN69" s="614"/>
      <c r="BO69" s="614"/>
      <c r="BP69" s="614"/>
      <c r="BQ69" s="614"/>
      <c r="BR69" s="614"/>
      <c r="BS69" s="614"/>
      <c r="BT69" s="614"/>
      <c r="BU69" s="614"/>
      <c r="BV69" s="614"/>
      <c r="BW69" s="614"/>
      <c r="BX69" s="614"/>
      <c r="BY69" s="614"/>
      <c r="BZ69" s="611"/>
      <c r="CA69" s="611"/>
      <c r="CB69" s="611"/>
      <c r="CC69" s="611"/>
      <c r="CD69" s="611"/>
      <c r="CE69" s="611"/>
      <c r="CF69" s="611"/>
      <c r="CG69" s="611"/>
      <c r="CH69" s="611"/>
      <c r="CI69" s="611"/>
      <c r="CJ69" s="611"/>
      <c r="CK69" s="611"/>
      <c r="CL69" s="611"/>
    </row>
    <row r="70" spans="1:191" s="492" customFormat="1" ht="48" hidden="1" customHeight="1">
      <c r="A70" s="626"/>
      <c r="B70" s="1049" t="s">
        <v>311</v>
      </c>
      <c r="C70" s="1049"/>
      <c r="D70" s="482"/>
      <c r="E70" s="482"/>
      <c r="F70" s="482"/>
      <c r="G70" s="482"/>
      <c r="H70" s="482"/>
      <c r="I70" s="482"/>
      <c r="J70" s="482"/>
      <c r="K70" s="482"/>
      <c r="L70" s="482"/>
      <c r="M70" s="482"/>
      <c r="N70" s="482"/>
      <c r="O70" s="482"/>
      <c r="P70" s="482"/>
      <c r="Q70" s="482"/>
      <c r="R70" s="482"/>
      <c r="S70" s="482"/>
      <c r="T70" s="482"/>
      <c r="U70" s="482"/>
      <c r="V70" s="482"/>
      <c r="W70" s="482"/>
      <c r="X70" s="482"/>
      <c r="Y70" s="482"/>
      <c r="Z70" s="482"/>
      <c r="AA70" s="482"/>
      <c r="AB70" s="482"/>
      <c r="AC70" s="482"/>
      <c r="AD70" s="482"/>
      <c r="AE70" s="482"/>
      <c r="AF70" s="482"/>
      <c r="AG70" s="482"/>
      <c r="AH70" s="482"/>
      <c r="AI70" s="482"/>
      <c r="AJ70" s="482"/>
      <c r="AK70" s="482"/>
      <c r="AL70" s="482"/>
      <c r="AM70" s="482"/>
      <c r="AN70" s="482"/>
      <c r="AO70" s="482"/>
      <c r="AP70" s="482"/>
      <c r="AQ70" s="482"/>
      <c r="AR70" s="482"/>
      <c r="AS70" s="482"/>
      <c r="AT70" s="482"/>
      <c r="AU70" s="482"/>
      <c r="AV70" s="482"/>
      <c r="AW70" s="482"/>
      <c r="AX70" s="482"/>
      <c r="AY70" s="482"/>
      <c r="AZ70" s="482"/>
      <c r="BA70" s="482"/>
      <c r="BB70" s="482"/>
      <c r="BC70" s="482"/>
      <c r="BD70" s="482"/>
      <c r="BE70" s="482"/>
      <c r="BF70" s="482"/>
      <c r="BG70" s="482"/>
      <c r="BH70" s="482"/>
      <c r="BI70" s="482"/>
      <c r="BJ70" s="482"/>
      <c r="BK70" s="482"/>
      <c r="BL70" s="482"/>
      <c r="BM70" s="482"/>
      <c r="BN70" s="482"/>
      <c r="BO70" s="483"/>
      <c r="BP70" s="482"/>
      <c r="BQ70" s="482"/>
      <c r="BR70" s="482"/>
      <c r="BS70" s="482"/>
      <c r="BT70" s="482"/>
      <c r="BU70" s="482"/>
      <c r="BV70" s="482"/>
      <c r="BW70" s="482"/>
      <c r="BX70" s="482"/>
      <c r="BY70" s="482"/>
      <c r="BZ70" s="482"/>
      <c r="CA70" s="482"/>
      <c r="CB70" s="482"/>
      <c r="CC70" s="482"/>
      <c r="CD70" s="482"/>
      <c r="CE70" s="482"/>
      <c r="CF70" s="482"/>
      <c r="CG70" s="482"/>
      <c r="CH70" s="482"/>
      <c r="CI70" s="482"/>
      <c r="CJ70" s="482"/>
      <c r="CK70" s="482"/>
      <c r="CL70" s="482"/>
      <c r="CM70" s="482"/>
      <c r="CN70" s="482"/>
      <c r="CO70" s="482"/>
      <c r="CP70" s="482"/>
      <c r="CQ70" s="482"/>
      <c r="CR70" s="482"/>
      <c r="CS70" s="482"/>
      <c r="CT70" s="482"/>
      <c r="CU70" s="482"/>
      <c r="CV70" s="482"/>
      <c r="CW70" s="482"/>
      <c r="CX70" s="482"/>
      <c r="CY70" s="482"/>
      <c r="CZ70" s="482"/>
      <c r="DA70" s="482"/>
      <c r="DB70" s="482"/>
      <c r="DC70" s="482"/>
      <c r="DD70" s="482"/>
      <c r="DE70" s="482"/>
      <c r="DF70" s="482"/>
      <c r="DG70" s="482"/>
      <c r="DH70" s="482"/>
      <c r="DI70" s="482"/>
      <c r="DJ70" s="482"/>
      <c r="DK70" s="482"/>
      <c r="DL70" s="482"/>
      <c r="DM70" s="482"/>
      <c r="DN70" s="482"/>
      <c r="DO70" s="482"/>
      <c r="DP70" s="482"/>
      <c r="DQ70" s="482"/>
      <c r="DR70" s="482"/>
      <c r="DS70" s="482"/>
      <c r="DT70" s="482"/>
      <c r="DU70" s="482"/>
      <c r="DV70" s="482"/>
      <c r="DW70" s="482"/>
      <c r="DX70" s="482"/>
      <c r="DY70" s="482"/>
      <c r="DZ70" s="482"/>
      <c r="EA70" s="482"/>
      <c r="EB70" s="482"/>
      <c r="EC70" s="482"/>
      <c r="ED70" s="482"/>
      <c r="EE70" s="482"/>
      <c r="EF70" s="482"/>
      <c r="EG70" s="482"/>
      <c r="EH70" s="482"/>
      <c r="EI70" s="482"/>
      <c r="EJ70" s="482"/>
      <c r="EK70" s="482"/>
      <c r="EL70" s="482"/>
      <c r="EM70" s="482"/>
      <c r="EN70" s="482"/>
      <c r="EO70" s="482"/>
      <c r="EP70" s="482"/>
      <c r="EQ70" s="482"/>
      <c r="ER70" s="482"/>
      <c r="ES70" s="482"/>
      <c r="ET70" s="482"/>
      <c r="EU70" s="482"/>
      <c r="EV70" s="482"/>
      <c r="EW70" s="482"/>
      <c r="EX70" s="482"/>
      <c r="EY70" s="482"/>
      <c r="EZ70" s="482"/>
      <c r="FA70" s="482"/>
      <c r="FB70" s="482"/>
      <c r="FC70" s="482"/>
      <c r="FD70" s="482"/>
      <c r="FE70" s="482"/>
      <c r="FF70" s="482"/>
      <c r="FG70" s="482"/>
      <c r="FH70" s="482"/>
      <c r="FI70" s="482"/>
      <c r="FJ70" s="482"/>
      <c r="FK70" s="482"/>
      <c r="FL70" s="482"/>
      <c r="FM70" s="482"/>
      <c r="FN70" s="482"/>
      <c r="FO70" s="482"/>
      <c r="FP70" s="482"/>
      <c r="FQ70" s="482"/>
      <c r="FR70" s="482"/>
      <c r="FS70" s="482"/>
      <c r="FT70" s="482"/>
      <c r="FU70" s="482"/>
      <c r="FV70" s="482"/>
      <c r="FW70" s="482"/>
      <c r="FX70" s="482"/>
      <c r="FY70" s="482"/>
      <c r="FZ70" s="482"/>
      <c r="GA70" s="482"/>
      <c r="GB70" s="482"/>
      <c r="GC70" s="482"/>
      <c r="GD70" s="482"/>
      <c r="GE70" s="482"/>
      <c r="GF70" s="482"/>
      <c r="GG70" s="482"/>
      <c r="GH70" s="482"/>
      <c r="GI70" s="482"/>
    </row>
    <row r="71" spans="1:191" s="492" customFormat="1" ht="33" hidden="1">
      <c r="A71" s="626"/>
      <c r="B71" s="516" t="s">
        <v>209</v>
      </c>
      <c r="C71" s="537"/>
      <c r="D71" s="482"/>
      <c r="E71" s="482"/>
      <c r="F71" s="482"/>
      <c r="G71" s="482"/>
      <c r="H71" s="482"/>
      <c r="I71" s="482"/>
      <c r="J71" s="482"/>
      <c r="K71" s="482"/>
      <c r="L71" s="482"/>
      <c r="M71" s="482"/>
      <c r="N71" s="482"/>
      <c r="O71" s="482"/>
      <c r="P71" s="482"/>
      <c r="Q71" s="482"/>
      <c r="R71" s="482"/>
      <c r="S71" s="482"/>
      <c r="T71" s="482"/>
      <c r="U71" s="482"/>
      <c r="V71" s="482"/>
      <c r="W71" s="482"/>
      <c r="X71" s="482"/>
      <c r="Y71" s="482"/>
      <c r="Z71" s="482"/>
      <c r="AA71" s="482"/>
      <c r="AB71" s="482"/>
      <c r="AC71" s="482"/>
      <c r="AD71" s="482"/>
      <c r="AE71" s="482"/>
      <c r="AF71" s="482"/>
      <c r="AG71" s="482"/>
      <c r="AH71" s="482"/>
      <c r="AI71" s="482"/>
      <c r="AJ71" s="482"/>
      <c r="AK71" s="482"/>
      <c r="AL71" s="482"/>
      <c r="AM71" s="482"/>
      <c r="AN71" s="482"/>
      <c r="AO71" s="482"/>
      <c r="AP71" s="482"/>
      <c r="AQ71" s="482"/>
      <c r="AR71" s="482"/>
      <c r="AS71" s="482"/>
      <c r="AT71" s="482"/>
      <c r="AU71" s="482"/>
      <c r="AV71" s="482"/>
      <c r="AW71" s="482"/>
      <c r="AX71" s="482"/>
      <c r="AY71" s="482"/>
      <c r="AZ71" s="482"/>
      <c r="BA71" s="482"/>
      <c r="BB71" s="482"/>
      <c r="BC71" s="482"/>
      <c r="BD71" s="482"/>
      <c r="BE71" s="482"/>
      <c r="BF71" s="482"/>
      <c r="BG71" s="482"/>
      <c r="BH71" s="482"/>
      <c r="BI71" s="482"/>
      <c r="BJ71" s="482"/>
      <c r="BK71" s="482"/>
      <c r="BL71" s="482"/>
      <c r="BM71" s="482"/>
      <c r="BN71" s="482"/>
      <c r="BO71" s="483"/>
      <c r="BP71" s="482"/>
      <c r="BQ71" s="482"/>
      <c r="BR71" s="482"/>
      <c r="BS71" s="482"/>
      <c r="BT71" s="482"/>
      <c r="BU71" s="482"/>
      <c r="BV71" s="482"/>
      <c r="BW71" s="482"/>
      <c r="BX71" s="482"/>
      <c r="BY71" s="482"/>
      <c r="BZ71" s="482"/>
      <c r="CA71" s="482"/>
      <c r="CB71" s="482"/>
      <c r="CC71" s="482"/>
      <c r="CD71" s="482"/>
      <c r="CE71" s="482"/>
      <c r="CF71" s="482"/>
      <c r="CG71" s="482"/>
      <c r="CH71" s="482"/>
      <c r="CI71" s="482"/>
      <c r="CJ71" s="482"/>
      <c r="CK71" s="482"/>
      <c r="CL71" s="482"/>
      <c r="CM71" s="482"/>
      <c r="CN71" s="482"/>
      <c r="CO71" s="482"/>
      <c r="CP71" s="482"/>
      <c r="CQ71" s="482"/>
      <c r="CR71" s="482"/>
      <c r="CS71" s="482"/>
      <c r="CT71" s="482"/>
      <c r="CU71" s="482"/>
      <c r="CV71" s="482"/>
      <c r="CW71" s="482"/>
      <c r="CX71" s="482"/>
      <c r="CY71" s="482"/>
      <c r="CZ71" s="482"/>
      <c r="DA71" s="482"/>
      <c r="DB71" s="482"/>
      <c r="DC71" s="482"/>
      <c r="DD71" s="482"/>
      <c r="DE71" s="482"/>
      <c r="DF71" s="482"/>
      <c r="DG71" s="482"/>
      <c r="DH71" s="482"/>
      <c r="DI71" s="482"/>
      <c r="DJ71" s="482"/>
      <c r="DK71" s="482"/>
      <c r="DL71" s="482"/>
      <c r="DM71" s="482"/>
      <c r="DN71" s="482"/>
      <c r="DO71" s="482"/>
      <c r="DP71" s="482"/>
      <c r="DQ71" s="482"/>
      <c r="DR71" s="482"/>
      <c r="DS71" s="482"/>
      <c r="DT71" s="482"/>
      <c r="DU71" s="482"/>
      <c r="DV71" s="482"/>
      <c r="DW71" s="482"/>
      <c r="DX71" s="482"/>
      <c r="DY71" s="482"/>
      <c r="DZ71" s="482"/>
      <c r="EA71" s="482"/>
      <c r="EB71" s="482"/>
      <c r="EC71" s="482"/>
      <c r="ED71" s="482"/>
      <c r="EE71" s="482"/>
      <c r="EF71" s="482"/>
      <c r="EG71" s="482"/>
      <c r="EH71" s="482"/>
      <c r="EI71" s="482"/>
      <c r="EJ71" s="482"/>
      <c r="EK71" s="482"/>
      <c r="EL71" s="482"/>
      <c r="EM71" s="482"/>
      <c r="EN71" s="482"/>
      <c r="EO71" s="482"/>
      <c r="EP71" s="482"/>
      <c r="EQ71" s="482"/>
      <c r="ER71" s="482"/>
      <c r="ES71" s="482"/>
      <c r="ET71" s="482"/>
      <c r="EU71" s="482"/>
      <c r="EV71" s="482"/>
      <c r="EW71" s="482"/>
      <c r="EX71" s="482"/>
      <c r="EY71" s="482"/>
      <c r="EZ71" s="482"/>
      <c r="FA71" s="482"/>
      <c r="FB71" s="482"/>
      <c r="FC71" s="482"/>
      <c r="FD71" s="482"/>
      <c r="FE71" s="482"/>
      <c r="FF71" s="482"/>
      <c r="FG71" s="482"/>
      <c r="FH71" s="482"/>
      <c r="FI71" s="482"/>
      <c r="FJ71" s="482"/>
      <c r="FK71" s="482"/>
      <c r="FL71" s="482"/>
      <c r="FM71" s="482"/>
      <c r="FN71" s="482"/>
      <c r="FO71" s="482"/>
      <c r="FP71" s="482"/>
      <c r="FQ71" s="482"/>
      <c r="FR71" s="482"/>
      <c r="FS71" s="482"/>
      <c r="FT71" s="482"/>
      <c r="FU71" s="482"/>
      <c r="FV71" s="482"/>
      <c r="FW71" s="482"/>
      <c r="FX71" s="482"/>
      <c r="FY71" s="482"/>
      <c r="FZ71" s="482"/>
      <c r="GA71" s="482"/>
      <c r="GB71" s="482"/>
      <c r="GC71" s="482"/>
      <c r="GD71" s="482"/>
      <c r="GE71" s="482"/>
      <c r="GF71" s="482"/>
      <c r="GG71" s="482"/>
      <c r="GH71" s="482"/>
      <c r="GI71" s="482"/>
    </row>
    <row r="72" spans="1:191" s="482" customFormat="1" hidden="1">
      <c r="A72" s="626"/>
      <c r="BJ72" s="483"/>
    </row>
    <row r="73" spans="1:191" s="482" customFormat="1" hidden="1">
      <c r="A73" s="626" t="s">
        <v>2475</v>
      </c>
      <c r="B73" s="796" t="s">
        <v>342</v>
      </c>
    </row>
    <row r="74" spans="1:191" s="492" customFormat="1" ht="17.25" hidden="1" thickBot="1">
      <c r="A74" s="626"/>
      <c r="B74" s="482"/>
      <c r="C74" s="482"/>
      <c r="D74" s="482"/>
      <c r="E74" s="482"/>
      <c r="F74" s="482"/>
      <c r="G74" s="482"/>
      <c r="H74" s="482"/>
      <c r="I74" s="482"/>
      <c r="J74" s="482"/>
      <c r="K74" s="482"/>
      <c r="L74" s="482"/>
      <c r="M74" s="482"/>
      <c r="N74" s="482"/>
      <c r="O74" s="482"/>
      <c r="P74" s="482"/>
      <c r="Q74" s="482"/>
      <c r="R74" s="482"/>
      <c r="S74" s="482"/>
      <c r="T74" s="482"/>
      <c r="U74" s="482"/>
      <c r="V74" s="482"/>
      <c r="W74" s="482"/>
      <c r="X74" s="482"/>
      <c r="Y74" s="482"/>
      <c r="Z74" s="482"/>
      <c r="AA74" s="482"/>
      <c r="AB74" s="482"/>
      <c r="AC74" s="482"/>
      <c r="AD74" s="482"/>
      <c r="AE74" s="482"/>
      <c r="AF74" s="482"/>
      <c r="AG74" s="482"/>
      <c r="AH74" s="482"/>
      <c r="AI74" s="482"/>
      <c r="AJ74" s="482"/>
      <c r="AK74" s="482"/>
      <c r="AL74" s="482"/>
      <c r="AM74" s="482"/>
      <c r="AN74" s="482"/>
      <c r="AO74" s="482"/>
      <c r="AP74" s="482"/>
      <c r="AQ74" s="482"/>
      <c r="AR74" s="482"/>
      <c r="AS74" s="482"/>
      <c r="AT74" s="482"/>
      <c r="AU74" s="482"/>
      <c r="AV74" s="482"/>
      <c r="AW74" s="482"/>
      <c r="AX74" s="482"/>
      <c r="AY74" s="482"/>
      <c r="AZ74" s="482"/>
      <c r="BA74" s="482"/>
      <c r="BB74" s="482"/>
      <c r="BC74" s="482"/>
      <c r="BD74" s="482"/>
      <c r="BE74" s="482"/>
      <c r="BF74" s="482"/>
      <c r="BG74" s="482"/>
      <c r="BH74" s="482"/>
      <c r="BI74" s="482"/>
      <c r="BJ74" s="483"/>
      <c r="BK74" s="482"/>
      <c r="BL74" s="482"/>
      <c r="BM74" s="482"/>
      <c r="BN74" s="482"/>
      <c r="BO74" s="482"/>
      <c r="BP74" s="482"/>
      <c r="BQ74" s="482"/>
      <c r="BR74" s="482"/>
      <c r="BS74" s="482"/>
      <c r="BT74" s="482"/>
      <c r="BU74" s="482"/>
      <c r="BV74" s="482"/>
      <c r="BW74" s="482"/>
      <c r="BX74" s="482"/>
      <c r="BY74" s="482"/>
      <c r="BZ74" s="482"/>
      <c r="CA74" s="482"/>
      <c r="CB74" s="482"/>
      <c r="CC74" s="482"/>
      <c r="CD74" s="482"/>
      <c r="CE74" s="482"/>
      <c r="CF74" s="482"/>
      <c r="CG74" s="482"/>
      <c r="CH74" s="482"/>
      <c r="CI74" s="482"/>
      <c r="CJ74" s="482"/>
      <c r="CK74" s="482"/>
      <c r="CL74" s="482"/>
      <c r="CM74" s="482"/>
      <c r="CN74" s="482"/>
      <c r="CO74" s="482"/>
      <c r="CP74" s="482"/>
      <c r="CQ74" s="482"/>
      <c r="CR74" s="482"/>
      <c r="CS74" s="482"/>
      <c r="CT74" s="482"/>
      <c r="CU74" s="482"/>
      <c r="CV74" s="482"/>
      <c r="CW74" s="482"/>
      <c r="CX74" s="482"/>
      <c r="CY74" s="482"/>
      <c r="CZ74" s="482"/>
      <c r="DA74" s="482"/>
      <c r="DB74" s="482"/>
      <c r="DC74" s="482"/>
      <c r="DD74" s="482"/>
      <c r="DE74" s="482"/>
      <c r="DF74" s="482"/>
      <c r="DG74" s="482"/>
      <c r="DH74" s="482"/>
      <c r="DI74" s="482"/>
      <c r="DJ74" s="482"/>
      <c r="DK74" s="482"/>
      <c r="DL74" s="482"/>
      <c r="DM74" s="482"/>
      <c r="DN74" s="482"/>
      <c r="DO74" s="482"/>
      <c r="DP74" s="482"/>
      <c r="DQ74" s="482"/>
      <c r="DR74" s="482"/>
      <c r="DS74" s="482"/>
      <c r="DT74" s="482"/>
      <c r="DU74" s="482"/>
      <c r="DV74" s="482"/>
      <c r="DW74" s="482"/>
      <c r="DX74" s="482"/>
      <c r="DY74" s="482"/>
      <c r="DZ74" s="482"/>
      <c r="EA74" s="482"/>
      <c r="EB74" s="482"/>
      <c r="EC74" s="482"/>
      <c r="ED74" s="482"/>
      <c r="EE74" s="482"/>
      <c r="EF74" s="482"/>
      <c r="EG74" s="482"/>
      <c r="EH74" s="482"/>
      <c r="EI74" s="482"/>
      <c r="EJ74" s="482"/>
      <c r="EK74" s="482"/>
      <c r="EL74" s="482"/>
      <c r="EM74" s="482"/>
      <c r="EN74" s="482"/>
      <c r="EO74" s="482"/>
      <c r="EP74" s="482"/>
      <c r="EQ74" s="482"/>
      <c r="ER74" s="482"/>
      <c r="ES74" s="482"/>
      <c r="ET74" s="482"/>
      <c r="EU74" s="482"/>
      <c r="EV74" s="482"/>
      <c r="EW74" s="482"/>
      <c r="EX74" s="482"/>
      <c r="EY74" s="482"/>
      <c r="EZ74" s="482"/>
      <c r="FA74" s="482"/>
      <c r="FB74" s="482"/>
      <c r="FC74" s="482"/>
      <c r="FD74" s="482"/>
      <c r="FE74" s="482"/>
      <c r="FF74" s="482"/>
      <c r="FG74" s="482"/>
      <c r="FH74" s="482"/>
      <c r="FI74" s="482"/>
      <c r="FJ74" s="482"/>
      <c r="FK74" s="482"/>
      <c r="FL74" s="482"/>
      <c r="FM74" s="482"/>
      <c r="FN74" s="482"/>
      <c r="FO74" s="482"/>
      <c r="FP74" s="482"/>
      <c r="FQ74" s="482"/>
      <c r="FR74" s="482"/>
      <c r="FS74" s="482"/>
      <c r="FT74" s="482"/>
      <c r="FU74" s="482"/>
      <c r="FV74" s="482"/>
      <c r="FW74" s="482"/>
      <c r="FX74" s="482"/>
      <c r="FY74" s="482"/>
      <c r="FZ74" s="482"/>
      <c r="GA74" s="482"/>
      <c r="GB74" s="482"/>
      <c r="GC74" s="482"/>
      <c r="GD74" s="482"/>
    </row>
    <row r="75" spans="1:191" s="482" customFormat="1" hidden="1">
      <c r="A75" s="626"/>
      <c r="B75" s="806" t="s">
        <v>50</v>
      </c>
      <c r="C75" s="810" t="s">
        <v>41</v>
      </c>
      <c r="D75" s="810" t="s">
        <v>51</v>
      </c>
      <c r="E75" s="810" t="s">
        <v>39</v>
      </c>
      <c r="F75" s="810" t="s">
        <v>42</v>
      </c>
      <c r="G75" s="811" t="s">
        <v>40</v>
      </c>
    </row>
    <row r="76" spans="1:191" s="492" customFormat="1" hidden="1">
      <c r="A76" s="626"/>
      <c r="B76" s="812" t="s">
        <v>241</v>
      </c>
      <c r="C76" s="813" t="s">
        <v>49</v>
      </c>
      <c r="D76" s="813" t="s">
        <v>47</v>
      </c>
      <c r="E76" s="813" t="s">
        <v>48</v>
      </c>
      <c r="F76" s="813" t="s">
        <v>43</v>
      </c>
      <c r="G76" s="814" t="s">
        <v>43</v>
      </c>
      <c r="H76" s="482"/>
      <c r="I76" s="482"/>
      <c r="J76" s="482"/>
      <c r="K76" s="482"/>
      <c r="L76" s="482"/>
      <c r="M76" s="482"/>
      <c r="N76" s="482"/>
      <c r="O76" s="482"/>
      <c r="P76" s="482"/>
      <c r="Q76" s="482"/>
      <c r="R76" s="482"/>
      <c r="S76" s="482"/>
      <c r="T76" s="482"/>
      <c r="U76" s="482"/>
      <c r="V76" s="482"/>
      <c r="W76" s="482"/>
      <c r="X76" s="482"/>
      <c r="Y76" s="482"/>
      <c r="Z76" s="482"/>
      <c r="AA76" s="482"/>
      <c r="AB76" s="482"/>
      <c r="AC76" s="482"/>
      <c r="AD76" s="482"/>
      <c r="AE76" s="482"/>
      <c r="AF76" s="482"/>
      <c r="AG76" s="482"/>
      <c r="AH76" s="482"/>
      <c r="AI76" s="482"/>
      <c r="AJ76" s="482"/>
      <c r="AK76" s="482"/>
      <c r="AL76" s="482"/>
      <c r="AM76" s="482"/>
      <c r="AN76" s="482"/>
      <c r="AO76" s="482"/>
      <c r="AP76" s="482"/>
      <c r="AQ76" s="482"/>
      <c r="AR76" s="482"/>
      <c r="AS76" s="482"/>
      <c r="AT76" s="482"/>
      <c r="AU76" s="482"/>
      <c r="AV76" s="482"/>
      <c r="AW76" s="482"/>
      <c r="AX76" s="482"/>
      <c r="AY76" s="482"/>
      <c r="AZ76" s="482"/>
      <c r="BA76" s="482"/>
      <c r="BB76" s="482"/>
      <c r="BC76" s="482"/>
      <c r="BD76" s="482"/>
      <c r="BE76" s="482"/>
      <c r="BF76" s="482"/>
      <c r="BG76" s="482"/>
      <c r="BH76" s="482"/>
      <c r="BI76" s="482"/>
      <c r="BJ76" s="483"/>
      <c r="BK76" s="482"/>
      <c r="BL76" s="482"/>
      <c r="BM76" s="482"/>
      <c r="BN76" s="482"/>
      <c r="BO76" s="482"/>
      <c r="BP76" s="482"/>
      <c r="BQ76" s="482"/>
      <c r="BR76" s="482"/>
      <c r="BS76" s="482"/>
      <c r="BT76" s="482"/>
      <c r="BU76" s="482"/>
      <c r="BV76" s="482"/>
      <c r="BW76" s="482"/>
      <c r="BX76" s="482"/>
      <c r="BY76" s="482"/>
      <c r="BZ76" s="482"/>
      <c r="CA76" s="482"/>
      <c r="CB76" s="482"/>
      <c r="CC76" s="482"/>
      <c r="CD76" s="482"/>
      <c r="CE76" s="482"/>
      <c r="CF76" s="482"/>
      <c r="CG76" s="482"/>
      <c r="CH76" s="482"/>
      <c r="CI76" s="482"/>
      <c r="CJ76" s="482"/>
      <c r="CK76" s="482"/>
      <c r="CL76" s="482"/>
      <c r="CM76" s="482"/>
      <c r="CN76" s="482"/>
      <c r="CO76" s="482"/>
      <c r="CP76" s="482"/>
      <c r="CQ76" s="482"/>
      <c r="CR76" s="482"/>
      <c r="CS76" s="482"/>
      <c r="CT76" s="482"/>
      <c r="CU76" s="482"/>
      <c r="CV76" s="482"/>
      <c r="CW76" s="482"/>
      <c r="CX76" s="482"/>
      <c r="CY76" s="482"/>
      <c r="CZ76" s="482"/>
      <c r="DA76" s="482"/>
      <c r="DB76" s="482"/>
      <c r="DC76" s="482"/>
      <c r="DD76" s="482"/>
      <c r="DE76" s="482"/>
      <c r="DF76" s="482"/>
      <c r="DG76" s="482"/>
      <c r="DH76" s="482"/>
      <c r="DI76" s="482"/>
      <c r="DJ76" s="482"/>
      <c r="DK76" s="482"/>
      <c r="DL76" s="482"/>
      <c r="DM76" s="482"/>
      <c r="DN76" s="482"/>
      <c r="DO76" s="482"/>
      <c r="DP76" s="482"/>
      <c r="DQ76" s="482"/>
      <c r="DR76" s="482"/>
      <c r="DS76" s="482"/>
      <c r="DT76" s="482"/>
      <c r="DU76" s="482"/>
      <c r="DV76" s="482"/>
      <c r="DW76" s="482"/>
      <c r="DX76" s="482"/>
      <c r="DY76" s="482"/>
      <c r="DZ76" s="482"/>
      <c r="EA76" s="482"/>
      <c r="EB76" s="482"/>
      <c r="EC76" s="482"/>
      <c r="ED76" s="482"/>
      <c r="EE76" s="482"/>
      <c r="EF76" s="482"/>
      <c r="EG76" s="482"/>
      <c r="EH76" s="482"/>
      <c r="EI76" s="482"/>
      <c r="EJ76" s="482"/>
      <c r="EK76" s="482"/>
      <c r="EL76" s="482"/>
      <c r="EM76" s="482"/>
      <c r="EN76" s="482"/>
      <c r="EO76" s="482"/>
      <c r="EP76" s="482"/>
      <c r="EQ76" s="482"/>
      <c r="ER76" s="482"/>
      <c r="ES76" s="482"/>
      <c r="ET76" s="482"/>
      <c r="EU76" s="482"/>
      <c r="EV76" s="482"/>
      <c r="EW76" s="482"/>
      <c r="EX76" s="482"/>
      <c r="EY76" s="482"/>
      <c r="EZ76" s="482"/>
      <c r="FA76" s="482"/>
      <c r="FB76" s="482"/>
      <c r="FC76" s="482"/>
      <c r="FD76" s="482"/>
      <c r="FE76" s="482"/>
      <c r="FF76" s="482"/>
      <c r="FG76" s="482"/>
      <c r="FH76" s="482"/>
      <c r="FI76" s="482"/>
      <c r="FJ76" s="482"/>
      <c r="FK76" s="482"/>
      <c r="FL76" s="482"/>
      <c r="FM76" s="482"/>
      <c r="FN76" s="482"/>
      <c r="FO76" s="482"/>
      <c r="FP76" s="482"/>
      <c r="FQ76" s="482"/>
      <c r="FR76" s="482"/>
      <c r="FS76" s="482"/>
      <c r="FT76" s="482"/>
      <c r="FU76" s="482"/>
      <c r="FV76" s="482"/>
      <c r="FW76" s="482"/>
      <c r="FX76" s="482"/>
      <c r="FY76" s="482"/>
      <c r="FZ76" s="482"/>
      <c r="GA76" s="482"/>
      <c r="GB76" s="482"/>
      <c r="GC76" s="482"/>
      <c r="GD76" s="482"/>
    </row>
    <row r="77" spans="1:191" s="482" customFormat="1" hidden="1">
      <c r="A77" s="626"/>
      <c r="B77" s="794" t="s">
        <v>2496</v>
      </c>
      <c r="C77" s="805">
        <v>0</v>
      </c>
      <c r="D77" s="805">
        <v>0</v>
      </c>
      <c r="E77" s="805">
        <f>'אקלום מבנים'!D217</f>
        <v>0</v>
      </c>
      <c r="F77" s="805">
        <v>0</v>
      </c>
      <c r="G77" s="799">
        <v>0</v>
      </c>
      <c r="BJ77" s="483"/>
    </row>
    <row r="78" spans="1:191" s="492" customFormat="1" hidden="1">
      <c r="A78" s="626"/>
      <c r="B78" s="794" t="s">
        <v>242</v>
      </c>
      <c r="C78" s="805">
        <v>0</v>
      </c>
      <c r="D78" s="805">
        <v>0</v>
      </c>
      <c r="E78" s="805" t="e">
        <f>#REF!</f>
        <v>#REF!</v>
      </c>
      <c r="F78" s="805">
        <v>0</v>
      </c>
      <c r="G78" s="799">
        <v>0</v>
      </c>
      <c r="H78" s="482"/>
      <c r="I78" s="482"/>
      <c r="J78" s="482"/>
      <c r="K78" s="482"/>
      <c r="L78" s="482"/>
      <c r="M78" s="482"/>
      <c r="N78" s="482"/>
      <c r="O78" s="482"/>
      <c r="P78" s="482"/>
      <c r="Q78" s="482"/>
      <c r="R78" s="482"/>
      <c r="S78" s="482"/>
      <c r="T78" s="482"/>
      <c r="U78" s="482"/>
      <c r="V78" s="482"/>
      <c r="W78" s="482"/>
      <c r="X78" s="482"/>
      <c r="Y78" s="482"/>
      <c r="Z78" s="482"/>
      <c r="AA78" s="482"/>
      <c r="AB78" s="482"/>
      <c r="AC78" s="482"/>
      <c r="AD78" s="482"/>
      <c r="AE78" s="482"/>
      <c r="AF78" s="482"/>
      <c r="AG78" s="482"/>
      <c r="AH78" s="482"/>
      <c r="AI78" s="482"/>
      <c r="AJ78" s="482"/>
      <c r="AK78" s="482"/>
      <c r="AL78" s="482"/>
      <c r="AM78" s="482"/>
      <c r="AN78" s="482"/>
      <c r="AO78" s="482"/>
      <c r="AP78" s="482"/>
      <c r="AQ78" s="482"/>
      <c r="AR78" s="482"/>
      <c r="AS78" s="482"/>
      <c r="AT78" s="482"/>
      <c r="AU78" s="482"/>
      <c r="AV78" s="482"/>
      <c r="AW78" s="482"/>
      <c r="AX78" s="482"/>
      <c r="AY78" s="482"/>
      <c r="AZ78" s="482"/>
      <c r="BA78" s="482"/>
      <c r="BB78" s="482"/>
      <c r="BC78" s="482"/>
      <c r="BD78" s="482"/>
      <c r="BE78" s="482"/>
      <c r="BF78" s="482"/>
      <c r="BG78" s="482"/>
      <c r="BH78" s="482"/>
      <c r="BI78" s="482"/>
      <c r="BJ78" s="483"/>
      <c r="BK78" s="482"/>
      <c r="BL78" s="482"/>
      <c r="BM78" s="482"/>
      <c r="BN78" s="482"/>
      <c r="BO78" s="482"/>
      <c r="BP78" s="482"/>
      <c r="BQ78" s="482"/>
      <c r="BR78" s="482"/>
      <c r="BS78" s="482"/>
      <c r="BT78" s="482"/>
      <c r="BU78" s="482"/>
      <c r="BV78" s="482"/>
      <c r="BW78" s="482"/>
      <c r="BX78" s="482"/>
      <c r="BY78" s="482"/>
      <c r="BZ78" s="482"/>
      <c r="CA78" s="482"/>
      <c r="CB78" s="482"/>
      <c r="CC78" s="482"/>
      <c r="CD78" s="482"/>
      <c r="CE78" s="482"/>
      <c r="CF78" s="482"/>
      <c r="CG78" s="482"/>
      <c r="CH78" s="482"/>
      <c r="CI78" s="482"/>
      <c r="CJ78" s="482"/>
      <c r="CK78" s="482"/>
      <c r="CL78" s="482"/>
      <c r="CM78" s="482"/>
      <c r="CN78" s="482"/>
      <c r="CO78" s="482"/>
      <c r="CP78" s="482"/>
      <c r="CQ78" s="482"/>
      <c r="CR78" s="482"/>
      <c r="CS78" s="482"/>
      <c r="CT78" s="482"/>
      <c r="CU78" s="482"/>
      <c r="CV78" s="482"/>
      <c r="CW78" s="482"/>
      <c r="CX78" s="482"/>
      <c r="CY78" s="482"/>
      <c r="CZ78" s="482"/>
      <c r="DA78" s="482"/>
      <c r="DB78" s="482"/>
      <c r="DC78" s="482"/>
      <c r="DD78" s="482"/>
      <c r="DE78" s="482"/>
      <c r="DF78" s="482"/>
      <c r="DG78" s="482"/>
      <c r="DH78" s="482"/>
      <c r="DI78" s="482"/>
      <c r="DJ78" s="482"/>
      <c r="DK78" s="482"/>
      <c r="DL78" s="482"/>
      <c r="DM78" s="482"/>
      <c r="DN78" s="482"/>
      <c r="DO78" s="482"/>
      <c r="DP78" s="482"/>
      <c r="DQ78" s="482"/>
      <c r="DR78" s="482"/>
      <c r="DS78" s="482"/>
      <c r="DT78" s="482"/>
      <c r="DU78" s="482"/>
      <c r="DV78" s="482"/>
      <c r="DW78" s="482"/>
      <c r="DX78" s="482"/>
      <c r="DY78" s="482"/>
      <c r="DZ78" s="482"/>
      <c r="EA78" s="482"/>
      <c r="EB78" s="482"/>
      <c r="EC78" s="482"/>
      <c r="ED78" s="482"/>
      <c r="EE78" s="482"/>
      <c r="EF78" s="482"/>
      <c r="EG78" s="482"/>
      <c r="EH78" s="482"/>
      <c r="EI78" s="482"/>
      <c r="EJ78" s="482"/>
      <c r="EK78" s="482"/>
      <c r="EL78" s="482"/>
      <c r="EM78" s="482"/>
      <c r="EN78" s="482"/>
      <c r="EO78" s="482"/>
      <c r="EP78" s="482"/>
      <c r="EQ78" s="482"/>
      <c r="ER78" s="482"/>
      <c r="ES78" s="482"/>
      <c r="ET78" s="482"/>
      <c r="EU78" s="482"/>
      <c r="EV78" s="482"/>
      <c r="EW78" s="482"/>
      <c r="EX78" s="482"/>
      <c r="EY78" s="482"/>
      <c r="EZ78" s="482"/>
      <c r="FA78" s="482"/>
      <c r="FB78" s="482"/>
      <c r="FC78" s="482"/>
      <c r="FD78" s="482"/>
      <c r="FE78" s="482"/>
      <c r="FF78" s="482"/>
      <c r="FG78" s="482"/>
      <c r="FH78" s="482"/>
      <c r="FI78" s="482"/>
      <c r="FJ78" s="482"/>
      <c r="FK78" s="482"/>
      <c r="FL78" s="482"/>
      <c r="FM78" s="482"/>
      <c r="FN78" s="482"/>
      <c r="FO78" s="482"/>
      <c r="FP78" s="482"/>
      <c r="FQ78" s="482"/>
      <c r="FR78" s="482"/>
      <c r="FS78" s="482"/>
      <c r="FT78" s="482"/>
      <c r="FU78" s="482"/>
      <c r="FV78" s="482"/>
      <c r="FW78" s="482"/>
      <c r="FX78" s="482"/>
      <c r="FY78" s="482"/>
      <c r="FZ78" s="482"/>
      <c r="GA78" s="482"/>
      <c r="GB78" s="482"/>
      <c r="GC78" s="482"/>
      <c r="GD78" s="482"/>
    </row>
    <row r="79" spans="1:191" s="492" customFormat="1" hidden="1">
      <c r="A79" s="626"/>
      <c r="B79" s="794" t="s">
        <v>2422</v>
      </c>
      <c r="C79" s="805">
        <f>IF('חימום וקירור מים'!D241="גז טבעי",'חימום וקירור מים'!F241,0)+IF('חימום וקירור מים'!D242="גז טבעי",'חימום וקירור מים'!F242,0)+IF('חימום וקירור מים'!D243="גז טבעי",'חימום וקירור מים'!F243,0)+IF('חימום וקירור מים'!D249="גז טבעי",'חימום וקירור מים'!F249,0)+IF('חימום וקירור מים'!D250="גז טבעי",'חימום וקירור מים'!F250,0)+IF('חימום וקירור מים'!D251="גז טבעי",'חימום וקירור מים'!F251,0)+IF('חימום וקירור מים'!D257="גז טבעי",'חימום וקירור מים'!F257,0)+IF('חימום וקירור מים'!D258="גז טבעי",'חימום וקירור מים'!F258,0)+IF('חימום וקירור מים'!D259="גז טבעי",'חימום וקירור מים'!F259,0)+IF('חימום וקירור מים'!D265="גז טבעי",'חימום וקירור מים'!F265,0)+IF('חימום וקירור מים'!D266="גז טבעי",'חימום וקירור מים'!F266,0)+IF('חימום וקירור מים'!D267="גז טבעי",'חימום וקירור מים'!F267,0)+IF('חימום וקירור מים'!D273="גז טבעי",'חימום וקירור מים'!F273,0)+IF('חימום וקירור מים'!D274="גז טבעי",'חימום וקירור מים'!F274,0)+IF('חימום וקירור מים'!D275="גז טבעי",'חימום וקירור מים'!F275,0)+IF('חימום וקירור מים'!D281="גז טבעי",'חימום וקירור מים'!F281,0)+IF('חימום וקירור מים'!D282="גז טבעי",'חימום וקירור מים'!F282,0)+IF('חימום וקירור מים'!D283="גז טבעי",'חימום וקירור מים'!F283,0)</f>
        <v>0</v>
      </c>
      <c r="D79" s="805">
        <f>IF('חימום וקירור מים'!D241='אמדן כלכלי'!D206,'חימום וקירור מים'!F241,0)+IF('חימום וקירור מים'!D242='אמדן כלכלי'!D206,'חימום וקירור מים'!F242,0)+IF('חימום וקירור מים'!D243='אמדן כלכלי'!D206,'חימום וקירור מים'!F243,0)+IF('חימום וקירור מים'!D249='אמדן כלכלי'!D206,'חימום וקירור מים'!F249,0)+IF('חימום וקירור מים'!D250='אמדן כלכלי'!D206,'חימום וקירור מים'!F250,0)+IF('חימום וקירור מים'!D251='אמדן כלכלי'!D206,'חימום וקירור מים'!F251,0)+IF('חימום וקירור מים'!D257='אמדן כלכלי'!D206,'חימום וקירור מים'!F257,0)+IF('חימום וקירור מים'!D258='אמדן כלכלי'!D206,'חימום וקירור מים'!F258,0)+IF('חימום וקירור מים'!D259='אמדן כלכלי'!D206,'חימום וקירור מים'!F259,0)+IF('חימום וקירור מים'!D265='אמדן כלכלי'!D206,'חימום וקירור מים'!F265,0)+IF('חימום וקירור מים'!D266='אמדן כלכלי'!D206,'חימום וקירור מים'!F266,0)+IF('חימום וקירור מים'!D267='אמדן כלכלי'!D206,'חימום וקירור מים'!F267,0)+IF('חימום וקירור מים'!D273='אמדן כלכלי'!D206,'חימום וקירור מים'!F273,0)+IF('חימום וקירור מים'!D274='אמדן כלכלי'!D206,'חימום וקירור מים'!F274,0)+IF('חימום וקירור מים'!D275='אמדן כלכלי'!D206,'חימום וקירור מים'!F275,0)+IF('חימום וקירור מים'!D281='אמדן כלכלי'!D206,'חימום וקירור מים'!F281,0)+IF('חימום וקירור מים'!D282='אמדן כלכלי'!D206,'חימום וקירור מים'!F282,0)+IF('חימום וקירור מים'!D283='אמדן כלכלי'!D206,'חימום וקירור מים'!F283,0)</f>
        <v>0</v>
      </c>
      <c r="E79" s="805">
        <f>IF('חימום וקירור מים'!D241="חשמל",'חימום וקירור מים'!F241,0)+IF('חימום וקירור מים'!D242="חשמל",'חימום וקירור מים'!F242,0)+IF('חימום וקירור מים'!D243="חשמל",'חימום וקירור מים'!F243,0)+IF('חימום וקירור מים'!D249="חשמל",'חימום וקירור מים'!F249,0)+IF('חימום וקירור מים'!D250="חשמל",'חימום וקירור מים'!F250,0)+IF('חימום וקירור מים'!D251="חשמל",'חימום וקירור מים'!F251,0)+IF('חימום וקירור מים'!D257="חשמל",'חימום וקירור מים'!F257,0)+IF('חימום וקירור מים'!D258="חשמל",'חימום וקירור מים'!F258,0)+IF('חימום וקירור מים'!D259="חשמל",'חימום וקירור מים'!F259,0)+IF('חימום וקירור מים'!D265="חשמל",'חימום וקירור מים'!F265,0)+IF('חימום וקירור מים'!D266="חשמל",'חימום וקירור מים'!F266,0)+IF('חימום וקירור מים'!D267="חשמל",'חימום וקירור מים'!F267,0)+IF('חימום וקירור מים'!D273="חשמל",'חימום וקירור מים'!F273,0)+IF('חימום וקירור מים'!D274="חשמל",'חימום וקירור מים'!F274,0)+IF('חימום וקירור מים'!D275="חשמל",'חימום וקירור מים'!F275,0)+IF('חימום וקירור מים'!D281="חשמל",'חימום וקירור מים'!F281,0)+IF('חימום וקירור מים'!D282="חשמל",'חימום וקירור מים'!F282,0)+IF('חימום וקירור מים'!D283="חשמל",'חימום וקירור מים'!F283,0)</f>
        <v>0</v>
      </c>
      <c r="F79" s="805">
        <f>IF('חימום וקירור מים'!D241="מזוט",'חימום וקירור מים'!F241,0)+IF('חימום וקירור מים'!D242="מזוט",'חימום וקירור מים'!F242,0)+IF('חימום וקירור מים'!D243="מזוט",'חימום וקירור מים'!F243,0)+IF('חימום וקירור מים'!D249="מזוט",'חימום וקירור מים'!F249,0)+IF('חימום וקירור מים'!D250="מזוט",'חימום וקירור מים'!F250,0)+IF('חימום וקירור מים'!D251="מזוט",'חימום וקירור מים'!F251,0)+IF('חימום וקירור מים'!D257="מזוט",'חימום וקירור מים'!F257,0)+IF('חימום וקירור מים'!D258="מזוט",'חימום וקירור מים'!F258,0)+IF('חימום וקירור מים'!D259="מזוט",'חימום וקירור מים'!F259,0)+IF('חימום וקירור מים'!D265="מזוט",'חימום וקירור מים'!F265,0)+IF('חימום וקירור מים'!D266="מזוט",'חימום וקירור מים'!F266,0)+IF('חימום וקירור מים'!D267="מזוט",'חימום וקירור מים'!F267,0)+IF('חימום וקירור מים'!D273="מזוט",'חימום וקירור מים'!F273,0)+IF('חימום וקירור מים'!D274="מזוט",'חימום וקירור מים'!F274,0)+IF('חימום וקירור מים'!D275="מזוט",'חימום וקירור מים'!F275,0)+IF('חימום וקירור מים'!D281="מזוט",'חימום וקירור מים'!F281,0)+IF('חימום וקירור מים'!D282="מזוט",'חימום וקירור מים'!F282,0)+IF('חימום וקירור מים'!D283="מזוט",'חימום וקירור מים'!F283,0)</f>
        <v>0</v>
      </c>
      <c r="G79" s="799">
        <f>IF('חימום וקירור מים'!D241="סולר",'חימום וקירור מים'!F241,0)+IF('חימום וקירור מים'!D242="סולר",'חימום וקירור מים'!F242,0)+IF('חימום וקירור מים'!D243="סולר",'חימום וקירור מים'!F243,0)+IF('חימום וקירור מים'!D249="סולר",'חימום וקירור מים'!F249,0)+IF('חימום וקירור מים'!D250="סולר",'חימום וקירור מים'!F250,0)+IF('חימום וקירור מים'!D251="סולר",'חימום וקירור מים'!F251,0)+IF('חימום וקירור מים'!D257="סולר",'חימום וקירור מים'!F257,0)+IF('חימום וקירור מים'!D258="סולר",'חימום וקירור מים'!F258,0)+IF('חימום וקירור מים'!D259="סולר",'חימום וקירור מים'!F259,0)+IF('חימום וקירור מים'!D265="סולר",'חימום וקירור מים'!F265,0)+IF('חימום וקירור מים'!D266="סולר",'חימום וקירור מים'!F266,0)+IF('חימום וקירור מים'!D267="סולר",'חימום וקירור מים'!F267,0)+IF('חימום וקירור מים'!D273="סולר",'חימום וקירור מים'!F273,0)+IF('חימום וקירור מים'!D274="סולר",'חימום וקירור מים'!F274,0)+IF('חימום וקירור מים'!D275="סולר",'חימום וקירור מים'!F275,0)+IF('חימום וקירור מים'!D281="סולר",'חימום וקירור מים'!F281,0)+IF('חימום וקירור מים'!D282="סולר",'חימום וקירור מים'!F282,0)+IF('חימום וקירור מים'!D283="סולר",'חימום וקירור מים'!F283,0)</f>
        <v>0</v>
      </c>
      <c r="H79" s="482"/>
      <c r="I79" s="482"/>
      <c r="J79" s="482"/>
      <c r="K79" s="482"/>
      <c r="L79" s="482"/>
      <c r="M79" s="482"/>
      <c r="N79" s="482"/>
      <c r="O79" s="482"/>
      <c r="P79" s="482"/>
      <c r="Q79" s="482"/>
      <c r="R79" s="482"/>
      <c r="S79" s="482"/>
      <c r="T79" s="482"/>
      <c r="U79" s="482"/>
      <c r="V79" s="482"/>
      <c r="W79" s="482"/>
      <c r="X79" s="482"/>
      <c r="Y79" s="482"/>
      <c r="Z79" s="482"/>
      <c r="AA79" s="482"/>
      <c r="AB79" s="482"/>
      <c r="AC79" s="482"/>
      <c r="AD79" s="482"/>
      <c r="AE79" s="482"/>
      <c r="AF79" s="482"/>
      <c r="AG79" s="482"/>
      <c r="AH79" s="482"/>
      <c r="AI79" s="482"/>
      <c r="AJ79" s="482"/>
      <c r="AK79" s="482"/>
      <c r="AL79" s="482"/>
      <c r="AM79" s="482"/>
      <c r="AN79" s="482"/>
      <c r="AO79" s="482"/>
      <c r="AP79" s="482"/>
      <c r="AQ79" s="482"/>
      <c r="AR79" s="482"/>
      <c r="AS79" s="482"/>
      <c r="AT79" s="482"/>
      <c r="AU79" s="482"/>
      <c r="AV79" s="482"/>
      <c r="AW79" s="482"/>
      <c r="AX79" s="482"/>
      <c r="AY79" s="482"/>
      <c r="AZ79" s="482"/>
      <c r="BA79" s="482"/>
      <c r="BB79" s="482"/>
      <c r="BC79" s="482"/>
      <c r="BD79" s="482"/>
      <c r="BE79" s="482"/>
      <c r="BF79" s="482"/>
      <c r="BG79" s="482"/>
      <c r="BH79" s="482"/>
      <c r="BI79" s="482"/>
      <c r="BJ79" s="483"/>
      <c r="BK79" s="482"/>
      <c r="BL79" s="482"/>
      <c r="BM79" s="482"/>
      <c r="BN79" s="482"/>
      <c r="BO79" s="482"/>
      <c r="BP79" s="482"/>
      <c r="BQ79" s="482"/>
      <c r="BR79" s="482"/>
      <c r="BS79" s="482"/>
      <c r="BT79" s="482"/>
      <c r="BU79" s="482"/>
      <c r="BV79" s="482"/>
      <c r="BW79" s="482"/>
      <c r="BX79" s="482"/>
      <c r="BY79" s="482"/>
      <c r="BZ79" s="482"/>
      <c r="CA79" s="482"/>
      <c r="CB79" s="482"/>
      <c r="CC79" s="482"/>
      <c r="CD79" s="482"/>
      <c r="CE79" s="482"/>
      <c r="CF79" s="482"/>
      <c r="CG79" s="482"/>
      <c r="CH79" s="482"/>
      <c r="CI79" s="482"/>
      <c r="CJ79" s="482"/>
      <c r="CK79" s="482"/>
      <c r="CL79" s="482"/>
      <c r="CM79" s="482"/>
      <c r="CN79" s="482"/>
      <c r="CO79" s="482"/>
      <c r="CP79" s="482"/>
      <c r="CQ79" s="482"/>
      <c r="CR79" s="482"/>
      <c r="CS79" s="482"/>
      <c r="CT79" s="482"/>
      <c r="CU79" s="482"/>
      <c r="CV79" s="482"/>
      <c r="CW79" s="482"/>
      <c r="CX79" s="482"/>
      <c r="CY79" s="482"/>
      <c r="CZ79" s="482"/>
      <c r="DA79" s="482"/>
      <c r="DB79" s="482"/>
      <c r="DC79" s="482"/>
      <c r="DD79" s="482"/>
      <c r="DE79" s="482"/>
      <c r="DF79" s="482"/>
      <c r="DG79" s="482"/>
      <c r="DH79" s="482"/>
      <c r="DI79" s="482"/>
      <c r="DJ79" s="482"/>
      <c r="DK79" s="482"/>
      <c r="DL79" s="482"/>
      <c r="DM79" s="482"/>
      <c r="DN79" s="482"/>
      <c r="DO79" s="482"/>
      <c r="DP79" s="482"/>
      <c r="DQ79" s="482"/>
      <c r="DR79" s="482"/>
      <c r="DS79" s="482"/>
      <c r="DT79" s="482"/>
      <c r="DU79" s="482"/>
      <c r="DV79" s="482"/>
      <c r="DW79" s="482"/>
      <c r="DX79" s="482"/>
      <c r="DY79" s="482"/>
      <c r="DZ79" s="482"/>
      <c r="EA79" s="482"/>
      <c r="EB79" s="482"/>
      <c r="EC79" s="482"/>
      <c r="ED79" s="482"/>
      <c r="EE79" s="482"/>
      <c r="EF79" s="482"/>
      <c r="EG79" s="482"/>
      <c r="EH79" s="482"/>
      <c r="EI79" s="482"/>
      <c r="EJ79" s="482"/>
      <c r="EK79" s="482"/>
      <c r="EL79" s="482"/>
      <c r="EM79" s="482"/>
      <c r="EN79" s="482"/>
      <c r="EO79" s="482"/>
      <c r="EP79" s="482"/>
      <c r="EQ79" s="482"/>
      <c r="ER79" s="482"/>
      <c r="ES79" s="482"/>
      <c r="ET79" s="482"/>
      <c r="EU79" s="482"/>
      <c r="EV79" s="482"/>
      <c r="EW79" s="482"/>
      <c r="EX79" s="482"/>
      <c r="EY79" s="482"/>
      <c r="EZ79" s="482"/>
      <c r="FA79" s="482"/>
      <c r="FB79" s="482"/>
      <c r="FC79" s="482"/>
      <c r="FD79" s="482"/>
      <c r="FE79" s="482"/>
      <c r="FF79" s="482"/>
      <c r="FG79" s="482"/>
      <c r="FH79" s="482"/>
      <c r="FI79" s="482"/>
      <c r="FJ79" s="482"/>
      <c r="FK79" s="482"/>
      <c r="FL79" s="482"/>
      <c r="FM79" s="482"/>
      <c r="FN79" s="482"/>
      <c r="FO79" s="482"/>
      <c r="FP79" s="482"/>
      <c r="FQ79" s="482"/>
      <c r="FR79" s="482"/>
      <c r="FS79" s="482"/>
      <c r="FT79" s="482"/>
      <c r="FU79" s="482"/>
      <c r="FV79" s="482"/>
      <c r="FW79" s="482"/>
      <c r="FX79" s="482"/>
      <c r="FY79" s="482"/>
      <c r="FZ79" s="482"/>
      <c r="GA79" s="482"/>
      <c r="GB79" s="482"/>
      <c r="GC79" s="482"/>
      <c r="GD79" s="482"/>
    </row>
    <row r="80" spans="1:191" s="482" customFormat="1" hidden="1">
      <c r="A80" s="626"/>
      <c r="B80" s="794" t="s">
        <v>243</v>
      </c>
      <c r="C80" s="805">
        <v>0</v>
      </c>
      <c r="D80" s="805">
        <v>0</v>
      </c>
      <c r="E80" s="805" t="e">
        <f>#REF!</f>
        <v>#REF!</v>
      </c>
      <c r="F80" s="805">
        <v>0</v>
      </c>
      <c r="G80" s="799">
        <v>0</v>
      </c>
      <c r="BJ80" s="483"/>
    </row>
    <row r="81" spans="1:187" s="482" customFormat="1" hidden="1">
      <c r="A81" s="626"/>
      <c r="B81" s="794" t="s">
        <v>2472</v>
      </c>
      <c r="C81" s="805">
        <v>0</v>
      </c>
      <c r="D81" s="805">
        <v>0</v>
      </c>
      <c r="E81" s="805" t="e">
        <f>#REF!</f>
        <v>#REF!</v>
      </c>
      <c r="F81" s="805">
        <v>0</v>
      </c>
      <c r="G81" s="799">
        <v>0</v>
      </c>
      <c r="BJ81" s="483"/>
    </row>
    <row r="82" spans="1:187" s="482" customFormat="1" hidden="1">
      <c r="A82" s="626"/>
      <c r="B82" s="794" t="s">
        <v>2473</v>
      </c>
      <c r="C82" s="805">
        <v>0</v>
      </c>
      <c r="D82" s="805">
        <v>0</v>
      </c>
      <c r="E82" s="805" t="e">
        <f>#REF!</f>
        <v>#REF!</v>
      </c>
      <c r="F82" s="805">
        <v>0</v>
      </c>
      <c r="G82" s="799">
        <v>0</v>
      </c>
      <c r="BJ82" s="483"/>
    </row>
    <row r="83" spans="1:187" s="492" customFormat="1" hidden="1">
      <c r="A83" s="626"/>
      <c r="B83" s="794" t="s">
        <v>244</v>
      </c>
      <c r="C83" s="805" t="e">
        <f>#REF!</f>
        <v>#REF!</v>
      </c>
      <c r="D83" s="805" t="e">
        <f>#REF!</f>
        <v>#REF!</v>
      </c>
      <c r="E83" s="805" t="e">
        <f>#REF!</f>
        <v>#REF!</v>
      </c>
      <c r="F83" s="805" t="e">
        <f>#REF!</f>
        <v>#REF!</v>
      </c>
      <c r="G83" s="799" t="e">
        <f>#REF!</f>
        <v>#REF!</v>
      </c>
      <c r="H83" s="482"/>
      <c r="I83" s="482"/>
      <c r="J83" s="482"/>
      <c r="K83" s="482"/>
      <c r="L83" s="482"/>
      <c r="M83" s="482"/>
      <c r="N83" s="482"/>
      <c r="O83" s="482"/>
      <c r="P83" s="482"/>
      <c r="Q83" s="482"/>
      <c r="R83" s="482"/>
      <c r="S83" s="482"/>
      <c r="T83" s="482"/>
      <c r="U83" s="482"/>
      <c r="V83" s="482"/>
      <c r="W83" s="482"/>
      <c r="X83" s="482"/>
      <c r="Y83" s="482"/>
      <c r="Z83" s="482"/>
      <c r="AA83" s="482"/>
      <c r="AB83" s="482"/>
      <c r="AC83" s="482"/>
      <c r="AD83" s="482"/>
      <c r="AE83" s="482"/>
      <c r="AF83" s="482"/>
      <c r="AG83" s="482"/>
      <c r="AH83" s="482"/>
      <c r="AI83" s="482"/>
      <c r="AJ83" s="482"/>
      <c r="AK83" s="482"/>
      <c r="AL83" s="482"/>
      <c r="AM83" s="482"/>
      <c r="AN83" s="482"/>
      <c r="AO83" s="482"/>
      <c r="AP83" s="482"/>
      <c r="AQ83" s="482"/>
      <c r="AR83" s="482"/>
      <c r="AS83" s="482"/>
      <c r="AT83" s="482"/>
      <c r="AU83" s="482"/>
      <c r="AV83" s="482"/>
      <c r="AW83" s="482"/>
      <c r="AX83" s="482"/>
      <c r="AY83" s="482"/>
      <c r="AZ83" s="482"/>
      <c r="BA83" s="482"/>
      <c r="BB83" s="482"/>
      <c r="BC83" s="482"/>
      <c r="BD83" s="482"/>
      <c r="BE83" s="482"/>
      <c r="BF83" s="482"/>
      <c r="BG83" s="482"/>
      <c r="BH83" s="482"/>
      <c r="BI83" s="482"/>
      <c r="BJ83" s="483"/>
      <c r="BK83" s="482"/>
      <c r="BL83" s="482"/>
      <c r="BM83" s="482"/>
      <c r="BN83" s="482"/>
      <c r="BO83" s="482"/>
      <c r="BP83" s="482"/>
      <c r="BQ83" s="482"/>
      <c r="BR83" s="482"/>
      <c r="BS83" s="482"/>
      <c r="BT83" s="482"/>
      <c r="BU83" s="482"/>
      <c r="BV83" s="482"/>
      <c r="BW83" s="482"/>
      <c r="BX83" s="482"/>
      <c r="BY83" s="482"/>
      <c r="BZ83" s="482"/>
      <c r="CA83" s="482"/>
      <c r="CB83" s="482"/>
      <c r="CC83" s="482"/>
      <c r="CD83" s="482"/>
      <c r="CE83" s="482"/>
      <c r="CF83" s="482"/>
      <c r="CG83" s="482"/>
      <c r="CH83" s="482"/>
      <c r="CI83" s="482"/>
      <c r="CJ83" s="482"/>
      <c r="CK83" s="482"/>
      <c r="CL83" s="482"/>
      <c r="CM83" s="482"/>
      <c r="CN83" s="482"/>
      <c r="CO83" s="482"/>
      <c r="CP83" s="482"/>
      <c r="CQ83" s="482"/>
      <c r="CR83" s="482"/>
      <c r="CS83" s="482"/>
      <c r="CT83" s="482"/>
      <c r="CU83" s="482"/>
      <c r="CV83" s="482"/>
      <c r="CW83" s="482"/>
      <c r="CX83" s="482"/>
      <c r="CY83" s="482"/>
      <c r="CZ83" s="482"/>
      <c r="DA83" s="482"/>
      <c r="DB83" s="482"/>
      <c r="DC83" s="482"/>
      <c r="DD83" s="482"/>
      <c r="DE83" s="482"/>
      <c r="DF83" s="482"/>
      <c r="DG83" s="482"/>
      <c r="DH83" s="482"/>
      <c r="DI83" s="482"/>
      <c r="DJ83" s="482"/>
      <c r="DK83" s="482"/>
      <c r="DL83" s="482"/>
      <c r="DM83" s="482"/>
      <c r="DN83" s="482"/>
      <c r="DO83" s="482"/>
      <c r="DP83" s="482"/>
      <c r="DQ83" s="482"/>
      <c r="DR83" s="482"/>
      <c r="DS83" s="482"/>
      <c r="DT83" s="482"/>
      <c r="DU83" s="482"/>
      <c r="DV83" s="482"/>
      <c r="DW83" s="482"/>
      <c r="DX83" s="482"/>
      <c r="DY83" s="482"/>
      <c r="DZ83" s="482"/>
      <c r="EA83" s="482"/>
      <c r="EB83" s="482"/>
      <c r="EC83" s="482"/>
      <c r="ED83" s="482"/>
      <c r="EE83" s="482"/>
      <c r="EF83" s="482"/>
      <c r="EG83" s="482"/>
      <c r="EH83" s="482"/>
      <c r="EI83" s="482"/>
      <c r="EJ83" s="482"/>
      <c r="EK83" s="482"/>
      <c r="EL83" s="482"/>
      <c r="EM83" s="482"/>
      <c r="EN83" s="482"/>
      <c r="EO83" s="482"/>
      <c r="EP83" s="482"/>
      <c r="EQ83" s="482"/>
      <c r="ER83" s="482"/>
      <c r="ES83" s="482"/>
      <c r="ET83" s="482"/>
      <c r="EU83" s="482"/>
      <c r="EV83" s="482"/>
      <c r="EW83" s="482"/>
      <c r="EX83" s="482"/>
      <c r="EY83" s="482"/>
      <c r="EZ83" s="482"/>
      <c r="FA83" s="482"/>
      <c r="FB83" s="482"/>
      <c r="FC83" s="482"/>
      <c r="FD83" s="482"/>
      <c r="FE83" s="482"/>
      <c r="FF83" s="482"/>
      <c r="FG83" s="482"/>
      <c r="FH83" s="482"/>
      <c r="FI83" s="482"/>
      <c r="FJ83" s="482"/>
      <c r="FK83" s="482"/>
      <c r="FL83" s="482"/>
      <c r="FM83" s="482"/>
      <c r="FN83" s="482"/>
      <c r="FO83" s="482"/>
      <c r="FP83" s="482"/>
      <c r="FQ83" s="482"/>
      <c r="FR83" s="482"/>
      <c r="FS83" s="482"/>
      <c r="FT83" s="482"/>
      <c r="FU83" s="482"/>
      <c r="FV83" s="482"/>
      <c r="FW83" s="482"/>
      <c r="FX83" s="482"/>
      <c r="FY83" s="482"/>
      <c r="FZ83" s="482"/>
      <c r="GA83" s="482"/>
      <c r="GB83" s="482"/>
      <c r="GC83" s="482"/>
      <c r="GD83" s="482"/>
    </row>
    <row r="84" spans="1:187" s="492" customFormat="1" hidden="1">
      <c r="A84" s="626"/>
      <c r="B84" s="794" t="s">
        <v>316</v>
      </c>
      <c r="C84" s="805">
        <v>0</v>
      </c>
      <c r="D84" s="805">
        <v>0</v>
      </c>
      <c r="E84" s="805" t="e">
        <f>#REF!-'7. ייצור חשמל'!E143</f>
        <v>#REF!</v>
      </c>
      <c r="F84" s="805">
        <v>0</v>
      </c>
      <c r="G84" s="799">
        <v>0</v>
      </c>
      <c r="H84" s="482"/>
      <c r="I84" s="482"/>
      <c r="J84" s="482"/>
      <c r="K84" s="482"/>
      <c r="L84" s="482"/>
      <c r="M84" s="482"/>
      <c r="N84" s="482"/>
      <c r="O84" s="482"/>
      <c r="P84" s="482"/>
      <c r="Q84" s="482"/>
      <c r="R84" s="482"/>
      <c r="S84" s="482"/>
      <c r="T84" s="482"/>
      <c r="U84" s="482"/>
      <c r="V84" s="482"/>
      <c r="W84" s="482"/>
      <c r="X84" s="482"/>
      <c r="Y84" s="482"/>
      <c r="Z84" s="482"/>
      <c r="AA84" s="482"/>
      <c r="AB84" s="482"/>
      <c r="AC84" s="482"/>
      <c r="AD84" s="482"/>
      <c r="AE84" s="482"/>
      <c r="AF84" s="482"/>
      <c r="AG84" s="482"/>
      <c r="AH84" s="482"/>
      <c r="AI84" s="482"/>
      <c r="AJ84" s="482"/>
      <c r="AK84" s="482"/>
      <c r="AL84" s="482"/>
      <c r="AM84" s="482"/>
      <c r="AN84" s="482"/>
      <c r="AO84" s="482"/>
      <c r="AP84" s="482"/>
      <c r="AQ84" s="482"/>
      <c r="AR84" s="482"/>
      <c r="AS84" s="482"/>
      <c r="AT84" s="482"/>
      <c r="AU84" s="482"/>
      <c r="AV84" s="482"/>
      <c r="AW84" s="482"/>
      <c r="AX84" s="482"/>
      <c r="AY84" s="482"/>
      <c r="AZ84" s="482"/>
      <c r="BA84" s="482"/>
      <c r="BB84" s="482"/>
      <c r="BC84" s="482"/>
      <c r="BD84" s="482"/>
      <c r="BE84" s="482"/>
      <c r="BF84" s="482"/>
      <c r="BG84" s="482"/>
      <c r="BH84" s="482"/>
      <c r="BI84" s="482"/>
      <c r="BJ84" s="483"/>
      <c r="BK84" s="482"/>
      <c r="BL84" s="482"/>
      <c r="BM84" s="482"/>
      <c r="BN84" s="482"/>
      <c r="BO84" s="482"/>
      <c r="BP84" s="482"/>
      <c r="BQ84" s="482"/>
      <c r="BR84" s="482"/>
      <c r="BS84" s="482"/>
      <c r="BT84" s="482"/>
      <c r="BU84" s="482"/>
      <c r="BV84" s="482"/>
      <c r="BW84" s="482"/>
      <c r="BX84" s="482"/>
      <c r="BY84" s="482"/>
      <c r="BZ84" s="482"/>
      <c r="CA84" s="482"/>
      <c r="CB84" s="482"/>
      <c r="CC84" s="482"/>
      <c r="CD84" s="482"/>
      <c r="CE84" s="482"/>
      <c r="CF84" s="482"/>
      <c r="CG84" s="482"/>
      <c r="CH84" s="482"/>
      <c r="CI84" s="482"/>
      <c r="CJ84" s="482"/>
      <c r="CK84" s="482"/>
      <c r="CL84" s="482"/>
      <c r="CM84" s="482"/>
      <c r="CN84" s="482"/>
      <c r="CO84" s="482"/>
      <c r="CP84" s="482"/>
      <c r="CQ84" s="482"/>
      <c r="CR84" s="482"/>
      <c r="CS84" s="482"/>
      <c r="CT84" s="482"/>
      <c r="CU84" s="482"/>
      <c r="CV84" s="482"/>
      <c r="CW84" s="482"/>
      <c r="CX84" s="482"/>
      <c r="CY84" s="482"/>
      <c r="CZ84" s="482"/>
      <c r="DA84" s="482"/>
      <c r="DB84" s="482"/>
      <c r="DC84" s="482"/>
      <c r="DD84" s="482"/>
      <c r="DE84" s="482"/>
      <c r="DF84" s="482"/>
      <c r="DG84" s="482"/>
      <c r="DH84" s="482"/>
      <c r="DI84" s="482"/>
      <c r="DJ84" s="482"/>
      <c r="DK84" s="482"/>
      <c r="DL84" s="482"/>
      <c r="DM84" s="482"/>
      <c r="DN84" s="482"/>
      <c r="DO84" s="482"/>
      <c r="DP84" s="482"/>
      <c r="DQ84" s="482"/>
      <c r="DR84" s="482"/>
      <c r="DS84" s="482"/>
      <c r="DT84" s="482"/>
      <c r="DU84" s="482"/>
      <c r="DV84" s="482"/>
      <c r="DW84" s="482"/>
      <c r="DX84" s="482"/>
      <c r="DY84" s="482"/>
      <c r="DZ84" s="482"/>
      <c r="EA84" s="482"/>
      <c r="EB84" s="482"/>
      <c r="EC84" s="482"/>
      <c r="ED84" s="482"/>
      <c r="EE84" s="482"/>
      <c r="EF84" s="482"/>
      <c r="EG84" s="482"/>
      <c r="EH84" s="482"/>
      <c r="EI84" s="482"/>
      <c r="EJ84" s="482"/>
      <c r="EK84" s="482"/>
      <c r="EL84" s="482"/>
      <c r="EM84" s="482"/>
      <c r="EN84" s="482"/>
      <c r="EO84" s="482"/>
      <c r="EP84" s="482"/>
      <c r="EQ84" s="482"/>
      <c r="ER84" s="482"/>
      <c r="ES84" s="482"/>
      <c r="ET84" s="482"/>
      <c r="EU84" s="482"/>
      <c r="EV84" s="482"/>
      <c r="EW84" s="482"/>
      <c r="EX84" s="482"/>
      <c r="EY84" s="482"/>
      <c r="EZ84" s="482"/>
      <c r="FA84" s="482"/>
      <c r="FB84" s="482"/>
      <c r="FC84" s="482"/>
      <c r="FD84" s="482"/>
      <c r="FE84" s="482"/>
      <c r="FF84" s="482"/>
      <c r="FG84" s="482"/>
      <c r="FH84" s="482"/>
      <c r="FI84" s="482"/>
      <c r="FJ84" s="482"/>
      <c r="FK84" s="482"/>
      <c r="FL84" s="482"/>
      <c r="FM84" s="482"/>
      <c r="FN84" s="482"/>
      <c r="FO84" s="482"/>
      <c r="FP84" s="482"/>
      <c r="FQ84" s="482"/>
      <c r="FR84" s="482"/>
      <c r="FS84" s="482"/>
      <c r="FT84" s="482"/>
      <c r="FU84" s="482"/>
      <c r="FV84" s="482"/>
      <c r="FW84" s="482"/>
      <c r="FX84" s="482"/>
      <c r="FY84" s="482"/>
      <c r="FZ84" s="482"/>
      <c r="GA84" s="482"/>
      <c r="GB84" s="482"/>
      <c r="GC84" s="482"/>
      <c r="GD84" s="482"/>
    </row>
    <row r="85" spans="1:187" s="492" customFormat="1" ht="17.25" hidden="1" thickBot="1">
      <c r="A85" s="626"/>
      <c r="B85" s="815" t="s">
        <v>185</v>
      </c>
      <c r="C85" s="816" t="e">
        <f>SUM(C77:C84)</f>
        <v>#REF!</v>
      </c>
      <c r="D85" s="816" t="e">
        <f>SUM(D77:D84)</f>
        <v>#REF!</v>
      </c>
      <c r="E85" s="816" t="e">
        <f>SUM(E77:E84)</f>
        <v>#REF!</v>
      </c>
      <c r="F85" s="816" t="e">
        <f>SUM(F77:F84)</f>
        <v>#REF!</v>
      </c>
      <c r="G85" s="804" t="e">
        <f>SUM(G77:G84)</f>
        <v>#REF!</v>
      </c>
      <c r="H85" s="482"/>
      <c r="I85" s="482"/>
      <c r="J85" s="482"/>
      <c r="K85" s="482"/>
      <c r="L85" s="482"/>
      <c r="M85" s="482"/>
      <c r="N85" s="482"/>
      <c r="O85" s="482"/>
      <c r="P85" s="482"/>
      <c r="Q85" s="482"/>
      <c r="R85" s="482"/>
      <c r="S85" s="482"/>
      <c r="T85" s="482"/>
      <c r="U85" s="482"/>
      <c r="V85" s="482"/>
      <c r="W85" s="482"/>
      <c r="X85" s="482"/>
      <c r="Y85" s="482"/>
      <c r="Z85" s="482"/>
      <c r="AA85" s="482"/>
      <c r="AB85" s="482"/>
      <c r="AC85" s="482"/>
      <c r="AD85" s="482"/>
      <c r="AE85" s="482"/>
      <c r="AF85" s="482"/>
      <c r="AG85" s="482"/>
      <c r="AH85" s="482"/>
      <c r="AI85" s="482"/>
      <c r="AJ85" s="482"/>
      <c r="AK85" s="482"/>
      <c r="AL85" s="482"/>
      <c r="AM85" s="482"/>
      <c r="AN85" s="482"/>
      <c r="AO85" s="482"/>
      <c r="AP85" s="482"/>
      <c r="AQ85" s="482"/>
      <c r="AR85" s="482"/>
      <c r="AS85" s="482"/>
      <c r="AT85" s="482"/>
      <c r="AU85" s="482"/>
      <c r="AV85" s="482"/>
      <c r="AW85" s="482"/>
      <c r="AX85" s="482"/>
      <c r="AY85" s="482"/>
      <c r="AZ85" s="482"/>
      <c r="BA85" s="482"/>
      <c r="BB85" s="482"/>
      <c r="BC85" s="482"/>
      <c r="BD85" s="482"/>
      <c r="BE85" s="482"/>
      <c r="BF85" s="482"/>
      <c r="BG85" s="482"/>
      <c r="BH85" s="482"/>
      <c r="BI85" s="482"/>
      <c r="BJ85" s="483"/>
      <c r="BK85" s="482"/>
      <c r="BL85" s="482"/>
      <c r="BM85" s="482"/>
      <c r="BN85" s="482"/>
      <c r="BO85" s="482"/>
      <c r="BP85" s="482"/>
      <c r="BQ85" s="482"/>
      <c r="BR85" s="482"/>
      <c r="BS85" s="482"/>
      <c r="BT85" s="482"/>
      <c r="BU85" s="482"/>
      <c r="BV85" s="482"/>
      <c r="BW85" s="482"/>
      <c r="BX85" s="482"/>
      <c r="BY85" s="482"/>
      <c r="BZ85" s="482"/>
      <c r="CA85" s="482"/>
      <c r="CB85" s="482"/>
      <c r="CC85" s="482"/>
      <c r="CD85" s="482"/>
      <c r="CE85" s="482"/>
      <c r="CF85" s="482"/>
      <c r="CG85" s="482"/>
      <c r="CH85" s="482"/>
      <c r="CI85" s="482"/>
      <c r="CJ85" s="482"/>
      <c r="CK85" s="482"/>
      <c r="CL85" s="482"/>
      <c r="CM85" s="482"/>
      <c r="CN85" s="482"/>
      <c r="CO85" s="482"/>
      <c r="CP85" s="482"/>
      <c r="CQ85" s="482"/>
      <c r="CR85" s="482"/>
      <c r="CS85" s="482"/>
      <c r="CT85" s="482"/>
      <c r="CU85" s="482"/>
      <c r="CV85" s="482"/>
      <c r="CW85" s="482"/>
      <c r="CX85" s="482"/>
      <c r="CY85" s="482"/>
      <c r="CZ85" s="482"/>
      <c r="DA85" s="482"/>
      <c r="DB85" s="482"/>
      <c r="DC85" s="482"/>
      <c r="DD85" s="482"/>
      <c r="DE85" s="482"/>
      <c r="DF85" s="482"/>
      <c r="DG85" s="482"/>
      <c r="DH85" s="482"/>
      <c r="DI85" s="482"/>
      <c r="DJ85" s="482"/>
      <c r="DK85" s="482"/>
      <c r="DL85" s="482"/>
      <c r="DM85" s="482"/>
      <c r="DN85" s="482"/>
      <c r="DO85" s="482"/>
      <c r="DP85" s="482"/>
      <c r="DQ85" s="482"/>
      <c r="DR85" s="482"/>
      <c r="DS85" s="482"/>
      <c r="DT85" s="482"/>
      <c r="DU85" s="482"/>
      <c r="DV85" s="482"/>
      <c r="DW85" s="482"/>
      <c r="DX85" s="482"/>
      <c r="DY85" s="482"/>
      <c r="DZ85" s="482"/>
      <c r="EA85" s="482"/>
      <c r="EB85" s="482"/>
      <c r="EC85" s="482"/>
      <c r="ED85" s="482"/>
      <c r="EE85" s="482"/>
      <c r="EF85" s="482"/>
      <c r="EG85" s="482"/>
      <c r="EH85" s="482"/>
      <c r="EI85" s="482"/>
      <c r="EJ85" s="482"/>
      <c r="EK85" s="482"/>
      <c r="EL85" s="482"/>
      <c r="EM85" s="482"/>
      <c r="EN85" s="482"/>
      <c r="EO85" s="482"/>
      <c r="EP85" s="482"/>
      <c r="EQ85" s="482"/>
      <c r="ER85" s="482"/>
      <c r="ES85" s="482"/>
      <c r="ET85" s="482"/>
      <c r="EU85" s="482"/>
      <c r="EV85" s="482"/>
      <c r="EW85" s="482"/>
      <c r="EX85" s="482"/>
      <c r="EY85" s="482"/>
      <c r="EZ85" s="482"/>
      <c r="FA85" s="482"/>
      <c r="FB85" s="482"/>
      <c r="FC85" s="482"/>
      <c r="FD85" s="482"/>
      <c r="FE85" s="482"/>
      <c r="FF85" s="482"/>
      <c r="FG85" s="482"/>
      <c r="FH85" s="482"/>
      <c r="FI85" s="482"/>
      <c r="FJ85" s="482"/>
      <c r="FK85" s="482"/>
      <c r="FL85" s="482"/>
      <c r="FM85" s="482"/>
      <c r="FN85" s="482"/>
      <c r="FO85" s="482"/>
      <c r="FP85" s="482"/>
      <c r="FQ85" s="482"/>
      <c r="FR85" s="482"/>
      <c r="FS85" s="482"/>
      <c r="FT85" s="482"/>
      <c r="FU85" s="482"/>
      <c r="FV85" s="482"/>
      <c r="FW85" s="482"/>
      <c r="FX85" s="482"/>
      <c r="FY85" s="482"/>
      <c r="FZ85" s="482"/>
      <c r="GA85" s="482"/>
      <c r="GB85" s="482"/>
      <c r="GC85" s="482"/>
      <c r="GD85" s="482"/>
    </row>
    <row r="86" spans="1:187" s="492" customFormat="1" hidden="1">
      <c r="A86" s="626"/>
      <c r="B86" s="817"/>
      <c r="C86" s="817"/>
      <c r="D86" s="817"/>
      <c r="E86" s="817"/>
      <c r="F86" s="817"/>
      <c r="G86" s="817"/>
      <c r="H86" s="482"/>
      <c r="I86" s="482"/>
      <c r="J86" s="482"/>
      <c r="K86" s="482"/>
      <c r="L86" s="482"/>
      <c r="M86" s="482"/>
      <c r="N86" s="482"/>
      <c r="O86" s="482"/>
      <c r="P86" s="482"/>
      <c r="Q86" s="482"/>
      <c r="R86" s="482"/>
      <c r="S86" s="482"/>
      <c r="T86" s="482"/>
      <c r="U86" s="482"/>
      <c r="V86" s="482"/>
      <c r="W86" s="482"/>
      <c r="X86" s="482"/>
      <c r="Y86" s="482"/>
      <c r="Z86" s="482"/>
      <c r="AA86" s="482"/>
      <c r="AB86" s="482"/>
      <c r="AC86" s="482"/>
      <c r="AD86" s="482"/>
      <c r="AE86" s="482"/>
      <c r="AF86" s="482"/>
      <c r="AG86" s="482"/>
      <c r="AH86" s="482"/>
      <c r="AI86" s="482"/>
      <c r="AJ86" s="482"/>
      <c r="AK86" s="482"/>
      <c r="AL86" s="482"/>
      <c r="AM86" s="482"/>
      <c r="AN86" s="482"/>
      <c r="AO86" s="482"/>
      <c r="AP86" s="482"/>
      <c r="AQ86" s="482"/>
      <c r="AR86" s="482"/>
      <c r="AS86" s="482"/>
      <c r="AT86" s="482"/>
      <c r="AU86" s="482"/>
      <c r="AV86" s="482"/>
      <c r="AW86" s="482"/>
      <c r="AX86" s="482"/>
      <c r="AY86" s="482"/>
      <c r="AZ86" s="482"/>
      <c r="BA86" s="482"/>
      <c r="BB86" s="482"/>
      <c r="BC86" s="482"/>
      <c r="BD86" s="482"/>
      <c r="BE86" s="482"/>
      <c r="BF86" s="482"/>
      <c r="BG86" s="482"/>
      <c r="BH86" s="482"/>
      <c r="BI86" s="482"/>
      <c r="BJ86" s="483"/>
      <c r="BK86" s="482"/>
      <c r="BL86" s="482"/>
      <c r="BM86" s="482"/>
      <c r="BN86" s="482"/>
      <c r="BO86" s="482"/>
      <c r="BP86" s="482"/>
      <c r="BQ86" s="482"/>
      <c r="BR86" s="482"/>
      <c r="BS86" s="482"/>
      <c r="BT86" s="482"/>
      <c r="BU86" s="482"/>
      <c r="BV86" s="482"/>
      <c r="BW86" s="482"/>
      <c r="BX86" s="482"/>
      <c r="BY86" s="482"/>
      <c r="BZ86" s="482"/>
      <c r="CA86" s="482"/>
      <c r="CB86" s="482"/>
      <c r="CC86" s="482"/>
      <c r="CD86" s="482"/>
      <c r="CE86" s="482"/>
      <c r="CF86" s="482"/>
      <c r="CG86" s="482"/>
      <c r="CH86" s="482"/>
      <c r="CI86" s="482"/>
      <c r="CJ86" s="482"/>
      <c r="CK86" s="482"/>
      <c r="CL86" s="482"/>
      <c r="CM86" s="482"/>
      <c r="CN86" s="482"/>
      <c r="CO86" s="482"/>
      <c r="CP86" s="482"/>
      <c r="CQ86" s="482"/>
      <c r="CR86" s="482"/>
      <c r="CS86" s="482"/>
      <c r="CT86" s="482"/>
      <c r="CU86" s="482"/>
      <c r="CV86" s="482"/>
      <c r="CW86" s="482"/>
      <c r="CX86" s="482"/>
      <c r="CY86" s="482"/>
      <c r="CZ86" s="482"/>
      <c r="DA86" s="482"/>
      <c r="DB86" s="482"/>
      <c r="DC86" s="482"/>
      <c r="DD86" s="482"/>
      <c r="DE86" s="482"/>
      <c r="DF86" s="482"/>
      <c r="DG86" s="482"/>
      <c r="DH86" s="482"/>
      <c r="DI86" s="482"/>
      <c r="DJ86" s="482"/>
      <c r="DK86" s="482"/>
      <c r="DL86" s="482"/>
      <c r="DM86" s="482"/>
      <c r="DN86" s="482"/>
      <c r="DO86" s="482"/>
      <c r="DP86" s="482"/>
      <c r="DQ86" s="482"/>
      <c r="DR86" s="482"/>
      <c r="DS86" s="482"/>
      <c r="DT86" s="482"/>
      <c r="DU86" s="482"/>
      <c r="DV86" s="482"/>
      <c r="DW86" s="482"/>
      <c r="DX86" s="482"/>
      <c r="DY86" s="482"/>
      <c r="DZ86" s="482"/>
      <c r="EA86" s="482"/>
      <c r="EB86" s="482"/>
      <c r="EC86" s="482"/>
      <c r="ED86" s="482"/>
      <c r="EE86" s="482"/>
      <c r="EF86" s="482"/>
      <c r="EG86" s="482"/>
      <c r="EH86" s="482"/>
      <c r="EI86" s="482"/>
      <c r="EJ86" s="482"/>
      <c r="EK86" s="482"/>
      <c r="EL86" s="482"/>
      <c r="EM86" s="482"/>
      <c r="EN86" s="482"/>
      <c r="EO86" s="482"/>
      <c r="EP86" s="482"/>
      <c r="EQ86" s="482"/>
      <c r="ER86" s="482"/>
      <c r="ES86" s="482"/>
      <c r="ET86" s="482"/>
      <c r="EU86" s="482"/>
      <c r="EV86" s="482"/>
      <c r="EW86" s="482"/>
      <c r="EX86" s="482"/>
      <c r="EY86" s="482"/>
      <c r="EZ86" s="482"/>
      <c r="FA86" s="482"/>
      <c r="FB86" s="482"/>
      <c r="FC86" s="482"/>
      <c r="FD86" s="482"/>
      <c r="FE86" s="482"/>
      <c r="FF86" s="482"/>
      <c r="FG86" s="482"/>
      <c r="FH86" s="482"/>
      <c r="FI86" s="482"/>
      <c r="FJ86" s="482"/>
      <c r="FK86" s="482"/>
      <c r="FL86" s="482"/>
      <c r="FM86" s="482"/>
      <c r="FN86" s="482"/>
      <c r="FO86" s="482"/>
      <c r="FP86" s="482"/>
      <c r="FQ86" s="482"/>
      <c r="FR86" s="482"/>
      <c r="FS86" s="482"/>
      <c r="FT86" s="482"/>
      <c r="FU86" s="482"/>
      <c r="FV86" s="482"/>
      <c r="FW86" s="482"/>
      <c r="FX86" s="482"/>
      <c r="FY86" s="482"/>
      <c r="FZ86" s="482"/>
      <c r="GA86" s="482"/>
      <c r="GB86" s="482"/>
      <c r="GC86" s="482"/>
      <c r="GD86" s="482"/>
    </row>
    <row r="87" spans="1:187" s="482" customFormat="1" ht="20.25" hidden="1" customHeight="1">
      <c r="A87" s="626" t="s">
        <v>2476</v>
      </c>
      <c r="B87" s="796" t="s">
        <v>326</v>
      </c>
      <c r="BJ87" s="483"/>
    </row>
    <row r="88" spans="1:187" s="482" customFormat="1" hidden="1">
      <c r="A88" s="626"/>
      <c r="B88" s="524" t="s">
        <v>317</v>
      </c>
      <c r="BJ88" s="483"/>
    </row>
    <row r="89" spans="1:187" s="482" customFormat="1" ht="17.25" hidden="1" thickBot="1">
      <c r="A89" s="626"/>
      <c r="BJ89" s="483"/>
    </row>
    <row r="90" spans="1:187" s="533" customFormat="1" ht="17.25" hidden="1" thickBot="1">
      <c r="A90" s="626"/>
      <c r="B90" s="806" t="s">
        <v>50</v>
      </c>
      <c r="C90" s="807" t="s">
        <v>241</v>
      </c>
      <c r="D90" s="818" t="s">
        <v>318</v>
      </c>
      <c r="E90" s="818" t="s">
        <v>332</v>
      </c>
      <c r="F90" s="808" t="s">
        <v>2260</v>
      </c>
      <c r="G90" s="482"/>
      <c r="H90" s="482"/>
      <c r="I90" s="482"/>
      <c r="J90" s="482"/>
      <c r="K90" s="482"/>
      <c r="L90" s="482"/>
      <c r="M90" s="482"/>
      <c r="N90" s="482"/>
      <c r="O90" s="482"/>
      <c r="P90" s="482"/>
      <c r="Q90" s="482"/>
      <c r="R90" s="482"/>
      <c r="S90" s="482"/>
      <c r="T90" s="482"/>
      <c r="U90" s="482"/>
      <c r="V90" s="482"/>
      <c r="W90" s="482"/>
      <c r="X90" s="482"/>
      <c r="Y90" s="482"/>
      <c r="Z90" s="482"/>
      <c r="AA90" s="482"/>
      <c r="AB90" s="482"/>
      <c r="AC90" s="482"/>
      <c r="AD90" s="482"/>
      <c r="AE90" s="482"/>
      <c r="AF90" s="482"/>
      <c r="AG90" s="482"/>
      <c r="AH90" s="482"/>
      <c r="AI90" s="482"/>
      <c r="AJ90" s="482"/>
      <c r="AK90" s="482"/>
      <c r="AL90" s="482"/>
      <c r="AM90" s="482"/>
      <c r="AN90" s="482"/>
      <c r="AO90" s="482"/>
      <c r="AP90" s="482"/>
      <c r="AQ90" s="482"/>
      <c r="AR90" s="482"/>
      <c r="AS90" s="482"/>
      <c r="AT90" s="482"/>
      <c r="AU90" s="482"/>
      <c r="AV90" s="482"/>
      <c r="AW90" s="482"/>
      <c r="AX90" s="482"/>
      <c r="AY90" s="482"/>
      <c r="AZ90" s="482"/>
      <c r="BA90" s="482"/>
      <c r="BB90" s="482"/>
      <c r="BC90" s="482"/>
      <c r="BD90" s="482"/>
      <c r="BE90" s="482"/>
      <c r="BF90" s="482"/>
      <c r="BG90" s="482"/>
      <c r="BH90" s="482"/>
      <c r="BI90" s="482"/>
      <c r="BJ90" s="482"/>
      <c r="BK90" s="483"/>
      <c r="BL90" s="482"/>
      <c r="BM90" s="482"/>
      <c r="BN90" s="482"/>
      <c r="BO90" s="482"/>
      <c r="BP90" s="482"/>
      <c r="BQ90" s="482"/>
      <c r="BR90" s="482"/>
      <c r="BS90" s="482"/>
      <c r="BT90" s="482"/>
      <c r="BU90" s="482"/>
      <c r="BV90" s="482"/>
      <c r="BW90" s="482"/>
      <c r="BX90" s="482"/>
      <c r="BY90" s="482"/>
      <c r="BZ90" s="482"/>
      <c r="CA90" s="482"/>
      <c r="CB90" s="482"/>
      <c r="CC90" s="482"/>
      <c r="CD90" s="482"/>
      <c r="CE90" s="482"/>
      <c r="CF90" s="482"/>
      <c r="CG90" s="482"/>
      <c r="CH90" s="482"/>
      <c r="CI90" s="482"/>
      <c r="CJ90" s="482"/>
      <c r="CK90" s="482"/>
      <c r="CL90" s="482"/>
      <c r="CM90" s="482"/>
      <c r="CN90" s="482"/>
      <c r="CO90" s="482"/>
      <c r="CP90" s="482"/>
      <c r="CQ90" s="482"/>
      <c r="CR90" s="482"/>
      <c r="CS90" s="482"/>
      <c r="CT90" s="482"/>
      <c r="CU90" s="482"/>
      <c r="CV90" s="482"/>
      <c r="CW90" s="482"/>
      <c r="CX90" s="482"/>
      <c r="CY90" s="482"/>
      <c r="CZ90" s="482"/>
      <c r="DA90" s="482"/>
      <c r="DB90" s="482"/>
      <c r="DC90" s="482"/>
      <c r="DD90" s="482"/>
      <c r="DE90" s="482"/>
      <c r="DF90" s="482"/>
      <c r="DG90" s="482"/>
      <c r="DH90" s="482"/>
      <c r="DI90" s="482"/>
      <c r="DJ90" s="482"/>
      <c r="DK90" s="482"/>
      <c r="DL90" s="482"/>
      <c r="DM90" s="482"/>
      <c r="DN90" s="482"/>
      <c r="DO90" s="482"/>
      <c r="DP90" s="482"/>
      <c r="DQ90" s="482"/>
      <c r="DR90" s="482"/>
      <c r="DS90" s="482"/>
      <c r="DT90" s="482"/>
      <c r="DU90" s="482"/>
      <c r="DV90" s="482"/>
      <c r="DW90" s="482"/>
      <c r="DX90" s="482"/>
      <c r="DY90" s="482"/>
      <c r="DZ90" s="482"/>
      <c r="EA90" s="482"/>
      <c r="EB90" s="482"/>
      <c r="EC90" s="482"/>
      <c r="ED90" s="482"/>
      <c r="EE90" s="482"/>
      <c r="EF90" s="482"/>
      <c r="EG90" s="482"/>
      <c r="EH90" s="482"/>
      <c r="EI90" s="482"/>
      <c r="EJ90" s="482"/>
      <c r="EK90" s="482"/>
      <c r="EL90" s="482"/>
      <c r="EM90" s="482"/>
      <c r="EN90" s="482"/>
      <c r="EO90" s="482"/>
      <c r="EP90" s="482"/>
      <c r="EQ90" s="482"/>
      <c r="ER90" s="482"/>
      <c r="ES90" s="482"/>
      <c r="ET90" s="482"/>
      <c r="EU90" s="482"/>
      <c r="EV90" s="482"/>
      <c r="EW90" s="482"/>
      <c r="EX90" s="482"/>
      <c r="EY90" s="482"/>
      <c r="EZ90" s="482"/>
      <c r="FA90" s="482"/>
      <c r="FB90" s="482"/>
      <c r="FC90" s="482"/>
      <c r="FD90" s="482"/>
      <c r="FE90" s="482"/>
      <c r="FF90" s="482"/>
      <c r="FG90" s="482"/>
      <c r="FH90" s="482"/>
      <c r="FI90" s="482"/>
      <c r="FJ90" s="482"/>
      <c r="FK90" s="482"/>
      <c r="FL90" s="482"/>
      <c r="FM90" s="482"/>
      <c r="FN90" s="482"/>
      <c r="FO90" s="482"/>
      <c r="FP90" s="482"/>
      <c r="FQ90" s="482"/>
      <c r="FR90" s="482"/>
      <c r="FS90" s="482"/>
      <c r="FT90" s="482"/>
      <c r="FU90" s="482"/>
      <c r="FV90" s="482"/>
      <c r="FW90" s="482"/>
      <c r="FX90" s="482"/>
      <c r="FY90" s="482"/>
      <c r="FZ90" s="482"/>
      <c r="GA90" s="482"/>
      <c r="GB90" s="482"/>
      <c r="GC90" s="482"/>
      <c r="GD90" s="482"/>
      <c r="GE90" s="482"/>
    </row>
    <row r="91" spans="1:187" s="482" customFormat="1" hidden="1">
      <c r="A91" s="626"/>
      <c r="B91" s="797" t="s">
        <v>41</v>
      </c>
      <c r="C91" s="798" t="s">
        <v>415</v>
      </c>
      <c r="D91" s="765"/>
      <c r="E91" s="801">
        <f>IF(OR(D91=0,D91=""),' קבועים'!$C$803,D91)</f>
        <v>20</v>
      </c>
      <c r="F91" s="819" t="e">
        <f>D91*C85</f>
        <v>#REF!</v>
      </c>
      <c r="BK91" s="483"/>
    </row>
    <row r="92" spans="1:187" s="482" customFormat="1" hidden="1">
      <c r="A92" s="626"/>
      <c r="B92" s="797" t="s">
        <v>51</v>
      </c>
      <c r="C92" s="800" t="s">
        <v>423</v>
      </c>
      <c r="D92" s="763"/>
      <c r="E92" s="801">
        <f>IF(OR(D92=0,D92=""),' קבועים'!$C$804,D92)</f>
        <v>2.9</v>
      </c>
      <c r="F92" s="819" t="e">
        <f>D92*D85</f>
        <v>#REF!</v>
      </c>
      <c r="BK92" s="483"/>
    </row>
    <row r="93" spans="1:187" s="482" customFormat="1" hidden="1">
      <c r="A93" s="626"/>
      <c r="B93" s="797" t="s">
        <v>39</v>
      </c>
      <c r="C93" s="800" t="s">
        <v>424</v>
      </c>
      <c r="D93" s="763"/>
      <c r="E93" s="801">
        <f>IF(OR(D93=0,D93=""),' קבועים'!$C$805,D93)</f>
        <v>0.47</v>
      </c>
      <c r="F93" s="819" t="e">
        <f>D93*E85</f>
        <v>#REF!</v>
      </c>
      <c r="BK93" s="483"/>
    </row>
    <row r="94" spans="1:187" s="482" customFormat="1" hidden="1">
      <c r="A94" s="626"/>
      <c r="B94" s="797" t="s">
        <v>42</v>
      </c>
      <c r="C94" s="800" t="s">
        <v>425</v>
      </c>
      <c r="D94" s="763"/>
      <c r="E94" s="801">
        <f>IF(OR(D94=0,D94=""),' קבועים'!$C$806,D94)</f>
        <v>1.49156</v>
      </c>
      <c r="F94" s="819" t="e">
        <f>D94*F85</f>
        <v>#REF!</v>
      </c>
      <c r="BK94" s="483"/>
    </row>
    <row r="95" spans="1:187" s="482" customFormat="1" ht="17.25" hidden="1" thickBot="1">
      <c r="A95" s="626"/>
      <c r="B95" s="809" t="s">
        <v>40</v>
      </c>
      <c r="C95" s="802" t="s">
        <v>425</v>
      </c>
      <c r="D95" s="820"/>
      <c r="E95" s="803">
        <f>IF(OR(D95=0,D95=""),' קבועים'!$C$807,D95)</f>
        <v>4.5672249999999996</v>
      </c>
      <c r="F95" s="821" t="e">
        <f>D95*G85</f>
        <v>#REF!</v>
      </c>
      <c r="BK95" s="483"/>
    </row>
    <row r="96" spans="1:187" s="482" customFormat="1" hidden="1">
      <c r="A96" s="626"/>
      <c r="BJ96" s="483"/>
    </row>
    <row r="97" spans="1:191" s="482" customFormat="1" hidden="1">
      <c r="A97" s="626" t="s">
        <v>2477</v>
      </c>
      <c r="B97" s="796" t="s">
        <v>321</v>
      </c>
    </row>
    <row r="98" spans="1:191" s="482" customFormat="1" ht="17.25" hidden="1" thickBot="1">
      <c r="A98" s="626"/>
      <c r="BJ98" s="483"/>
    </row>
    <row r="99" spans="1:191" s="482" customFormat="1" hidden="1">
      <c r="A99" s="626"/>
      <c r="B99" s="822" t="s">
        <v>50</v>
      </c>
      <c r="C99" s="808" t="s">
        <v>322</v>
      </c>
      <c r="BJ99" s="483"/>
    </row>
    <row r="100" spans="1:191" s="482" customFormat="1" hidden="1">
      <c r="A100" s="626"/>
      <c r="B100" s="794" t="s">
        <v>2496</v>
      </c>
      <c r="C100" s="799">
        <f>(C12*$E$19-C77*$E$91)+(D12*$E$20-D77*$E$92)+('אקלום מבנים'!D216*$E$21-E77*$E$93)+(F12*$E$22-F77*$E$94)+(G12*$E$23-G77*$E$95)</f>
        <v>0</v>
      </c>
      <c r="BJ100" s="483"/>
    </row>
    <row r="101" spans="1:191" s="482" customFormat="1" hidden="1">
      <c r="A101" s="626"/>
      <c r="B101" s="794" t="s">
        <v>242</v>
      </c>
      <c r="C101" s="799" t="e">
        <f>(#REF!*$E$19-C78*$E$91)+(#REF!*$E$20-D78*$E$92)+(#REF!*$E$21-E78*$E$93)+(#REF!*$E$22-F78*$E$94)+(#REF!*$E$23-G78*$E$95)</f>
        <v>#REF!</v>
      </c>
      <c r="BJ101" s="483"/>
    </row>
    <row r="102" spans="1:191" s="482" customFormat="1" hidden="1">
      <c r="A102" s="626"/>
      <c r="B102" s="794" t="s">
        <v>2422</v>
      </c>
      <c r="C102" s="799">
        <f>(' קבועים'!B754*$E$19-C79*$E$91)+(' קבועים'!C754*$E$20-D79*$E$92)+(' קבועים'!D754*$E$21-E79*$E$93)+(' קבועים'!E754*$E$22-F79*$E$94)+(' קבועים'!F754*$E$23-G79*$E$95)</f>
        <v>0</v>
      </c>
      <c r="BJ102" s="483"/>
    </row>
    <row r="103" spans="1:191" s="482" customFormat="1" hidden="1">
      <c r="A103" s="626"/>
      <c r="B103" s="794" t="s">
        <v>243</v>
      </c>
      <c r="C103" s="799" t="e">
        <f>(#REF!*$E$19-C80*$E$91)+(#REF!*$E$20-D80*$E$92)+(#REF!*$E$21-E80*$E$93)+(#REF!*$E$22-F80*$E$94)+(#REF!*$E$23-G80*$E$95)</f>
        <v>#REF!</v>
      </c>
      <c r="BJ103" s="483"/>
    </row>
    <row r="104" spans="1:191" s="482" customFormat="1" hidden="1">
      <c r="A104" s="626"/>
      <c r="B104" s="794" t="s">
        <v>2472</v>
      </c>
      <c r="C104" s="799" t="e">
        <f>(#REF!*$E$19-C81*$E$91)+(#REF!*$E$20-D81*$E$92)+(#REF!*$E$21-E81*$E$93)+(#REF!*$E$22-F81*$E$94)+(#REF!*$E$23-G81*$E$95)</f>
        <v>#REF!</v>
      </c>
      <c r="BJ104" s="483"/>
    </row>
    <row r="105" spans="1:191" s="482" customFormat="1" hidden="1">
      <c r="A105" s="626"/>
      <c r="B105" s="794" t="s">
        <v>2473</v>
      </c>
      <c r="C105" s="799" t="e">
        <f>(#REF!*$E$19-C82*$E$91)+(#REF!*$E$20-D82*$E$92)+(#REF!*$E$21-E82*$E$93)+(#REF!*$E$22-F82*$E$94)+(#REF!*$E$23-G82*$E$95)</f>
        <v>#REF!</v>
      </c>
      <c r="BJ105" s="483"/>
    </row>
    <row r="106" spans="1:191" s="482" customFormat="1" hidden="1">
      <c r="A106" s="626"/>
      <c r="B106" s="794" t="s">
        <v>244</v>
      </c>
      <c r="C106" s="799" t="e">
        <f>(#REF!*$E$19-C83*$E$91)+(#REF!*$E$20-D83*$E$92)+(#REF!*$E$21-E83*$E$93)+(#REF!*$E$22-F83*$E$94)+(#REF!*$E$23-G83*$E$95)</f>
        <v>#REF!</v>
      </c>
      <c r="BJ106" s="483"/>
    </row>
    <row r="107" spans="1:191" s="482" customFormat="1" hidden="1">
      <c r="A107" s="626"/>
      <c r="B107" s="794" t="s">
        <v>316</v>
      </c>
      <c r="C107" s="799" t="e">
        <f>(#REF!*$E$19-C84*$E$91)+(#REF!*$E$20-D84*$E$92)+(#REF!*$E$21-E84*$E$93)+(#REF!*$E$22-F84*$E$94)+(#REF!*$E$23-G84*$E$95)</f>
        <v>#REF!</v>
      </c>
      <c r="BJ107" s="483"/>
    </row>
    <row r="108" spans="1:191" s="482" customFormat="1" ht="17.25" hidden="1" thickBot="1">
      <c r="A108" s="626"/>
      <c r="B108" s="815" t="s">
        <v>185</v>
      </c>
      <c r="C108" s="804" t="e">
        <f>SUM(C100:C107)</f>
        <v>#REF!</v>
      </c>
      <c r="BJ108" s="483"/>
    </row>
    <row r="109" spans="1:191" s="482" customFormat="1" hidden="1">
      <c r="A109" s="626"/>
      <c r="BJ109" s="483"/>
    </row>
    <row r="110" spans="1:191" s="615" customFormat="1" ht="33" hidden="1">
      <c r="A110" s="631">
        <v>9.6999999999999993</v>
      </c>
      <c r="B110" s="567" t="s">
        <v>173</v>
      </c>
      <c r="C110" s="611"/>
      <c r="D110" s="612"/>
      <c r="E110" s="613"/>
      <c r="F110" s="611"/>
      <c r="G110" s="611"/>
      <c r="H110" s="611"/>
      <c r="I110" s="614"/>
      <c r="J110" s="614"/>
      <c r="K110" s="614"/>
      <c r="L110" s="614"/>
      <c r="M110" s="614"/>
      <c r="N110" s="614"/>
      <c r="O110" s="614"/>
      <c r="P110" s="614"/>
      <c r="Q110" s="614"/>
      <c r="R110" s="614"/>
      <c r="S110" s="614"/>
      <c r="T110" s="614"/>
      <c r="U110" s="614"/>
      <c r="V110" s="614"/>
      <c r="W110" s="614"/>
      <c r="X110" s="614"/>
      <c r="Y110" s="614"/>
      <c r="Z110" s="614"/>
      <c r="AA110" s="614"/>
      <c r="AB110" s="614"/>
      <c r="AC110" s="614"/>
      <c r="AD110" s="614"/>
      <c r="AE110" s="614"/>
      <c r="AF110" s="614"/>
      <c r="AG110" s="614"/>
      <c r="AH110" s="614"/>
      <c r="AI110" s="614"/>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14"/>
      <c r="BE110" s="614"/>
      <c r="BF110" s="614"/>
      <c r="BG110" s="614"/>
      <c r="BH110" s="614"/>
      <c r="BI110" s="614"/>
      <c r="BJ110" s="614"/>
      <c r="BK110" s="614"/>
      <c r="BL110" s="614"/>
      <c r="BM110" s="614"/>
      <c r="BN110" s="614"/>
      <c r="BO110" s="614"/>
      <c r="BP110" s="614"/>
      <c r="BQ110" s="614"/>
      <c r="BR110" s="614"/>
      <c r="BS110" s="614"/>
      <c r="BT110" s="614"/>
      <c r="BU110" s="614"/>
      <c r="BV110" s="614"/>
      <c r="BW110" s="614"/>
      <c r="BX110" s="614"/>
      <c r="BY110" s="614"/>
      <c r="BZ110" s="611"/>
      <c r="CA110" s="611"/>
      <c r="CB110" s="611"/>
      <c r="CC110" s="611"/>
      <c r="CD110" s="611"/>
      <c r="CE110" s="611"/>
      <c r="CF110" s="611"/>
      <c r="CG110" s="611"/>
      <c r="CH110" s="611"/>
      <c r="CI110" s="611"/>
      <c r="CJ110" s="611"/>
      <c r="CK110" s="611"/>
      <c r="CL110" s="611"/>
    </row>
    <row r="111" spans="1:191" s="492" customFormat="1" hidden="1">
      <c r="A111" s="626"/>
      <c r="B111" s="1049"/>
      <c r="C111" s="1049"/>
      <c r="D111" s="482"/>
      <c r="E111" s="482"/>
      <c r="F111" s="482"/>
      <c r="G111" s="482"/>
      <c r="H111" s="482"/>
      <c r="I111" s="482"/>
      <c r="J111" s="482"/>
      <c r="K111" s="482"/>
      <c r="L111" s="482"/>
      <c r="M111" s="482"/>
      <c r="N111" s="482"/>
      <c r="O111" s="482"/>
      <c r="P111" s="482"/>
      <c r="Q111" s="482"/>
      <c r="R111" s="482"/>
      <c r="S111" s="482"/>
      <c r="T111" s="482"/>
      <c r="U111" s="482"/>
      <c r="V111" s="482"/>
      <c r="W111" s="482"/>
      <c r="X111" s="482"/>
      <c r="Y111" s="482"/>
      <c r="Z111" s="482"/>
      <c r="AA111" s="482"/>
      <c r="AB111" s="482"/>
      <c r="AC111" s="482"/>
      <c r="AD111" s="482"/>
      <c r="AE111" s="482"/>
      <c r="AF111" s="482"/>
      <c r="AG111" s="482"/>
      <c r="AH111" s="482"/>
      <c r="AI111" s="482"/>
      <c r="AJ111" s="482"/>
      <c r="AK111" s="482"/>
      <c r="AL111" s="482"/>
      <c r="AM111" s="482"/>
      <c r="AN111" s="482"/>
      <c r="AO111" s="482"/>
      <c r="AP111" s="482"/>
      <c r="AQ111" s="482"/>
      <c r="AR111" s="482"/>
      <c r="AS111" s="482"/>
      <c r="AT111" s="482"/>
      <c r="AU111" s="482"/>
      <c r="AV111" s="482"/>
      <c r="AW111" s="482"/>
      <c r="AX111" s="482"/>
      <c r="AY111" s="482"/>
      <c r="AZ111" s="482"/>
      <c r="BA111" s="482"/>
      <c r="BB111" s="482"/>
      <c r="BC111" s="482"/>
      <c r="BD111" s="482"/>
      <c r="BE111" s="482"/>
      <c r="BF111" s="482"/>
      <c r="BG111" s="482"/>
      <c r="BH111" s="482"/>
      <c r="BI111" s="482"/>
      <c r="BJ111" s="482"/>
      <c r="BK111" s="482"/>
      <c r="BL111" s="482"/>
      <c r="BM111" s="482"/>
      <c r="BN111" s="482"/>
      <c r="BO111" s="483"/>
      <c r="BP111" s="482"/>
      <c r="BQ111" s="482"/>
      <c r="BR111" s="482"/>
      <c r="BS111" s="482"/>
      <c r="BT111" s="482"/>
      <c r="BU111" s="482"/>
      <c r="BV111" s="482"/>
      <c r="BW111" s="482"/>
      <c r="BX111" s="482"/>
      <c r="BY111" s="482"/>
      <c r="BZ111" s="482"/>
      <c r="CA111" s="482"/>
      <c r="CB111" s="482"/>
      <c r="CC111" s="482"/>
      <c r="CD111" s="482"/>
      <c r="CE111" s="482"/>
      <c r="CF111" s="482"/>
      <c r="CG111" s="482"/>
      <c r="CH111" s="482"/>
      <c r="CI111" s="482"/>
      <c r="CJ111" s="482"/>
      <c r="CK111" s="482"/>
      <c r="CL111" s="482"/>
      <c r="CM111" s="482"/>
      <c r="CN111" s="482"/>
      <c r="CO111" s="482"/>
      <c r="CP111" s="482"/>
      <c r="CQ111" s="482"/>
      <c r="CR111" s="482"/>
      <c r="CS111" s="482"/>
      <c r="CT111" s="482"/>
      <c r="CU111" s="482"/>
      <c r="CV111" s="482"/>
      <c r="CW111" s="482"/>
      <c r="CX111" s="482"/>
      <c r="CY111" s="482"/>
      <c r="CZ111" s="482"/>
      <c r="DA111" s="482"/>
      <c r="DB111" s="482"/>
      <c r="DC111" s="482"/>
      <c r="DD111" s="482"/>
      <c r="DE111" s="482"/>
      <c r="DF111" s="482"/>
      <c r="DG111" s="482"/>
      <c r="DH111" s="482"/>
      <c r="DI111" s="482"/>
      <c r="DJ111" s="482"/>
      <c r="DK111" s="482"/>
      <c r="DL111" s="482"/>
      <c r="DM111" s="482"/>
      <c r="DN111" s="482"/>
      <c r="DO111" s="482"/>
      <c r="DP111" s="482"/>
      <c r="DQ111" s="482"/>
      <c r="DR111" s="482"/>
      <c r="DS111" s="482"/>
      <c r="DT111" s="482"/>
      <c r="DU111" s="482"/>
      <c r="DV111" s="482"/>
      <c r="DW111" s="482"/>
      <c r="DX111" s="482"/>
      <c r="DY111" s="482"/>
      <c r="DZ111" s="482"/>
      <c r="EA111" s="482"/>
      <c r="EB111" s="482"/>
      <c r="EC111" s="482"/>
      <c r="ED111" s="482"/>
      <c r="EE111" s="482"/>
      <c r="EF111" s="482"/>
      <c r="EG111" s="482"/>
      <c r="EH111" s="482"/>
      <c r="EI111" s="482"/>
      <c r="EJ111" s="482"/>
      <c r="EK111" s="482"/>
      <c r="EL111" s="482"/>
      <c r="EM111" s="482"/>
      <c r="EN111" s="482"/>
      <c r="EO111" s="482"/>
      <c r="EP111" s="482"/>
      <c r="EQ111" s="482"/>
      <c r="ER111" s="482"/>
      <c r="ES111" s="482"/>
      <c r="ET111" s="482"/>
      <c r="EU111" s="482"/>
      <c r="EV111" s="482"/>
      <c r="EW111" s="482"/>
      <c r="EX111" s="482"/>
      <c r="EY111" s="482"/>
      <c r="EZ111" s="482"/>
      <c r="FA111" s="482"/>
      <c r="FB111" s="482"/>
      <c r="FC111" s="482"/>
      <c r="FD111" s="482"/>
      <c r="FE111" s="482"/>
      <c r="FF111" s="482"/>
      <c r="FG111" s="482"/>
      <c r="FH111" s="482"/>
      <c r="FI111" s="482"/>
      <c r="FJ111" s="482"/>
      <c r="FK111" s="482"/>
      <c r="FL111" s="482"/>
      <c r="FM111" s="482"/>
      <c r="FN111" s="482"/>
      <c r="FO111" s="482"/>
      <c r="FP111" s="482"/>
      <c r="FQ111" s="482"/>
      <c r="FR111" s="482"/>
      <c r="FS111" s="482"/>
      <c r="FT111" s="482"/>
      <c r="FU111" s="482"/>
      <c r="FV111" s="482"/>
      <c r="FW111" s="482"/>
      <c r="FX111" s="482"/>
      <c r="FY111" s="482"/>
      <c r="FZ111" s="482"/>
      <c r="GA111" s="482"/>
      <c r="GB111" s="482"/>
      <c r="GC111" s="482"/>
      <c r="GD111" s="482"/>
      <c r="GE111" s="482"/>
      <c r="GF111" s="482"/>
      <c r="GG111" s="482"/>
      <c r="GH111" s="482"/>
      <c r="GI111" s="482"/>
    </row>
    <row r="112" spans="1:191" s="492" customFormat="1" ht="33" hidden="1">
      <c r="A112" s="626"/>
      <c r="B112" s="516" t="s">
        <v>210</v>
      </c>
      <c r="C112" s="537"/>
      <c r="D112" s="482"/>
      <c r="E112" s="482"/>
      <c r="F112" s="482"/>
      <c r="G112" s="482"/>
      <c r="H112" s="482"/>
      <c r="I112" s="482"/>
      <c r="J112" s="482"/>
      <c r="K112" s="482"/>
      <c r="L112" s="482"/>
      <c r="M112" s="482"/>
      <c r="N112" s="482"/>
      <c r="O112" s="482"/>
      <c r="P112" s="482"/>
      <c r="Q112" s="482"/>
      <c r="R112" s="482"/>
      <c r="S112" s="482"/>
      <c r="T112" s="482"/>
      <c r="U112" s="482"/>
      <c r="V112" s="482"/>
      <c r="W112" s="482"/>
      <c r="X112" s="482"/>
      <c r="Y112" s="482"/>
      <c r="Z112" s="482"/>
      <c r="AA112" s="482"/>
      <c r="AB112" s="482"/>
      <c r="AC112" s="482"/>
      <c r="AD112" s="482"/>
      <c r="AE112" s="482"/>
      <c r="AF112" s="482"/>
      <c r="AG112" s="482"/>
      <c r="AH112" s="482"/>
      <c r="AI112" s="482"/>
      <c r="AJ112" s="482"/>
      <c r="AK112" s="482"/>
      <c r="AL112" s="482"/>
      <c r="AM112" s="482"/>
      <c r="AN112" s="482"/>
      <c r="AO112" s="482"/>
      <c r="AP112" s="482"/>
      <c r="AQ112" s="482"/>
      <c r="AR112" s="482"/>
      <c r="AS112" s="482"/>
      <c r="AT112" s="482"/>
      <c r="AU112" s="482"/>
      <c r="AV112" s="482"/>
      <c r="AW112" s="482"/>
      <c r="AX112" s="482"/>
      <c r="AY112" s="482"/>
      <c r="AZ112" s="482"/>
      <c r="BA112" s="482"/>
      <c r="BB112" s="482"/>
      <c r="BC112" s="482"/>
      <c r="BD112" s="482"/>
      <c r="BE112" s="482"/>
      <c r="BF112" s="482"/>
      <c r="BG112" s="482"/>
      <c r="BH112" s="482"/>
      <c r="BI112" s="482"/>
      <c r="BJ112" s="482"/>
      <c r="BK112" s="482"/>
      <c r="BL112" s="482"/>
      <c r="BM112" s="482"/>
      <c r="BN112" s="482"/>
      <c r="BO112" s="483"/>
      <c r="BP112" s="482"/>
      <c r="BQ112" s="482"/>
      <c r="BR112" s="482"/>
      <c r="BS112" s="482"/>
      <c r="BT112" s="482"/>
      <c r="BU112" s="482"/>
      <c r="BV112" s="482"/>
      <c r="BW112" s="482"/>
      <c r="BX112" s="482"/>
      <c r="BY112" s="482"/>
      <c r="BZ112" s="482"/>
      <c r="CA112" s="482"/>
      <c r="CB112" s="482"/>
      <c r="CC112" s="482"/>
      <c r="CD112" s="482"/>
      <c r="CE112" s="482"/>
      <c r="CF112" s="482"/>
      <c r="CG112" s="482"/>
      <c r="CH112" s="482"/>
      <c r="CI112" s="482"/>
      <c r="CJ112" s="482"/>
      <c r="CK112" s="482"/>
      <c r="CL112" s="482"/>
      <c r="CM112" s="482"/>
      <c r="CN112" s="482"/>
      <c r="CO112" s="482"/>
      <c r="CP112" s="482"/>
      <c r="CQ112" s="482"/>
      <c r="CR112" s="482"/>
      <c r="CS112" s="482"/>
      <c r="CT112" s="482"/>
      <c r="CU112" s="482"/>
      <c r="CV112" s="482"/>
      <c r="CW112" s="482"/>
      <c r="CX112" s="482"/>
      <c r="CY112" s="482"/>
      <c r="CZ112" s="482"/>
      <c r="DA112" s="482"/>
      <c r="DB112" s="482"/>
      <c r="DC112" s="482"/>
      <c r="DD112" s="482"/>
      <c r="DE112" s="482"/>
      <c r="DF112" s="482"/>
      <c r="DG112" s="482"/>
      <c r="DH112" s="482"/>
      <c r="DI112" s="482"/>
      <c r="DJ112" s="482"/>
      <c r="DK112" s="482"/>
      <c r="DL112" s="482"/>
      <c r="DM112" s="482"/>
      <c r="DN112" s="482"/>
      <c r="DO112" s="482"/>
      <c r="DP112" s="482"/>
      <c r="DQ112" s="482"/>
      <c r="DR112" s="482"/>
      <c r="DS112" s="482"/>
      <c r="DT112" s="482"/>
      <c r="DU112" s="482"/>
      <c r="DV112" s="482"/>
      <c r="DW112" s="482"/>
      <c r="DX112" s="482"/>
      <c r="DY112" s="482"/>
      <c r="DZ112" s="482"/>
      <c r="EA112" s="482"/>
      <c r="EB112" s="482"/>
      <c r="EC112" s="482"/>
      <c r="ED112" s="482"/>
      <c r="EE112" s="482"/>
      <c r="EF112" s="482"/>
      <c r="EG112" s="482"/>
      <c r="EH112" s="482"/>
      <c r="EI112" s="482"/>
      <c r="EJ112" s="482"/>
      <c r="EK112" s="482"/>
      <c r="EL112" s="482"/>
      <c r="EM112" s="482"/>
      <c r="EN112" s="482"/>
      <c r="EO112" s="482"/>
      <c r="EP112" s="482"/>
      <c r="EQ112" s="482"/>
      <c r="ER112" s="482"/>
      <c r="ES112" s="482"/>
      <c r="ET112" s="482"/>
      <c r="EU112" s="482"/>
      <c r="EV112" s="482"/>
      <c r="EW112" s="482"/>
      <c r="EX112" s="482"/>
      <c r="EY112" s="482"/>
      <c r="EZ112" s="482"/>
      <c r="FA112" s="482"/>
      <c r="FB112" s="482"/>
      <c r="FC112" s="482"/>
      <c r="FD112" s="482"/>
      <c r="FE112" s="482"/>
      <c r="FF112" s="482"/>
      <c r="FG112" s="482"/>
      <c r="FH112" s="482"/>
      <c r="FI112" s="482"/>
      <c r="FJ112" s="482"/>
      <c r="FK112" s="482"/>
      <c r="FL112" s="482"/>
      <c r="FM112" s="482"/>
      <c r="FN112" s="482"/>
      <c r="FO112" s="482"/>
      <c r="FP112" s="482"/>
      <c r="FQ112" s="482"/>
      <c r="FR112" s="482"/>
      <c r="FS112" s="482"/>
      <c r="FT112" s="482"/>
      <c r="FU112" s="482"/>
      <c r="FV112" s="482"/>
      <c r="FW112" s="482"/>
      <c r="FX112" s="482"/>
      <c r="FY112" s="482"/>
      <c r="FZ112" s="482"/>
      <c r="GA112" s="482"/>
      <c r="GB112" s="482"/>
      <c r="GC112" s="482"/>
      <c r="GD112" s="482"/>
      <c r="GE112" s="482"/>
      <c r="GF112" s="482"/>
      <c r="GG112" s="482"/>
      <c r="GH112" s="482"/>
      <c r="GI112" s="482"/>
    </row>
    <row r="113" spans="1:186" s="482" customFormat="1" hidden="1">
      <c r="A113" s="626"/>
      <c r="BJ113" s="483"/>
    </row>
    <row r="114" spans="1:186" s="482" customFormat="1" hidden="1">
      <c r="A114" s="626" t="s">
        <v>2478</v>
      </c>
      <c r="B114" s="796" t="s">
        <v>342</v>
      </c>
    </row>
    <row r="115" spans="1:186" s="492" customFormat="1" ht="17.25" hidden="1" thickBot="1">
      <c r="A115" s="626"/>
      <c r="B115" s="482"/>
      <c r="C115" s="482"/>
      <c r="D115" s="482"/>
      <c r="E115" s="482"/>
      <c r="F115" s="482"/>
      <c r="G115" s="482"/>
      <c r="H115" s="482"/>
      <c r="I115" s="482"/>
      <c r="J115" s="482"/>
      <c r="K115" s="482"/>
      <c r="L115" s="482"/>
      <c r="M115" s="482"/>
      <c r="N115" s="482"/>
      <c r="O115" s="482"/>
      <c r="P115" s="482"/>
      <c r="Q115" s="482"/>
      <c r="R115" s="482"/>
      <c r="S115" s="482"/>
      <c r="T115" s="482"/>
      <c r="U115" s="482"/>
      <c r="V115" s="482"/>
      <c r="W115" s="482"/>
      <c r="X115" s="482"/>
      <c r="Y115" s="482"/>
      <c r="Z115" s="482"/>
      <c r="AA115" s="482"/>
      <c r="AB115" s="482"/>
      <c r="AC115" s="482"/>
      <c r="AD115" s="482"/>
      <c r="AE115" s="482"/>
      <c r="AF115" s="482"/>
      <c r="AG115" s="482"/>
      <c r="AH115" s="482"/>
      <c r="AI115" s="482"/>
      <c r="AJ115" s="482"/>
      <c r="AK115" s="482"/>
      <c r="AL115" s="482"/>
      <c r="AM115" s="482"/>
      <c r="AN115" s="482"/>
      <c r="AO115" s="482"/>
      <c r="AP115" s="482"/>
      <c r="AQ115" s="482"/>
      <c r="AR115" s="482"/>
      <c r="AS115" s="482"/>
      <c r="AT115" s="482"/>
      <c r="AU115" s="482"/>
      <c r="AV115" s="482"/>
      <c r="AW115" s="482"/>
      <c r="AX115" s="482"/>
      <c r="AY115" s="482"/>
      <c r="AZ115" s="482"/>
      <c r="BA115" s="482"/>
      <c r="BB115" s="482"/>
      <c r="BC115" s="482"/>
      <c r="BD115" s="482"/>
      <c r="BE115" s="482"/>
      <c r="BF115" s="482"/>
      <c r="BG115" s="482"/>
      <c r="BH115" s="482"/>
      <c r="BI115" s="482"/>
      <c r="BJ115" s="483"/>
      <c r="BK115" s="482"/>
      <c r="BL115" s="482"/>
      <c r="BM115" s="482"/>
      <c r="BN115" s="482"/>
      <c r="BO115" s="482"/>
      <c r="BP115" s="482"/>
      <c r="BQ115" s="482"/>
      <c r="BR115" s="482"/>
      <c r="BS115" s="482"/>
      <c r="BT115" s="482"/>
      <c r="BU115" s="482"/>
      <c r="BV115" s="482"/>
      <c r="BW115" s="482"/>
      <c r="BX115" s="482"/>
      <c r="BY115" s="482"/>
      <c r="BZ115" s="482"/>
      <c r="CA115" s="482"/>
      <c r="CB115" s="482"/>
      <c r="CC115" s="482"/>
      <c r="CD115" s="482"/>
      <c r="CE115" s="482"/>
      <c r="CF115" s="482"/>
      <c r="CG115" s="482"/>
      <c r="CH115" s="482"/>
      <c r="CI115" s="482"/>
      <c r="CJ115" s="482"/>
      <c r="CK115" s="482"/>
      <c r="CL115" s="482"/>
      <c r="CM115" s="482"/>
      <c r="CN115" s="482"/>
      <c r="CO115" s="482"/>
      <c r="CP115" s="482"/>
      <c r="CQ115" s="482"/>
      <c r="CR115" s="482"/>
      <c r="CS115" s="482"/>
      <c r="CT115" s="482"/>
      <c r="CU115" s="482"/>
      <c r="CV115" s="482"/>
      <c r="CW115" s="482"/>
      <c r="CX115" s="482"/>
      <c r="CY115" s="482"/>
      <c r="CZ115" s="482"/>
      <c r="DA115" s="482"/>
      <c r="DB115" s="482"/>
      <c r="DC115" s="482"/>
      <c r="DD115" s="482"/>
      <c r="DE115" s="482"/>
      <c r="DF115" s="482"/>
      <c r="DG115" s="482"/>
      <c r="DH115" s="482"/>
      <c r="DI115" s="482"/>
      <c r="DJ115" s="482"/>
      <c r="DK115" s="482"/>
      <c r="DL115" s="482"/>
      <c r="DM115" s="482"/>
      <c r="DN115" s="482"/>
      <c r="DO115" s="482"/>
      <c r="DP115" s="482"/>
      <c r="DQ115" s="482"/>
      <c r="DR115" s="482"/>
      <c r="DS115" s="482"/>
      <c r="DT115" s="482"/>
      <c r="DU115" s="482"/>
      <c r="DV115" s="482"/>
      <c r="DW115" s="482"/>
      <c r="DX115" s="482"/>
      <c r="DY115" s="482"/>
      <c r="DZ115" s="482"/>
      <c r="EA115" s="482"/>
      <c r="EB115" s="482"/>
      <c r="EC115" s="482"/>
      <c r="ED115" s="482"/>
      <c r="EE115" s="482"/>
      <c r="EF115" s="482"/>
      <c r="EG115" s="482"/>
      <c r="EH115" s="482"/>
      <c r="EI115" s="482"/>
      <c r="EJ115" s="482"/>
      <c r="EK115" s="482"/>
      <c r="EL115" s="482"/>
      <c r="EM115" s="482"/>
      <c r="EN115" s="482"/>
      <c r="EO115" s="482"/>
      <c r="EP115" s="482"/>
      <c r="EQ115" s="482"/>
      <c r="ER115" s="482"/>
      <c r="ES115" s="482"/>
      <c r="ET115" s="482"/>
      <c r="EU115" s="482"/>
      <c r="EV115" s="482"/>
      <c r="EW115" s="482"/>
      <c r="EX115" s="482"/>
      <c r="EY115" s="482"/>
      <c r="EZ115" s="482"/>
      <c r="FA115" s="482"/>
      <c r="FB115" s="482"/>
      <c r="FC115" s="482"/>
      <c r="FD115" s="482"/>
      <c r="FE115" s="482"/>
      <c r="FF115" s="482"/>
      <c r="FG115" s="482"/>
      <c r="FH115" s="482"/>
      <c r="FI115" s="482"/>
      <c r="FJ115" s="482"/>
      <c r="FK115" s="482"/>
      <c r="FL115" s="482"/>
      <c r="FM115" s="482"/>
      <c r="FN115" s="482"/>
      <c r="FO115" s="482"/>
      <c r="FP115" s="482"/>
      <c r="FQ115" s="482"/>
      <c r="FR115" s="482"/>
      <c r="FS115" s="482"/>
      <c r="FT115" s="482"/>
      <c r="FU115" s="482"/>
      <c r="FV115" s="482"/>
      <c r="FW115" s="482"/>
      <c r="FX115" s="482"/>
      <c r="FY115" s="482"/>
      <c r="FZ115" s="482"/>
      <c r="GA115" s="482"/>
      <c r="GB115" s="482"/>
      <c r="GC115" s="482"/>
      <c r="GD115" s="482"/>
    </row>
    <row r="116" spans="1:186" s="482" customFormat="1" hidden="1">
      <c r="A116" s="626"/>
      <c r="B116" s="806" t="s">
        <v>50</v>
      </c>
      <c r="C116" s="810" t="s">
        <v>41</v>
      </c>
      <c r="D116" s="810" t="s">
        <v>51</v>
      </c>
      <c r="E116" s="810" t="s">
        <v>39</v>
      </c>
      <c r="F116" s="810" t="s">
        <v>42</v>
      </c>
      <c r="G116" s="811" t="s">
        <v>40</v>
      </c>
    </row>
    <row r="117" spans="1:186" s="492" customFormat="1" hidden="1">
      <c r="A117" s="626"/>
      <c r="B117" s="812" t="s">
        <v>241</v>
      </c>
      <c r="C117" s="813" t="s">
        <v>49</v>
      </c>
      <c r="D117" s="813" t="s">
        <v>47</v>
      </c>
      <c r="E117" s="813" t="s">
        <v>48</v>
      </c>
      <c r="F117" s="813" t="s">
        <v>43</v>
      </c>
      <c r="G117" s="814" t="s">
        <v>43</v>
      </c>
      <c r="H117" s="482"/>
      <c r="I117" s="482"/>
      <c r="J117" s="482"/>
      <c r="K117" s="482"/>
      <c r="L117" s="482"/>
      <c r="M117" s="482"/>
      <c r="N117" s="482"/>
      <c r="O117" s="482"/>
      <c r="P117" s="482"/>
      <c r="Q117" s="482"/>
      <c r="R117" s="482"/>
      <c r="S117" s="482"/>
      <c r="T117" s="482"/>
      <c r="U117" s="482"/>
      <c r="V117" s="482"/>
      <c r="W117" s="482"/>
      <c r="X117" s="482"/>
      <c r="Y117" s="482"/>
      <c r="Z117" s="482"/>
      <c r="AA117" s="482"/>
      <c r="AB117" s="482"/>
      <c r="AC117" s="482"/>
      <c r="AD117" s="482"/>
      <c r="AE117" s="482"/>
      <c r="AF117" s="482"/>
      <c r="AG117" s="482"/>
      <c r="AH117" s="482"/>
      <c r="AI117" s="482"/>
      <c r="AJ117" s="482"/>
      <c r="AK117" s="482"/>
      <c r="AL117" s="482"/>
      <c r="AM117" s="482"/>
      <c r="AN117" s="482"/>
      <c r="AO117" s="482"/>
      <c r="AP117" s="482"/>
      <c r="AQ117" s="482"/>
      <c r="AR117" s="482"/>
      <c r="AS117" s="482"/>
      <c r="AT117" s="482"/>
      <c r="AU117" s="482"/>
      <c r="AV117" s="482"/>
      <c r="AW117" s="482"/>
      <c r="AX117" s="482"/>
      <c r="AY117" s="482"/>
      <c r="AZ117" s="482"/>
      <c r="BA117" s="482"/>
      <c r="BB117" s="482"/>
      <c r="BC117" s="482"/>
      <c r="BD117" s="482"/>
      <c r="BE117" s="482"/>
      <c r="BF117" s="482"/>
      <c r="BG117" s="482"/>
      <c r="BH117" s="482"/>
      <c r="BI117" s="482"/>
      <c r="BJ117" s="483"/>
      <c r="BK117" s="482"/>
      <c r="BL117" s="482"/>
      <c r="BM117" s="482"/>
      <c r="BN117" s="482"/>
      <c r="BO117" s="482"/>
      <c r="BP117" s="482"/>
      <c r="BQ117" s="482"/>
      <c r="BR117" s="482"/>
      <c r="BS117" s="482"/>
      <c r="BT117" s="482"/>
      <c r="BU117" s="482"/>
      <c r="BV117" s="482"/>
      <c r="BW117" s="482"/>
      <c r="BX117" s="482"/>
      <c r="BY117" s="482"/>
      <c r="BZ117" s="482"/>
      <c r="CA117" s="482"/>
      <c r="CB117" s="482"/>
      <c r="CC117" s="482"/>
      <c r="CD117" s="482"/>
      <c r="CE117" s="482"/>
      <c r="CF117" s="482"/>
      <c r="CG117" s="482"/>
      <c r="CH117" s="482"/>
      <c r="CI117" s="482"/>
      <c r="CJ117" s="482"/>
      <c r="CK117" s="482"/>
      <c r="CL117" s="482"/>
      <c r="CM117" s="482"/>
      <c r="CN117" s="482"/>
      <c r="CO117" s="482"/>
      <c r="CP117" s="482"/>
      <c r="CQ117" s="482"/>
      <c r="CR117" s="482"/>
      <c r="CS117" s="482"/>
      <c r="CT117" s="482"/>
      <c r="CU117" s="482"/>
      <c r="CV117" s="482"/>
      <c r="CW117" s="482"/>
      <c r="CX117" s="482"/>
      <c r="CY117" s="482"/>
      <c r="CZ117" s="482"/>
      <c r="DA117" s="482"/>
      <c r="DB117" s="482"/>
      <c r="DC117" s="482"/>
      <c r="DD117" s="482"/>
      <c r="DE117" s="482"/>
      <c r="DF117" s="482"/>
      <c r="DG117" s="482"/>
      <c r="DH117" s="482"/>
      <c r="DI117" s="482"/>
      <c r="DJ117" s="482"/>
      <c r="DK117" s="482"/>
      <c r="DL117" s="482"/>
      <c r="DM117" s="482"/>
      <c r="DN117" s="482"/>
      <c r="DO117" s="482"/>
      <c r="DP117" s="482"/>
      <c r="DQ117" s="482"/>
      <c r="DR117" s="482"/>
      <c r="DS117" s="482"/>
      <c r="DT117" s="482"/>
      <c r="DU117" s="482"/>
      <c r="DV117" s="482"/>
      <c r="DW117" s="482"/>
      <c r="DX117" s="482"/>
      <c r="DY117" s="482"/>
      <c r="DZ117" s="482"/>
      <c r="EA117" s="482"/>
      <c r="EB117" s="482"/>
      <c r="EC117" s="482"/>
      <c r="ED117" s="482"/>
      <c r="EE117" s="482"/>
      <c r="EF117" s="482"/>
      <c r="EG117" s="482"/>
      <c r="EH117" s="482"/>
      <c r="EI117" s="482"/>
      <c r="EJ117" s="482"/>
      <c r="EK117" s="482"/>
      <c r="EL117" s="482"/>
      <c r="EM117" s="482"/>
      <c r="EN117" s="482"/>
      <c r="EO117" s="482"/>
      <c r="EP117" s="482"/>
      <c r="EQ117" s="482"/>
      <c r="ER117" s="482"/>
      <c r="ES117" s="482"/>
      <c r="ET117" s="482"/>
      <c r="EU117" s="482"/>
      <c r="EV117" s="482"/>
      <c r="EW117" s="482"/>
      <c r="EX117" s="482"/>
      <c r="EY117" s="482"/>
      <c r="EZ117" s="482"/>
      <c r="FA117" s="482"/>
      <c r="FB117" s="482"/>
      <c r="FC117" s="482"/>
      <c r="FD117" s="482"/>
      <c r="FE117" s="482"/>
      <c r="FF117" s="482"/>
      <c r="FG117" s="482"/>
      <c r="FH117" s="482"/>
      <c r="FI117" s="482"/>
      <c r="FJ117" s="482"/>
      <c r="FK117" s="482"/>
      <c r="FL117" s="482"/>
      <c r="FM117" s="482"/>
      <c r="FN117" s="482"/>
      <c r="FO117" s="482"/>
      <c r="FP117" s="482"/>
      <c r="FQ117" s="482"/>
      <c r="FR117" s="482"/>
      <c r="FS117" s="482"/>
      <c r="FT117" s="482"/>
      <c r="FU117" s="482"/>
      <c r="FV117" s="482"/>
      <c r="FW117" s="482"/>
      <c r="FX117" s="482"/>
      <c r="FY117" s="482"/>
      <c r="FZ117" s="482"/>
      <c r="GA117" s="482"/>
      <c r="GB117" s="482"/>
      <c r="GC117" s="482"/>
      <c r="GD117" s="482"/>
    </row>
    <row r="118" spans="1:186" s="482" customFormat="1" hidden="1">
      <c r="A118" s="626"/>
      <c r="B118" s="794" t="s">
        <v>2496</v>
      </c>
      <c r="C118" s="805">
        <v>0</v>
      </c>
      <c r="D118" s="805">
        <v>0</v>
      </c>
      <c r="E118" s="805">
        <f>'אקלום מבנים'!D263</f>
        <v>0</v>
      </c>
      <c r="F118" s="805">
        <v>0</v>
      </c>
      <c r="G118" s="799">
        <v>0</v>
      </c>
      <c r="BJ118" s="483"/>
    </row>
    <row r="119" spans="1:186" s="492" customFormat="1" hidden="1">
      <c r="A119" s="626"/>
      <c r="B119" s="794" t="s">
        <v>242</v>
      </c>
      <c r="C119" s="805">
        <v>0</v>
      </c>
      <c r="D119" s="805">
        <v>0</v>
      </c>
      <c r="E119" s="805" t="e">
        <f>#REF!</f>
        <v>#REF!</v>
      </c>
      <c r="F119" s="805">
        <v>0</v>
      </c>
      <c r="G119" s="799">
        <v>0</v>
      </c>
      <c r="H119" s="482"/>
      <c r="I119" s="482"/>
      <c r="J119" s="482"/>
      <c r="K119" s="482"/>
      <c r="L119" s="482"/>
      <c r="M119" s="482"/>
      <c r="N119" s="482"/>
      <c r="O119" s="482"/>
      <c r="P119" s="482"/>
      <c r="Q119" s="482"/>
      <c r="R119" s="482"/>
      <c r="S119" s="482"/>
      <c r="T119" s="482"/>
      <c r="U119" s="482"/>
      <c r="V119" s="482"/>
      <c r="W119" s="482"/>
      <c r="X119" s="482"/>
      <c r="Y119" s="482"/>
      <c r="Z119" s="482"/>
      <c r="AA119" s="482"/>
      <c r="AB119" s="482"/>
      <c r="AC119" s="482"/>
      <c r="AD119" s="482"/>
      <c r="AE119" s="482"/>
      <c r="AF119" s="482"/>
      <c r="AG119" s="482"/>
      <c r="AH119" s="482"/>
      <c r="AI119" s="482"/>
      <c r="AJ119" s="482"/>
      <c r="AK119" s="482"/>
      <c r="AL119" s="482"/>
      <c r="AM119" s="482"/>
      <c r="AN119" s="482"/>
      <c r="AO119" s="482"/>
      <c r="AP119" s="482"/>
      <c r="AQ119" s="482"/>
      <c r="AR119" s="482"/>
      <c r="AS119" s="482"/>
      <c r="AT119" s="482"/>
      <c r="AU119" s="482"/>
      <c r="AV119" s="482"/>
      <c r="AW119" s="482"/>
      <c r="AX119" s="482"/>
      <c r="AY119" s="482"/>
      <c r="AZ119" s="482"/>
      <c r="BA119" s="482"/>
      <c r="BB119" s="482"/>
      <c r="BC119" s="482"/>
      <c r="BD119" s="482"/>
      <c r="BE119" s="482"/>
      <c r="BF119" s="482"/>
      <c r="BG119" s="482"/>
      <c r="BH119" s="482"/>
      <c r="BI119" s="482"/>
      <c r="BJ119" s="483"/>
      <c r="BK119" s="482"/>
      <c r="BL119" s="482"/>
      <c r="BM119" s="482"/>
      <c r="BN119" s="482"/>
      <c r="BO119" s="482"/>
      <c r="BP119" s="482"/>
      <c r="BQ119" s="482"/>
      <c r="BR119" s="482"/>
      <c r="BS119" s="482"/>
      <c r="BT119" s="482"/>
      <c r="BU119" s="482"/>
      <c r="BV119" s="482"/>
      <c r="BW119" s="482"/>
      <c r="BX119" s="482"/>
      <c r="BY119" s="482"/>
      <c r="BZ119" s="482"/>
      <c r="CA119" s="482"/>
      <c r="CB119" s="482"/>
      <c r="CC119" s="482"/>
      <c r="CD119" s="482"/>
      <c r="CE119" s="482"/>
      <c r="CF119" s="482"/>
      <c r="CG119" s="482"/>
      <c r="CH119" s="482"/>
      <c r="CI119" s="482"/>
      <c r="CJ119" s="482"/>
      <c r="CK119" s="482"/>
      <c r="CL119" s="482"/>
      <c r="CM119" s="482"/>
      <c r="CN119" s="482"/>
      <c r="CO119" s="482"/>
      <c r="CP119" s="482"/>
      <c r="CQ119" s="482"/>
      <c r="CR119" s="482"/>
      <c r="CS119" s="482"/>
      <c r="CT119" s="482"/>
      <c r="CU119" s="482"/>
      <c r="CV119" s="482"/>
      <c r="CW119" s="482"/>
      <c r="CX119" s="482"/>
      <c r="CY119" s="482"/>
      <c r="CZ119" s="482"/>
      <c r="DA119" s="482"/>
      <c r="DB119" s="482"/>
      <c r="DC119" s="482"/>
      <c r="DD119" s="482"/>
      <c r="DE119" s="482"/>
      <c r="DF119" s="482"/>
      <c r="DG119" s="482"/>
      <c r="DH119" s="482"/>
      <c r="DI119" s="482"/>
      <c r="DJ119" s="482"/>
      <c r="DK119" s="482"/>
      <c r="DL119" s="482"/>
      <c r="DM119" s="482"/>
      <c r="DN119" s="482"/>
      <c r="DO119" s="482"/>
      <c r="DP119" s="482"/>
      <c r="DQ119" s="482"/>
      <c r="DR119" s="482"/>
      <c r="DS119" s="482"/>
      <c r="DT119" s="482"/>
      <c r="DU119" s="482"/>
      <c r="DV119" s="482"/>
      <c r="DW119" s="482"/>
      <c r="DX119" s="482"/>
      <c r="DY119" s="482"/>
      <c r="DZ119" s="482"/>
      <c r="EA119" s="482"/>
      <c r="EB119" s="482"/>
      <c r="EC119" s="482"/>
      <c r="ED119" s="482"/>
      <c r="EE119" s="482"/>
      <c r="EF119" s="482"/>
      <c r="EG119" s="482"/>
      <c r="EH119" s="482"/>
      <c r="EI119" s="482"/>
      <c r="EJ119" s="482"/>
      <c r="EK119" s="482"/>
      <c r="EL119" s="482"/>
      <c r="EM119" s="482"/>
      <c r="EN119" s="482"/>
      <c r="EO119" s="482"/>
      <c r="EP119" s="482"/>
      <c r="EQ119" s="482"/>
      <c r="ER119" s="482"/>
      <c r="ES119" s="482"/>
      <c r="ET119" s="482"/>
      <c r="EU119" s="482"/>
      <c r="EV119" s="482"/>
      <c r="EW119" s="482"/>
      <c r="EX119" s="482"/>
      <c r="EY119" s="482"/>
      <c r="EZ119" s="482"/>
      <c r="FA119" s="482"/>
      <c r="FB119" s="482"/>
      <c r="FC119" s="482"/>
      <c r="FD119" s="482"/>
      <c r="FE119" s="482"/>
      <c r="FF119" s="482"/>
      <c r="FG119" s="482"/>
      <c r="FH119" s="482"/>
      <c r="FI119" s="482"/>
      <c r="FJ119" s="482"/>
      <c r="FK119" s="482"/>
      <c r="FL119" s="482"/>
      <c r="FM119" s="482"/>
      <c r="FN119" s="482"/>
      <c r="FO119" s="482"/>
      <c r="FP119" s="482"/>
      <c r="FQ119" s="482"/>
      <c r="FR119" s="482"/>
      <c r="FS119" s="482"/>
      <c r="FT119" s="482"/>
      <c r="FU119" s="482"/>
      <c r="FV119" s="482"/>
      <c r="FW119" s="482"/>
      <c r="FX119" s="482"/>
      <c r="FY119" s="482"/>
      <c r="FZ119" s="482"/>
      <c r="GA119" s="482"/>
      <c r="GB119" s="482"/>
      <c r="GC119" s="482"/>
      <c r="GD119" s="482"/>
    </row>
    <row r="120" spans="1:186" s="492" customFormat="1" hidden="1">
      <c r="A120" s="626"/>
      <c r="B120" s="794" t="s">
        <v>2422</v>
      </c>
      <c r="C120" s="805">
        <f>IF('חימום וקירור מים'!D334="גז טבעי",'חימום וקירור מים'!F334,0)+IF('חימום וקירור מים'!D335="גז טבעי",'חימום וקירור מים'!F335,0)+IF('חימום וקירור מים'!D336="גז טבעי",'חימום וקירור מים'!F336,0)+IF('חימום וקירור מים'!D342="גז טבעי",'חימום וקירור מים'!F342,0)+IF('חימום וקירור מים'!D343="גז טבעי",'חימום וקירור מים'!F343,0)+IF('חימום וקירור מים'!D344="גז טבעי",'חימום וקירור מים'!F344,0)+IF('חימום וקירור מים'!D350="גז טבעי",'חימום וקירור מים'!F350,0)+IF('חימום וקירור מים'!D351="גז טבעי",'חימום וקירור מים'!F351,0)+IF('חימום וקירור מים'!D352="גז טבעי",'חימום וקירור מים'!F352,0)+IF('חימום וקירור מים'!D358="גז טבעי",'חימום וקירור מים'!F358,0)+IF('חימום וקירור מים'!D359="גז טבעי",'חימום וקירור מים'!F359,0)+IF('חימום וקירור מים'!D360="גז טבעי",'חימום וקירור מים'!F360,0)+IF('חימום וקירור מים'!D366="גז טבעי",'חימום וקירור מים'!F366,0)+IF('חימום וקירור מים'!D367="גז טבעי",'חימום וקירור מים'!F367,0)+IF('חימום וקירור מים'!D368="גז טבעי",'חימום וקירור מים'!F368,0)+IF('חימום וקירור מים'!D374="גז טבעי",'חימום וקירור מים'!F374,0)+IF('חימום וקירור מים'!D375="גז טבעי",'חימום וקירור מים'!F375,0)+IF('חימום וקירור מים'!D376="גז טבעי",'חימום וקירור מים'!F376,0)</f>
        <v>0</v>
      </c>
      <c r="D120" s="805">
        <f>IF('חימום וקירור מים'!D334='אמדן כלכלי'!D299,'חימום וקירור מים'!F334,0)+IF('חימום וקירור מים'!D335='אמדן כלכלי'!D299,'חימום וקירור מים'!F335,0)+IF('חימום וקירור מים'!D336='אמדן כלכלי'!D299,'חימום וקירור מים'!F336,0)+IF('חימום וקירור מים'!D342='אמדן כלכלי'!D299,'חימום וקירור מים'!F342,0)+IF('חימום וקירור מים'!D343='אמדן כלכלי'!D299,'חימום וקירור מים'!F343,0)+IF('חימום וקירור מים'!D344='אמדן כלכלי'!D299,'חימום וקירור מים'!F344,0)+IF('חימום וקירור מים'!D350='אמדן כלכלי'!D299,'חימום וקירור מים'!F350,0)+IF('חימום וקירור מים'!D351='אמדן כלכלי'!D299,'חימום וקירור מים'!F351,0)+IF('חימום וקירור מים'!D352='אמדן כלכלי'!D299,'חימום וקירור מים'!F352,0)+IF('חימום וקירור מים'!D358='אמדן כלכלי'!D299,'חימום וקירור מים'!F358,0)+IF('חימום וקירור מים'!D359='אמדן כלכלי'!D299,'חימום וקירור מים'!F359,0)+IF('חימום וקירור מים'!D360='אמדן כלכלי'!D299,'חימום וקירור מים'!F360,0)+IF('חימום וקירור מים'!D366='אמדן כלכלי'!D299,'חימום וקירור מים'!F366,0)+IF('חימום וקירור מים'!D367='אמדן כלכלי'!D299,'חימום וקירור מים'!F367,0)+IF('חימום וקירור מים'!D368='אמדן כלכלי'!D299,'חימום וקירור מים'!F368,0)+IF('חימום וקירור מים'!D374='אמדן כלכלי'!D299,'חימום וקירור מים'!F374,0)+IF('חימום וקירור מים'!D375='אמדן כלכלי'!D299,'חימום וקירור מים'!F375,0)+IF('חימום וקירור מים'!D376='אמדן כלכלי'!D299,'חימום וקירור מים'!F376,0)</f>
        <v>0</v>
      </c>
      <c r="E120" s="805">
        <f>IF('חימום וקירור מים'!D334="חשמל",'חימום וקירור מים'!F334,0)+IF('חימום וקירור מים'!D335="חשמל",'חימום וקירור מים'!F335,0)+IF('חימום וקירור מים'!D336="חשמל",'חימום וקירור מים'!F336,0)+IF('חימום וקירור מים'!D342="חשמל",'חימום וקירור מים'!F342,0)+IF('חימום וקירור מים'!D343="חשמל",'חימום וקירור מים'!F343,0)+IF('חימום וקירור מים'!D344="חשמל",'חימום וקירור מים'!F344,0)+IF('חימום וקירור מים'!D350="חשמל",'חימום וקירור מים'!F350,0)+IF('חימום וקירור מים'!D351="חשמל",'חימום וקירור מים'!F351,0)+IF('חימום וקירור מים'!D352="חשמל",'חימום וקירור מים'!F352,0)+IF('חימום וקירור מים'!D358="חשמל",'חימום וקירור מים'!F358,0)+IF('חימום וקירור מים'!D359="חשמל",'חימום וקירור מים'!F359,0)+IF('חימום וקירור מים'!D360="חשמל",'חימום וקירור מים'!F360,0)+IF('חימום וקירור מים'!D366="חשמל",'חימום וקירור מים'!F366,0)+IF('חימום וקירור מים'!D367="חשמל",'חימום וקירור מים'!F367,0)+IF('חימום וקירור מים'!D368="חשמל",'חימום וקירור מים'!F368,0)+IF('חימום וקירור מים'!D374="חשמל",'חימום וקירור מים'!F374,0)+IF('חימום וקירור מים'!D375="חשמל",'חימום וקירור מים'!F375,0)+IF('חימום וקירור מים'!D376="חשמל",'חימום וקירור מים'!F376,0)</f>
        <v>0</v>
      </c>
      <c r="F120" s="805">
        <f>IF('חימום וקירור מים'!D334="מזוט",'חימום וקירור מים'!F334,0)+IF('חימום וקירור מים'!D335="מזוט",'חימום וקירור מים'!F335,0)+IF('חימום וקירור מים'!D336="מזוט",'חימום וקירור מים'!F336,0)+IF('חימום וקירור מים'!D342="מזוט",'חימום וקירור מים'!F342,0)+IF('חימום וקירור מים'!D343="מזוט",'חימום וקירור מים'!F343,0)+IF('חימום וקירור מים'!D344="מזוט",'חימום וקירור מים'!F344,0)+IF('חימום וקירור מים'!D350="מזוט",'חימום וקירור מים'!F350,0)+IF('חימום וקירור מים'!D351="מזוט",'חימום וקירור מים'!F351,0)+IF('חימום וקירור מים'!D352="מזוט",'חימום וקירור מים'!F352,0)+IF('חימום וקירור מים'!D358="מזוט",'חימום וקירור מים'!F358,0)+IF('חימום וקירור מים'!D359="מזוט",'חימום וקירור מים'!F359,0)+IF('חימום וקירור מים'!D360="מזוט",'חימום וקירור מים'!F360,0)+IF('חימום וקירור מים'!D366="מזוט",'חימום וקירור מים'!F366,0)+IF('חימום וקירור מים'!D367="מזוט",'חימום וקירור מים'!F367,0)+IF('חימום וקירור מים'!D368="מזוט",'חימום וקירור מים'!F368,0)+IF('חימום וקירור מים'!D374="מזוט",'חימום וקירור מים'!F374,0)+IF('חימום וקירור מים'!D375="מזוט",'חימום וקירור מים'!F375,0)+IF('חימום וקירור מים'!D376="מזוט",'חימום וקירור מים'!F376,0)</f>
        <v>0</v>
      </c>
      <c r="G120" s="799">
        <f>IF('חימום וקירור מים'!D334="סולר",'חימום וקירור מים'!F334,0)+IF('חימום וקירור מים'!D335="סולר",'חימום וקירור מים'!F335,0)+IF('חימום וקירור מים'!D336="סולר",'חימום וקירור מים'!F336,0)+IF('חימום וקירור מים'!D342="סולר",'חימום וקירור מים'!F342,0)+IF('חימום וקירור מים'!D343="סולר",'חימום וקירור מים'!F343,0)+IF('חימום וקירור מים'!D344="סולר",'חימום וקירור מים'!F344,0)+IF('חימום וקירור מים'!D350="סולר",'חימום וקירור מים'!F350,0)+IF('חימום וקירור מים'!D351="סולר",'חימום וקירור מים'!F351,0)+IF('חימום וקירור מים'!D352="סולר",'חימום וקירור מים'!F352,0)+IF('חימום וקירור מים'!D358="סולר",'חימום וקירור מים'!F358,0)+IF('חימום וקירור מים'!D359="סולר",'חימום וקירור מים'!F359,0)+IF('חימום וקירור מים'!D360="סולר",'חימום וקירור מים'!F360,0)+IF('חימום וקירור מים'!D366="סולר",'חימום וקירור מים'!F366,0)+IF('חימום וקירור מים'!D367="סולר",'חימום וקירור מים'!F367,0)+IF('חימום וקירור מים'!D368="סולר",'חימום וקירור מים'!F368,0)+IF('חימום וקירור מים'!D374="סולר",'חימום וקירור מים'!F374,0)+IF('חימום וקירור מים'!D375="סולר",'חימום וקירור מים'!F375,0)+IF('חימום וקירור מים'!D376="סולר",'חימום וקירור מים'!F376,0)</f>
        <v>0</v>
      </c>
      <c r="H120" s="482"/>
      <c r="I120" s="482"/>
      <c r="J120" s="482"/>
      <c r="K120" s="482"/>
      <c r="L120" s="482"/>
      <c r="M120" s="482"/>
      <c r="N120" s="482"/>
      <c r="O120" s="482"/>
      <c r="P120" s="482"/>
      <c r="Q120" s="482"/>
      <c r="R120" s="482"/>
      <c r="S120" s="482"/>
      <c r="T120" s="482"/>
      <c r="U120" s="482"/>
      <c r="V120" s="482"/>
      <c r="W120" s="482"/>
      <c r="X120" s="482"/>
      <c r="Y120" s="482"/>
      <c r="Z120" s="482"/>
      <c r="AA120" s="482"/>
      <c r="AB120" s="482"/>
      <c r="AC120" s="482"/>
      <c r="AD120" s="482"/>
      <c r="AE120" s="482"/>
      <c r="AF120" s="482"/>
      <c r="AG120" s="482"/>
      <c r="AH120" s="482"/>
      <c r="AI120" s="482"/>
      <c r="AJ120" s="482"/>
      <c r="AK120" s="482"/>
      <c r="AL120" s="482"/>
      <c r="AM120" s="482"/>
      <c r="AN120" s="482"/>
      <c r="AO120" s="482"/>
      <c r="AP120" s="482"/>
      <c r="AQ120" s="482"/>
      <c r="AR120" s="482"/>
      <c r="AS120" s="482"/>
      <c r="AT120" s="482"/>
      <c r="AU120" s="482"/>
      <c r="AV120" s="482"/>
      <c r="AW120" s="482"/>
      <c r="AX120" s="482"/>
      <c r="AY120" s="482"/>
      <c r="AZ120" s="482"/>
      <c r="BA120" s="482"/>
      <c r="BB120" s="482"/>
      <c r="BC120" s="482"/>
      <c r="BD120" s="482"/>
      <c r="BE120" s="482"/>
      <c r="BF120" s="482"/>
      <c r="BG120" s="482"/>
      <c r="BH120" s="482"/>
      <c r="BI120" s="482"/>
      <c r="BJ120" s="483"/>
      <c r="BK120" s="482"/>
      <c r="BL120" s="482"/>
      <c r="BM120" s="482"/>
      <c r="BN120" s="482"/>
      <c r="BO120" s="482"/>
      <c r="BP120" s="482"/>
      <c r="BQ120" s="482"/>
      <c r="BR120" s="482"/>
      <c r="BS120" s="482"/>
      <c r="BT120" s="482"/>
      <c r="BU120" s="482"/>
      <c r="BV120" s="482"/>
      <c r="BW120" s="482"/>
      <c r="BX120" s="482"/>
      <c r="BY120" s="482"/>
      <c r="BZ120" s="482"/>
      <c r="CA120" s="482"/>
      <c r="CB120" s="482"/>
      <c r="CC120" s="482"/>
      <c r="CD120" s="482"/>
      <c r="CE120" s="482"/>
      <c r="CF120" s="482"/>
      <c r="CG120" s="482"/>
      <c r="CH120" s="482"/>
      <c r="CI120" s="482"/>
      <c r="CJ120" s="482"/>
      <c r="CK120" s="482"/>
      <c r="CL120" s="482"/>
      <c r="CM120" s="482"/>
      <c r="CN120" s="482"/>
      <c r="CO120" s="482"/>
      <c r="CP120" s="482"/>
      <c r="CQ120" s="482"/>
      <c r="CR120" s="482"/>
      <c r="CS120" s="482"/>
      <c r="CT120" s="482"/>
      <c r="CU120" s="482"/>
      <c r="CV120" s="482"/>
      <c r="CW120" s="482"/>
      <c r="CX120" s="482"/>
      <c r="CY120" s="482"/>
      <c r="CZ120" s="482"/>
      <c r="DA120" s="482"/>
      <c r="DB120" s="482"/>
      <c r="DC120" s="482"/>
      <c r="DD120" s="482"/>
      <c r="DE120" s="482"/>
      <c r="DF120" s="482"/>
      <c r="DG120" s="482"/>
      <c r="DH120" s="482"/>
      <c r="DI120" s="482"/>
      <c r="DJ120" s="482"/>
      <c r="DK120" s="482"/>
      <c r="DL120" s="482"/>
      <c r="DM120" s="482"/>
      <c r="DN120" s="482"/>
      <c r="DO120" s="482"/>
      <c r="DP120" s="482"/>
      <c r="DQ120" s="482"/>
      <c r="DR120" s="482"/>
      <c r="DS120" s="482"/>
      <c r="DT120" s="482"/>
      <c r="DU120" s="482"/>
      <c r="DV120" s="482"/>
      <c r="DW120" s="482"/>
      <c r="DX120" s="482"/>
      <c r="DY120" s="482"/>
      <c r="DZ120" s="482"/>
      <c r="EA120" s="482"/>
      <c r="EB120" s="482"/>
      <c r="EC120" s="482"/>
      <c r="ED120" s="482"/>
      <c r="EE120" s="482"/>
      <c r="EF120" s="482"/>
      <c r="EG120" s="482"/>
      <c r="EH120" s="482"/>
      <c r="EI120" s="482"/>
      <c r="EJ120" s="482"/>
      <c r="EK120" s="482"/>
      <c r="EL120" s="482"/>
      <c r="EM120" s="482"/>
      <c r="EN120" s="482"/>
      <c r="EO120" s="482"/>
      <c r="EP120" s="482"/>
      <c r="EQ120" s="482"/>
      <c r="ER120" s="482"/>
      <c r="ES120" s="482"/>
      <c r="ET120" s="482"/>
      <c r="EU120" s="482"/>
      <c r="EV120" s="482"/>
      <c r="EW120" s="482"/>
      <c r="EX120" s="482"/>
      <c r="EY120" s="482"/>
      <c r="EZ120" s="482"/>
      <c r="FA120" s="482"/>
      <c r="FB120" s="482"/>
      <c r="FC120" s="482"/>
      <c r="FD120" s="482"/>
      <c r="FE120" s="482"/>
      <c r="FF120" s="482"/>
      <c r="FG120" s="482"/>
      <c r="FH120" s="482"/>
      <c r="FI120" s="482"/>
      <c r="FJ120" s="482"/>
      <c r="FK120" s="482"/>
      <c r="FL120" s="482"/>
      <c r="FM120" s="482"/>
      <c r="FN120" s="482"/>
      <c r="FO120" s="482"/>
      <c r="FP120" s="482"/>
      <c r="FQ120" s="482"/>
      <c r="FR120" s="482"/>
      <c r="FS120" s="482"/>
      <c r="FT120" s="482"/>
      <c r="FU120" s="482"/>
      <c r="FV120" s="482"/>
      <c r="FW120" s="482"/>
      <c r="FX120" s="482"/>
      <c r="FY120" s="482"/>
      <c r="FZ120" s="482"/>
      <c r="GA120" s="482"/>
      <c r="GB120" s="482"/>
      <c r="GC120" s="482"/>
      <c r="GD120" s="482"/>
    </row>
    <row r="121" spans="1:186" s="482" customFormat="1" hidden="1">
      <c r="A121" s="626"/>
      <c r="B121" s="794" t="s">
        <v>243</v>
      </c>
      <c r="C121" s="805">
        <v>0</v>
      </c>
      <c r="D121" s="805">
        <v>0</v>
      </c>
      <c r="E121" s="805" t="e">
        <f>#REF!</f>
        <v>#REF!</v>
      </c>
      <c r="F121" s="805">
        <v>0</v>
      </c>
      <c r="G121" s="799">
        <v>0</v>
      </c>
      <c r="BJ121" s="483"/>
    </row>
    <row r="122" spans="1:186" s="482" customFormat="1" hidden="1">
      <c r="A122" s="626"/>
      <c r="B122" s="794" t="s">
        <v>2472</v>
      </c>
      <c r="C122" s="805">
        <v>0</v>
      </c>
      <c r="D122" s="805">
        <v>0</v>
      </c>
      <c r="E122" s="805" t="e">
        <f>#REF!</f>
        <v>#REF!</v>
      </c>
      <c r="F122" s="805">
        <v>0</v>
      </c>
      <c r="G122" s="805">
        <v>0</v>
      </c>
      <c r="BJ122" s="483"/>
    </row>
    <row r="123" spans="1:186" s="482" customFormat="1" hidden="1">
      <c r="A123" s="626"/>
      <c r="B123" s="794" t="s">
        <v>2473</v>
      </c>
      <c r="C123" s="805">
        <v>0</v>
      </c>
      <c r="D123" s="805">
        <v>0</v>
      </c>
      <c r="E123" s="805" t="e">
        <f>#REF!</f>
        <v>#REF!</v>
      </c>
      <c r="F123" s="805">
        <v>0</v>
      </c>
      <c r="G123" s="805">
        <v>0</v>
      </c>
      <c r="BJ123" s="483"/>
    </row>
    <row r="124" spans="1:186" s="492" customFormat="1" hidden="1">
      <c r="A124" s="626"/>
      <c r="B124" s="794" t="s">
        <v>244</v>
      </c>
      <c r="C124" s="805" t="e">
        <f>#REF!</f>
        <v>#REF!</v>
      </c>
      <c r="D124" s="805" t="e">
        <f>#REF!</f>
        <v>#REF!</v>
      </c>
      <c r="E124" s="805" t="e">
        <f>#REF!</f>
        <v>#REF!</v>
      </c>
      <c r="F124" s="805" t="e">
        <f>#REF!</f>
        <v>#REF!</v>
      </c>
      <c r="G124" s="799" t="e">
        <f>#REF!</f>
        <v>#REF!</v>
      </c>
      <c r="H124" s="482"/>
      <c r="I124" s="482"/>
      <c r="J124" s="482"/>
      <c r="K124" s="482"/>
      <c r="L124" s="482"/>
      <c r="M124" s="482"/>
      <c r="N124" s="482"/>
      <c r="O124" s="482"/>
      <c r="P124" s="482"/>
      <c r="Q124" s="482"/>
      <c r="R124" s="482"/>
      <c r="S124" s="482"/>
      <c r="T124" s="482"/>
      <c r="U124" s="482"/>
      <c r="V124" s="482"/>
      <c r="W124" s="482"/>
      <c r="X124" s="482"/>
      <c r="Y124" s="482"/>
      <c r="Z124" s="482"/>
      <c r="AA124" s="482"/>
      <c r="AB124" s="482"/>
      <c r="AC124" s="482"/>
      <c r="AD124" s="482"/>
      <c r="AE124" s="482"/>
      <c r="AF124" s="482"/>
      <c r="AG124" s="482"/>
      <c r="AH124" s="482"/>
      <c r="AI124" s="482"/>
      <c r="AJ124" s="482"/>
      <c r="AK124" s="482"/>
      <c r="AL124" s="482"/>
      <c r="AM124" s="482"/>
      <c r="AN124" s="482"/>
      <c r="AO124" s="482"/>
      <c r="AP124" s="482"/>
      <c r="AQ124" s="482"/>
      <c r="AR124" s="482"/>
      <c r="AS124" s="482"/>
      <c r="AT124" s="482"/>
      <c r="AU124" s="482"/>
      <c r="AV124" s="482"/>
      <c r="AW124" s="482"/>
      <c r="AX124" s="482"/>
      <c r="AY124" s="482"/>
      <c r="AZ124" s="482"/>
      <c r="BA124" s="482"/>
      <c r="BB124" s="482"/>
      <c r="BC124" s="482"/>
      <c r="BD124" s="482"/>
      <c r="BE124" s="482"/>
      <c r="BF124" s="482"/>
      <c r="BG124" s="482"/>
      <c r="BH124" s="482"/>
      <c r="BI124" s="482"/>
      <c r="BJ124" s="483"/>
      <c r="BK124" s="482"/>
      <c r="BL124" s="482"/>
      <c r="BM124" s="482"/>
      <c r="BN124" s="482"/>
      <c r="BO124" s="482"/>
      <c r="BP124" s="482"/>
      <c r="BQ124" s="482"/>
      <c r="BR124" s="482"/>
      <c r="BS124" s="482"/>
      <c r="BT124" s="482"/>
      <c r="BU124" s="482"/>
      <c r="BV124" s="482"/>
      <c r="BW124" s="482"/>
      <c r="BX124" s="482"/>
      <c r="BY124" s="482"/>
      <c r="BZ124" s="482"/>
      <c r="CA124" s="482"/>
      <c r="CB124" s="482"/>
      <c r="CC124" s="482"/>
      <c r="CD124" s="482"/>
      <c r="CE124" s="482"/>
      <c r="CF124" s="482"/>
      <c r="CG124" s="482"/>
      <c r="CH124" s="482"/>
      <c r="CI124" s="482"/>
      <c r="CJ124" s="482"/>
      <c r="CK124" s="482"/>
      <c r="CL124" s="482"/>
      <c r="CM124" s="482"/>
      <c r="CN124" s="482"/>
      <c r="CO124" s="482"/>
      <c r="CP124" s="482"/>
      <c r="CQ124" s="482"/>
      <c r="CR124" s="482"/>
      <c r="CS124" s="482"/>
      <c r="CT124" s="482"/>
      <c r="CU124" s="482"/>
      <c r="CV124" s="482"/>
      <c r="CW124" s="482"/>
      <c r="CX124" s="482"/>
      <c r="CY124" s="482"/>
      <c r="CZ124" s="482"/>
      <c r="DA124" s="482"/>
      <c r="DB124" s="482"/>
      <c r="DC124" s="482"/>
      <c r="DD124" s="482"/>
      <c r="DE124" s="482"/>
      <c r="DF124" s="482"/>
      <c r="DG124" s="482"/>
      <c r="DH124" s="482"/>
      <c r="DI124" s="482"/>
      <c r="DJ124" s="482"/>
      <c r="DK124" s="482"/>
      <c r="DL124" s="482"/>
      <c r="DM124" s="482"/>
      <c r="DN124" s="482"/>
      <c r="DO124" s="482"/>
      <c r="DP124" s="482"/>
      <c r="DQ124" s="482"/>
      <c r="DR124" s="482"/>
      <c r="DS124" s="482"/>
      <c r="DT124" s="482"/>
      <c r="DU124" s="482"/>
      <c r="DV124" s="482"/>
      <c r="DW124" s="482"/>
      <c r="DX124" s="482"/>
      <c r="DY124" s="482"/>
      <c r="DZ124" s="482"/>
      <c r="EA124" s="482"/>
      <c r="EB124" s="482"/>
      <c r="EC124" s="482"/>
      <c r="ED124" s="482"/>
      <c r="EE124" s="482"/>
      <c r="EF124" s="482"/>
      <c r="EG124" s="482"/>
      <c r="EH124" s="482"/>
      <c r="EI124" s="482"/>
      <c r="EJ124" s="482"/>
      <c r="EK124" s="482"/>
      <c r="EL124" s="482"/>
      <c r="EM124" s="482"/>
      <c r="EN124" s="482"/>
      <c r="EO124" s="482"/>
      <c r="EP124" s="482"/>
      <c r="EQ124" s="482"/>
      <c r="ER124" s="482"/>
      <c r="ES124" s="482"/>
      <c r="ET124" s="482"/>
      <c r="EU124" s="482"/>
      <c r="EV124" s="482"/>
      <c r="EW124" s="482"/>
      <c r="EX124" s="482"/>
      <c r="EY124" s="482"/>
      <c r="EZ124" s="482"/>
      <c r="FA124" s="482"/>
      <c r="FB124" s="482"/>
      <c r="FC124" s="482"/>
      <c r="FD124" s="482"/>
      <c r="FE124" s="482"/>
      <c r="FF124" s="482"/>
      <c r="FG124" s="482"/>
      <c r="FH124" s="482"/>
      <c r="FI124" s="482"/>
      <c r="FJ124" s="482"/>
      <c r="FK124" s="482"/>
      <c r="FL124" s="482"/>
      <c r="FM124" s="482"/>
      <c r="FN124" s="482"/>
      <c r="FO124" s="482"/>
      <c r="FP124" s="482"/>
      <c r="FQ124" s="482"/>
      <c r="FR124" s="482"/>
      <c r="FS124" s="482"/>
      <c r="FT124" s="482"/>
      <c r="FU124" s="482"/>
      <c r="FV124" s="482"/>
      <c r="FW124" s="482"/>
      <c r="FX124" s="482"/>
      <c r="FY124" s="482"/>
      <c r="FZ124" s="482"/>
      <c r="GA124" s="482"/>
      <c r="GB124" s="482"/>
      <c r="GC124" s="482"/>
      <c r="GD124" s="482"/>
    </row>
    <row r="125" spans="1:186" s="492" customFormat="1" hidden="1">
      <c r="A125" s="626"/>
      <c r="B125" s="794" t="s">
        <v>316</v>
      </c>
      <c r="C125" s="805">
        <v>0</v>
      </c>
      <c r="D125" s="805">
        <v>0</v>
      </c>
      <c r="E125" s="805" t="e">
        <f>#REF!-'7. ייצור חשמל'!E177</f>
        <v>#REF!</v>
      </c>
      <c r="F125" s="805">
        <v>0</v>
      </c>
      <c r="G125" s="799">
        <v>0</v>
      </c>
      <c r="H125" s="482"/>
      <c r="I125" s="482"/>
      <c r="J125" s="482"/>
      <c r="K125" s="482"/>
      <c r="L125" s="482"/>
      <c r="M125" s="482"/>
      <c r="N125" s="482"/>
      <c r="O125" s="482"/>
      <c r="P125" s="482"/>
      <c r="Q125" s="482"/>
      <c r="R125" s="482"/>
      <c r="S125" s="482"/>
      <c r="T125" s="482"/>
      <c r="U125" s="482"/>
      <c r="V125" s="482"/>
      <c r="W125" s="482"/>
      <c r="X125" s="482"/>
      <c r="Y125" s="482"/>
      <c r="Z125" s="482"/>
      <c r="AA125" s="482"/>
      <c r="AB125" s="482"/>
      <c r="AC125" s="482"/>
      <c r="AD125" s="482"/>
      <c r="AE125" s="482"/>
      <c r="AF125" s="482"/>
      <c r="AG125" s="482"/>
      <c r="AH125" s="482"/>
      <c r="AI125" s="482"/>
      <c r="AJ125" s="482"/>
      <c r="AK125" s="482"/>
      <c r="AL125" s="482"/>
      <c r="AM125" s="482"/>
      <c r="AN125" s="482"/>
      <c r="AO125" s="482"/>
      <c r="AP125" s="482"/>
      <c r="AQ125" s="482"/>
      <c r="AR125" s="482"/>
      <c r="AS125" s="482"/>
      <c r="AT125" s="482"/>
      <c r="AU125" s="482"/>
      <c r="AV125" s="482"/>
      <c r="AW125" s="482"/>
      <c r="AX125" s="482"/>
      <c r="AY125" s="482"/>
      <c r="AZ125" s="482"/>
      <c r="BA125" s="482"/>
      <c r="BB125" s="482"/>
      <c r="BC125" s="482"/>
      <c r="BD125" s="482"/>
      <c r="BE125" s="482"/>
      <c r="BF125" s="482"/>
      <c r="BG125" s="482"/>
      <c r="BH125" s="482"/>
      <c r="BI125" s="482"/>
      <c r="BJ125" s="483"/>
      <c r="BK125" s="482"/>
      <c r="BL125" s="482"/>
      <c r="BM125" s="482"/>
      <c r="BN125" s="482"/>
      <c r="BO125" s="482"/>
      <c r="BP125" s="482"/>
      <c r="BQ125" s="482"/>
      <c r="BR125" s="482"/>
      <c r="BS125" s="482"/>
      <c r="BT125" s="482"/>
      <c r="BU125" s="482"/>
      <c r="BV125" s="482"/>
      <c r="BW125" s="482"/>
      <c r="BX125" s="482"/>
      <c r="BY125" s="482"/>
      <c r="BZ125" s="482"/>
      <c r="CA125" s="482"/>
      <c r="CB125" s="482"/>
      <c r="CC125" s="482"/>
      <c r="CD125" s="482"/>
      <c r="CE125" s="482"/>
      <c r="CF125" s="482"/>
      <c r="CG125" s="482"/>
      <c r="CH125" s="482"/>
      <c r="CI125" s="482"/>
      <c r="CJ125" s="482"/>
      <c r="CK125" s="482"/>
      <c r="CL125" s="482"/>
      <c r="CM125" s="482"/>
      <c r="CN125" s="482"/>
      <c r="CO125" s="482"/>
      <c r="CP125" s="482"/>
      <c r="CQ125" s="482"/>
      <c r="CR125" s="482"/>
      <c r="CS125" s="482"/>
      <c r="CT125" s="482"/>
      <c r="CU125" s="482"/>
      <c r="CV125" s="482"/>
      <c r="CW125" s="482"/>
      <c r="CX125" s="482"/>
      <c r="CY125" s="482"/>
      <c r="CZ125" s="482"/>
      <c r="DA125" s="482"/>
      <c r="DB125" s="482"/>
      <c r="DC125" s="482"/>
      <c r="DD125" s="482"/>
      <c r="DE125" s="482"/>
      <c r="DF125" s="482"/>
      <c r="DG125" s="482"/>
      <c r="DH125" s="482"/>
      <c r="DI125" s="482"/>
      <c r="DJ125" s="482"/>
      <c r="DK125" s="482"/>
      <c r="DL125" s="482"/>
      <c r="DM125" s="482"/>
      <c r="DN125" s="482"/>
      <c r="DO125" s="482"/>
      <c r="DP125" s="482"/>
      <c r="DQ125" s="482"/>
      <c r="DR125" s="482"/>
      <c r="DS125" s="482"/>
      <c r="DT125" s="482"/>
      <c r="DU125" s="482"/>
      <c r="DV125" s="482"/>
      <c r="DW125" s="482"/>
      <c r="DX125" s="482"/>
      <c r="DY125" s="482"/>
      <c r="DZ125" s="482"/>
      <c r="EA125" s="482"/>
      <c r="EB125" s="482"/>
      <c r="EC125" s="482"/>
      <c r="ED125" s="482"/>
      <c r="EE125" s="482"/>
      <c r="EF125" s="482"/>
      <c r="EG125" s="482"/>
      <c r="EH125" s="482"/>
      <c r="EI125" s="482"/>
      <c r="EJ125" s="482"/>
      <c r="EK125" s="482"/>
      <c r="EL125" s="482"/>
      <c r="EM125" s="482"/>
      <c r="EN125" s="482"/>
      <c r="EO125" s="482"/>
      <c r="EP125" s="482"/>
      <c r="EQ125" s="482"/>
      <c r="ER125" s="482"/>
      <c r="ES125" s="482"/>
      <c r="ET125" s="482"/>
      <c r="EU125" s="482"/>
      <c r="EV125" s="482"/>
      <c r="EW125" s="482"/>
      <c r="EX125" s="482"/>
      <c r="EY125" s="482"/>
      <c r="EZ125" s="482"/>
      <c r="FA125" s="482"/>
      <c r="FB125" s="482"/>
      <c r="FC125" s="482"/>
      <c r="FD125" s="482"/>
      <c r="FE125" s="482"/>
      <c r="FF125" s="482"/>
      <c r="FG125" s="482"/>
      <c r="FH125" s="482"/>
      <c r="FI125" s="482"/>
      <c r="FJ125" s="482"/>
      <c r="FK125" s="482"/>
      <c r="FL125" s="482"/>
      <c r="FM125" s="482"/>
      <c r="FN125" s="482"/>
      <c r="FO125" s="482"/>
      <c r="FP125" s="482"/>
      <c r="FQ125" s="482"/>
      <c r="FR125" s="482"/>
      <c r="FS125" s="482"/>
      <c r="FT125" s="482"/>
      <c r="FU125" s="482"/>
      <c r="FV125" s="482"/>
      <c r="FW125" s="482"/>
      <c r="FX125" s="482"/>
      <c r="FY125" s="482"/>
      <c r="FZ125" s="482"/>
      <c r="GA125" s="482"/>
      <c r="GB125" s="482"/>
      <c r="GC125" s="482"/>
      <c r="GD125" s="482"/>
    </row>
    <row r="126" spans="1:186" s="492" customFormat="1" ht="17.25" hidden="1" thickBot="1">
      <c r="A126" s="626"/>
      <c r="B126" s="815" t="s">
        <v>185</v>
      </c>
      <c r="C126" s="816" t="e">
        <f>SUM(C118:C125)</f>
        <v>#REF!</v>
      </c>
      <c r="D126" s="816" t="e">
        <f>SUM(D118:D125)</f>
        <v>#REF!</v>
      </c>
      <c r="E126" s="816" t="e">
        <f>SUM(E118:E125)</f>
        <v>#REF!</v>
      </c>
      <c r="F126" s="816" t="e">
        <f>SUM(F118:F125)</f>
        <v>#REF!</v>
      </c>
      <c r="G126" s="804" t="e">
        <f>SUM(G118:G125)</f>
        <v>#REF!</v>
      </c>
      <c r="H126" s="482"/>
      <c r="I126" s="482"/>
      <c r="J126" s="482"/>
      <c r="K126" s="482"/>
      <c r="L126" s="482"/>
      <c r="M126" s="482"/>
      <c r="N126" s="482"/>
      <c r="O126" s="482"/>
      <c r="P126" s="482"/>
      <c r="Q126" s="482"/>
      <c r="R126" s="482"/>
      <c r="S126" s="482"/>
      <c r="T126" s="482"/>
      <c r="U126" s="482"/>
      <c r="V126" s="482"/>
      <c r="W126" s="482"/>
      <c r="X126" s="482"/>
      <c r="Y126" s="482"/>
      <c r="Z126" s="482"/>
      <c r="AA126" s="482"/>
      <c r="AB126" s="482"/>
      <c r="AC126" s="482"/>
      <c r="AD126" s="482"/>
      <c r="AE126" s="482"/>
      <c r="AF126" s="482"/>
      <c r="AG126" s="482"/>
      <c r="AH126" s="482"/>
      <c r="AI126" s="482"/>
      <c r="AJ126" s="482"/>
      <c r="AK126" s="482"/>
      <c r="AL126" s="482"/>
      <c r="AM126" s="482"/>
      <c r="AN126" s="482"/>
      <c r="AO126" s="482"/>
      <c r="AP126" s="482"/>
      <c r="AQ126" s="482"/>
      <c r="AR126" s="482"/>
      <c r="AS126" s="482"/>
      <c r="AT126" s="482"/>
      <c r="AU126" s="482"/>
      <c r="AV126" s="482"/>
      <c r="AW126" s="482"/>
      <c r="AX126" s="482"/>
      <c r="AY126" s="482"/>
      <c r="AZ126" s="482"/>
      <c r="BA126" s="482"/>
      <c r="BB126" s="482"/>
      <c r="BC126" s="482"/>
      <c r="BD126" s="482"/>
      <c r="BE126" s="482"/>
      <c r="BF126" s="482"/>
      <c r="BG126" s="482"/>
      <c r="BH126" s="482"/>
      <c r="BI126" s="482"/>
      <c r="BJ126" s="483"/>
      <c r="BK126" s="482"/>
      <c r="BL126" s="482"/>
      <c r="BM126" s="482"/>
      <c r="BN126" s="482"/>
      <c r="BO126" s="482"/>
      <c r="BP126" s="482"/>
      <c r="BQ126" s="482"/>
      <c r="BR126" s="482"/>
      <c r="BS126" s="482"/>
      <c r="BT126" s="482"/>
      <c r="BU126" s="482"/>
      <c r="BV126" s="482"/>
      <c r="BW126" s="482"/>
      <c r="BX126" s="482"/>
      <c r="BY126" s="482"/>
      <c r="BZ126" s="482"/>
      <c r="CA126" s="482"/>
      <c r="CB126" s="482"/>
      <c r="CC126" s="482"/>
      <c r="CD126" s="482"/>
      <c r="CE126" s="482"/>
      <c r="CF126" s="482"/>
      <c r="CG126" s="482"/>
      <c r="CH126" s="482"/>
      <c r="CI126" s="482"/>
      <c r="CJ126" s="482"/>
      <c r="CK126" s="482"/>
      <c r="CL126" s="482"/>
      <c r="CM126" s="482"/>
      <c r="CN126" s="482"/>
      <c r="CO126" s="482"/>
      <c r="CP126" s="482"/>
      <c r="CQ126" s="482"/>
      <c r="CR126" s="482"/>
      <c r="CS126" s="482"/>
      <c r="CT126" s="482"/>
      <c r="CU126" s="482"/>
      <c r="CV126" s="482"/>
      <c r="CW126" s="482"/>
      <c r="CX126" s="482"/>
      <c r="CY126" s="482"/>
      <c r="CZ126" s="482"/>
      <c r="DA126" s="482"/>
      <c r="DB126" s="482"/>
      <c r="DC126" s="482"/>
      <c r="DD126" s="482"/>
      <c r="DE126" s="482"/>
      <c r="DF126" s="482"/>
      <c r="DG126" s="482"/>
      <c r="DH126" s="482"/>
      <c r="DI126" s="482"/>
      <c r="DJ126" s="482"/>
      <c r="DK126" s="482"/>
      <c r="DL126" s="482"/>
      <c r="DM126" s="482"/>
      <c r="DN126" s="482"/>
      <c r="DO126" s="482"/>
      <c r="DP126" s="482"/>
      <c r="DQ126" s="482"/>
      <c r="DR126" s="482"/>
      <c r="DS126" s="482"/>
      <c r="DT126" s="482"/>
      <c r="DU126" s="482"/>
      <c r="DV126" s="482"/>
      <c r="DW126" s="482"/>
      <c r="DX126" s="482"/>
      <c r="DY126" s="482"/>
      <c r="DZ126" s="482"/>
      <c r="EA126" s="482"/>
      <c r="EB126" s="482"/>
      <c r="EC126" s="482"/>
      <c r="ED126" s="482"/>
      <c r="EE126" s="482"/>
      <c r="EF126" s="482"/>
      <c r="EG126" s="482"/>
      <c r="EH126" s="482"/>
      <c r="EI126" s="482"/>
      <c r="EJ126" s="482"/>
      <c r="EK126" s="482"/>
      <c r="EL126" s="482"/>
      <c r="EM126" s="482"/>
      <c r="EN126" s="482"/>
      <c r="EO126" s="482"/>
      <c r="EP126" s="482"/>
      <c r="EQ126" s="482"/>
      <c r="ER126" s="482"/>
      <c r="ES126" s="482"/>
      <c r="ET126" s="482"/>
      <c r="EU126" s="482"/>
      <c r="EV126" s="482"/>
      <c r="EW126" s="482"/>
      <c r="EX126" s="482"/>
      <c r="EY126" s="482"/>
      <c r="EZ126" s="482"/>
      <c r="FA126" s="482"/>
      <c r="FB126" s="482"/>
      <c r="FC126" s="482"/>
      <c r="FD126" s="482"/>
      <c r="FE126" s="482"/>
      <c r="FF126" s="482"/>
      <c r="FG126" s="482"/>
      <c r="FH126" s="482"/>
      <c r="FI126" s="482"/>
      <c r="FJ126" s="482"/>
      <c r="FK126" s="482"/>
      <c r="FL126" s="482"/>
      <c r="FM126" s="482"/>
      <c r="FN126" s="482"/>
      <c r="FO126" s="482"/>
      <c r="FP126" s="482"/>
      <c r="FQ126" s="482"/>
      <c r="FR126" s="482"/>
      <c r="FS126" s="482"/>
      <c r="FT126" s="482"/>
      <c r="FU126" s="482"/>
      <c r="FV126" s="482"/>
      <c r="FW126" s="482"/>
      <c r="FX126" s="482"/>
      <c r="FY126" s="482"/>
      <c r="FZ126" s="482"/>
      <c r="GA126" s="482"/>
      <c r="GB126" s="482"/>
      <c r="GC126" s="482"/>
      <c r="GD126" s="482"/>
    </row>
    <row r="127" spans="1:186" s="492" customFormat="1" hidden="1">
      <c r="A127" s="626"/>
      <c r="B127" s="817"/>
      <c r="C127" s="817"/>
      <c r="D127" s="817"/>
      <c r="E127" s="817"/>
      <c r="F127" s="817"/>
      <c r="G127" s="817"/>
      <c r="H127" s="482"/>
      <c r="I127" s="482"/>
      <c r="J127" s="482"/>
      <c r="K127" s="482"/>
      <c r="L127" s="482"/>
      <c r="M127" s="482"/>
      <c r="N127" s="482"/>
      <c r="O127" s="482"/>
      <c r="P127" s="482"/>
      <c r="Q127" s="482"/>
      <c r="R127" s="482"/>
      <c r="S127" s="482"/>
      <c r="T127" s="482"/>
      <c r="U127" s="482"/>
      <c r="V127" s="482"/>
      <c r="W127" s="482"/>
      <c r="X127" s="482"/>
      <c r="Y127" s="482"/>
      <c r="Z127" s="482"/>
      <c r="AA127" s="482"/>
      <c r="AB127" s="482"/>
      <c r="AC127" s="482"/>
      <c r="AD127" s="482"/>
      <c r="AE127" s="482"/>
      <c r="AF127" s="482"/>
      <c r="AG127" s="482"/>
      <c r="AH127" s="482"/>
      <c r="AI127" s="482"/>
      <c r="AJ127" s="482"/>
      <c r="AK127" s="482"/>
      <c r="AL127" s="482"/>
      <c r="AM127" s="482"/>
      <c r="AN127" s="482"/>
      <c r="AO127" s="482"/>
      <c r="AP127" s="482"/>
      <c r="AQ127" s="482"/>
      <c r="AR127" s="482"/>
      <c r="AS127" s="482"/>
      <c r="AT127" s="482"/>
      <c r="AU127" s="482"/>
      <c r="AV127" s="482"/>
      <c r="AW127" s="482"/>
      <c r="AX127" s="482"/>
      <c r="AY127" s="482"/>
      <c r="AZ127" s="482"/>
      <c r="BA127" s="482"/>
      <c r="BB127" s="482"/>
      <c r="BC127" s="482"/>
      <c r="BD127" s="482"/>
      <c r="BE127" s="482"/>
      <c r="BF127" s="482"/>
      <c r="BG127" s="482"/>
      <c r="BH127" s="482"/>
      <c r="BI127" s="482"/>
      <c r="BJ127" s="483"/>
      <c r="BK127" s="482"/>
      <c r="BL127" s="482"/>
      <c r="BM127" s="482"/>
      <c r="BN127" s="482"/>
      <c r="BO127" s="482"/>
      <c r="BP127" s="482"/>
      <c r="BQ127" s="482"/>
      <c r="BR127" s="482"/>
      <c r="BS127" s="482"/>
      <c r="BT127" s="482"/>
      <c r="BU127" s="482"/>
      <c r="BV127" s="482"/>
      <c r="BW127" s="482"/>
      <c r="BX127" s="482"/>
      <c r="BY127" s="482"/>
      <c r="BZ127" s="482"/>
      <c r="CA127" s="482"/>
      <c r="CB127" s="482"/>
      <c r="CC127" s="482"/>
      <c r="CD127" s="482"/>
      <c r="CE127" s="482"/>
      <c r="CF127" s="482"/>
      <c r="CG127" s="482"/>
      <c r="CH127" s="482"/>
      <c r="CI127" s="482"/>
      <c r="CJ127" s="482"/>
      <c r="CK127" s="482"/>
      <c r="CL127" s="482"/>
      <c r="CM127" s="482"/>
      <c r="CN127" s="482"/>
      <c r="CO127" s="482"/>
      <c r="CP127" s="482"/>
      <c r="CQ127" s="482"/>
      <c r="CR127" s="482"/>
      <c r="CS127" s="482"/>
      <c r="CT127" s="482"/>
      <c r="CU127" s="482"/>
      <c r="CV127" s="482"/>
      <c r="CW127" s="482"/>
      <c r="CX127" s="482"/>
      <c r="CY127" s="482"/>
      <c r="CZ127" s="482"/>
      <c r="DA127" s="482"/>
      <c r="DB127" s="482"/>
      <c r="DC127" s="482"/>
      <c r="DD127" s="482"/>
      <c r="DE127" s="482"/>
      <c r="DF127" s="482"/>
      <c r="DG127" s="482"/>
      <c r="DH127" s="482"/>
      <c r="DI127" s="482"/>
      <c r="DJ127" s="482"/>
      <c r="DK127" s="482"/>
      <c r="DL127" s="482"/>
      <c r="DM127" s="482"/>
      <c r="DN127" s="482"/>
      <c r="DO127" s="482"/>
      <c r="DP127" s="482"/>
      <c r="DQ127" s="482"/>
      <c r="DR127" s="482"/>
      <c r="DS127" s="482"/>
      <c r="DT127" s="482"/>
      <c r="DU127" s="482"/>
      <c r="DV127" s="482"/>
      <c r="DW127" s="482"/>
      <c r="DX127" s="482"/>
      <c r="DY127" s="482"/>
      <c r="DZ127" s="482"/>
      <c r="EA127" s="482"/>
      <c r="EB127" s="482"/>
      <c r="EC127" s="482"/>
      <c r="ED127" s="482"/>
      <c r="EE127" s="482"/>
      <c r="EF127" s="482"/>
      <c r="EG127" s="482"/>
      <c r="EH127" s="482"/>
      <c r="EI127" s="482"/>
      <c r="EJ127" s="482"/>
      <c r="EK127" s="482"/>
      <c r="EL127" s="482"/>
      <c r="EM127" s="482"/>
      <c r="EN127" s="482"/>
      <c r="EO127" s="482"/>
      <c r="EP127" s="482"/>
      <c r="EQ127" s="482"/>
      <c r="ER127" s="482"/>
      <c r="ES127" s="482"/>
      <c r="ET127" s="482"/>
      <c r="EU127" s="482"/>
      <c r="EV127" s="482"/>
      <c r="EW127" s="482"/>
      <c r="EX127" s="482"/>
      <c r="EY127" s="482"/>
      <c r="EZ127" s="482"/>
      <c r="FA127" s="482"/>
      <c r="FB127" s="482"/>
      <c r="FC127" s="482"/>
      <c r="FD127" s="482"/>
      <c r="FE127" s="482"/>
      <c r="FF127" s="482"/>
      <c r="FG127" s="482"/>
      <c r="FH127" s="482"/>
      <c r="FI127" s="482"/>
      <c r="FJ127" s="482"/>
      <c r="FK127" s="482"/>
      <c r="FL127" s="482"/>
      <c r="FM127" s="482"/>
      <c r="FN127" s="482"/>
      <c r="FO127" s="482"/>
      <c r="FP127" s="482"/>
      <c r="FQ127" s="482"/>
      <c r="FR127" s="482"/>
      <c r="FS127" s="482"/>
      <c r="FT127" s="482"/>
      <c r="FU127" s="482"/>
      <c r="FV127" s="482"/>
      <c r="FW127" s="482"/>
      <c r="FX127" s="482"/>
      <c r="FY127" s="482"/>
      <c r="FZ127" s="482"/>
      <c r="GA127" s="482"/>
      <c r="GB127" s="482"/>
      <c r="GC127" s="482"/>
      <c r="GD127" s="482"/>
    </row>
    <row r="128" spans="1:186" s="482" customFormat="1" ht="20.25" hidden="1" customHeight="1">
      <c r="A128" s="626" t="s">
        <v>2479</v>
      </c>
      <c r="B128" s="796" t="s">
        <v>326</v>
      </c>
      <c r="BJ128" s="483"/>
    </row>
    <row r="129" spans="1:187" s="482" customFormat="1" hidden="1">
      <c r="A129" s="626"/>
      <c r="B129" s="524" t="s">
        <v>317</v>
      </c>
      <c r="BJ129" s="483"/>
    </row>
    <row r="130" spans="1:187" s="482" customFormat="1" ht="17.25" hidden="1" thickBot="1">
      <c r="A130" s="626"/>
      <c r="BJ130" s="483"/>
    </row>
    <row r="131" spans="1:187" s="533" customFormat="1" ht="17.25" hidden="1" thickBot="1">
      <c r="A131" s="626"/>
      <c r="B131" s="806" t="s">
        <v>50</v>
      </c>
      <c r="C131" s="807" t="s">
        <v>241</v>
      </c>
      <c r="D131" s="818" t="s">
        <v>318</v>
      </c>
      <c r="E131" s="818" t="s">
        <v>332</v>
      </c>
      <c r="F131" s="808" t="s">
        <v>319</v>
      </c>
      <c r="G131" s="482"/>
      <c r="H131" s="482"/>
      <c r="I131" s="482"/>
      <c r="J131" s="482"/>
      <c r="K131" s="482"/>
      <c r="L131" s="482"/>
      <c r="M131" s="482"/>
      <c r="N131" s="482"/>
      <c r="O131" s="482"/>
      <c r="P131" s="482"/>
      <c r="Q131" s="482"/>
      <c r="R131" s="482"/>
      <c r="S131" s="482"/>
      <c r="T131" s="482"/>
      <c r="U131" s="482"/>
      <c r="V131" s="482"/>
      <c r="W131" s="482"/>
      <c r="X131" s="482"/>
      <c r="Y131" s="482"/>
      <c r="Z131" s="482"/>
      <c r="AA131" s="482"/>
      <c r="AB131" s="482"/>
      <c r="AC131" s="482"/>
      <c r="AD131" s="482"/>
      <c r="AE131" s="482"/>
      <c r="AF131" s="482"/>
      <c r="AG131" s="482"/>
      <c r="AH131" s="482"/>
      <c r="AI131" s="482"/>
      <c r="AJ131" s="482"/>
      <c r="AK131" s="482"/>
      <c r="AL131" s="482"/>
      <c r="AM131" s="482"/>
      <c r="AN131" s="482"/>
      <c r="AO131" s="482"/>
      <c r="AP131" s="482"/>
      <c r="AQ131" s="482"/>
      <c r="AR131" s="482"/>
      <c r="AS131" s="482"/>
      <c r="AT131" s="482"/>
      <c r="AU131" s="482"/>
      <c r="AV131" s="482"/>
      <c r="AW131" s="482"/>
      <c r="AX131" s="482"/>
      <c r="AY131" s="482"/>
      <c r="AZ131" s="482"/>
      <c r="BA131" s="482"/>
      <c r="BB131" s="482"/>
      <c r="BC131" s="482"/>
      <c r="BD131" s="482"/>
      <c r="BE131" s="482"/>
      <c r="BF131" s="482"/>
      <c r="BG131" s="482"/>
      <c r="BH131" s="482"/>
      <c r="BI131" s="482"/>
      <c r="BJ131" s="482"/>
      <c r="BK131" s="483"/>
      <c r="BL131" s="482"/>
      <c r="BM131" s="482"/>
      <c r="BN131" s="482"/>
      <c r="BO131" s="482"/>
      <c r="BP131" s="482"/>
      <c r="BQ131" s="482"/>
      <c r="BR131" s="482"/>
      <c r="BS131" s="482"/>
      <c r="BT131" s="482"/>
      <c r="BU131" s="482"/>
      <c r="BV131" s="482"/>
      <c r="BW131" s="482"/>
      <c r="BX131" s="482"/>
      <c r="BY131" s="482"/>
      <c r="BZ131" s="482"/>
      <c r="CA131" s="482"/>
      <c r="CB131" s="482"/>
      <c r="CC131" s="482"/>
      <c r="CD131" s="482"/>
      <c r="CE131" s="482"/>
      <c r="CF131" s="482"/>
      <c r="CG131" s="482"/>
      <c r="CH131" s="482"/>
      <c r="CI131" s="482"/>
      <c r="CJ131" s="482"/>
      <c r="CK131" s="482"/>
      <c r="CL131" s="482"/>
      <c r="CM131" s="482"/>
      <c r="CN131" s="482"/>
      <c r="CO131" s="482"/>
      <c r="CP131" s="482"/>
      <c r="CQ131" s="482"/>
      <c r="CR131" s="482"/>
      <c r="CS131" s="482"/>
      <c r="CT131" s="482"/>
      <c r="CU131" s="482"/>
      <c r="CV131" s="482"/>
      <c r="CW131" s="482"/>
      <c r="CX131" s="482"/>
      <c r="CY131" s="482"/>
      <c r="CZ131" s="482"/>
      <c r="DA131" s="482"/>
      <c r="DB131" s="482"/>
      <c r="DC131" s="482"/>
      <c r="DD131" s="482"/>
      <c r="DE131" s="482"/>
      <c r="DF131" s="482"/>
      <c r="DG131" s="482"/>
      <c r="DH131" s="482"/>
      <c r="DI131" s="482"/>
      <c r="DJ131" s="482"/>
      <c r="DK131" s="482"/>
      <c r="DL131" s="482"/>
      <c r="DM131" s="482"/>
      <c r="DN131" s="482"/>
      <c r="DO131" s="482"/>
      <c r="DP131" s="482"/>
      <c r="DQ131" s="482"/>
      <c r="DR131" s="482"/>
      <c r="DS131" s="482"/>
      <c r="DT131" s="482"/>
      <c r="DU131" s="482"/>
      <c r="DV131" s="482"/>
      <c r="DW131" s="482"/>
      <c r="DX131" s="482"/>
      <c r="DY131" s="482"/>
      <c r="DZ131" s="482"/>
      <c r="EA131" s="482"/>
      <c r="EB131" s="482"/>
      <c r="EC131" s="482"/>
      <c r="ED131" s="482"/>
      <c r="EE131" s="482"/>
      <c r="EF131" s="482"/>
      <c r="EG131" s="482"/>
      <c r="EH131" s="482"/>
      <c r="EI131" s="482"/>
      <c r="EJ131" s="482"/>
      <c r="EK131" s="482"/>
      <c r="EL131" s="482"/>
      <c r="EM131" s="482"/>
      <c r="EN131" s="482"/>
      <c r="EO131" s="482"/>
      <c r="EP131" s="482"/>
      <c r="EQ131" s="482"/>
      <c r="ER131" s="482"/>
      <c r="ES131" s="482"/>
      <c r="ET131" s="482"/>
      <c r="EU131" s="482"/>
      <c r="EV131" s="482"/>
      <c r="EW131" s="482"/>
      <c r="EX131" s="482"/>
      <c r="EY131" s="482"/>
      <c r="EZ131" s="482"/>
      <c r="FA131" s="482"/>
      <c r="FB131" s="482"/>
      <c r="FC131" s="482"/>
      <c r="FD131" s="482"/>
      <c r="FE131" s="482"/>
      <c r="FF131" s="482"/>
      <c r="FG131" s="482"/>
      <c r="FH131" s="482"/>
      <c r="FI131" s="482"/>
      <c r="FJ131" s="482"/>
      <c r="FK131" s="482"/>
      <c r="FL131" s="482"/>
      <c r="FM131" s="482"/>
      <c r="FN131" s="482"/>
      <c r="FO131" s="482"/>
      <c r="FP131" s="482"/>
      <c r="FQ131" s="482"/>
      <c r="FR131" s="482"/>
      <c r="FS131" s="482"/>
      <c r="FT131" s="482"/>
      <c r="FU131" s="482"/>
      <c r="FV131" s="482"/>
      <c r="FW131" s="482"/>
      <c r="FX131" s="482"/>
      <c r="FY131" s="482"/>
      <c r="FZ131" s="482"/>
      <c r="GA131" s="482"/>
      <c r="GB131" s="482"/>
      <c r="GC131" s="482"/>
      <c r="GD131" s="482"/>
      <c r="GE131" s="482"/>
    </row>
    <row r="132" spans="1:187" s="482" customFormat="1" hidden="1">
      <c r="A132" s="626"/>
      <c r="B132" s="797" t="s">
        <v>41</v>
      </c>
      <c r="C132" s="798" t="s">
        <v>415</v>
      </c>
      <c r="D132" s="765"/>
      <c r="E132" s="801">
        <f>IF(OR(D132=0,D132=""),' קבועים'!$C$803,D132)</f>
        <v>20</v>
      </c>
      <c r="F132" s="819" t="e">
        <f>D132*C126</f>
        <v>#REF!</v>
      </c>
      <c r="BK132" s="483"/>
    </row>
    <row r="133" spans="1:187" s="482" customFormat="1" hidden="1">
      <c r="A133" s="626"/>
      <c r="B133" s="797" t="s">
        <v>51</v>
      </c>
      <c r="C133" s="800" t="s">
        <v>423</v>
      </c>
      <c r="D133" s="763"/>
      <c r="E133" s="801">
        <f>IF(OR(D133=0,D133=""),' קבועים'!$C$804,D133)</f>
        <v>2.9</v>
      </c>
      <c r="F133" s="819" t="e">
        <f>D133*D126</f>
        <v>#REF!</v>
      </c>
      <c r="BK133" s="483"/>
    </row>
    <row r="134" spans="1:187" s="482" customFormat="1" hidden="1">
      <c r="A134" s="626"/>
      <c r="B134" s="797" t="s">
        <v>39</v>
      </c>
      <c r="C134" s="800" t="s">
        <v>424</v>
      </c>
      <c r="D134" s="763"/>
      <c r="E134" s="801">
        <f>IF(OR(D134=0,D134=""),' קבועים'!$C$805,D134)</f>
        <v>0.47</v>
      </c>
      <c r="F134" s="819" t="e">
        <f>D134*E126</f>
        <v>#REF!</v>
      </c>
      <c r="BK134" s="483"/>
    </row>
    <row r="135" spans="1:187" s="482" customFormat="1" hidden="1">
      <c r="A135" s="626"/>
      <c r="B135" s="797" t="s">
        <v>42</v>
      </c>
      <c r="C135" s="800" t="s">
        <v>425</v>
      </c>
      <c r="D135" s="763"/>
      <c r="E135" s="801">
        <f>IF(OR(D135=0,D135=""),' קבועים'!$C$806,D135)</f>
        <v>1.49156</v>
      </c>
      <c r="F135" s="819" t="e">
        <f>D135*F126</f>
        <v>#REF!</v>
      </c>
      <c r="BK135" s="483"/>
    </row>
    <row r="136" spans="1:187" s="482" customFormat="1" ht="17.25" hidden="1" thickBot="1">
      <c r="A136" s="626"/>
      <c r="B136" s="809" t="s">
        <v>40</v>
      </c>
      <c r="C136" s="802" t="s">
        <v>425</v>
      </c>
      <c r="D136" s="820"/>
      <c r="E136" s="803">
        <f>IF(OR(D136=0,D136=""),' קבועים'!$C$807,D136)</f>
        <v>4.5672249999999996</v>
      </c>
      <c r="F136" s="821" t="e">
        <f>D136*G126</f>
        <v>#REF!</v>
      </c>
      <c r="BK136" s="483"/>
    </row>
    <row r="137" spans="1:187" s="482" customFormat="1" hidden="1">
      <c r="A137" s="626"/>
      <c r="BJ137" s="483"/>
    </row>
    <row r="138" spans="1:187" s="482" customFormat="1" hidden="1">
      <c r="A138" s="626" t="s">
        <v>2480</v>
      </c>
      <c r="B138" s="796" t="s">
        <v>321</v>
      </c>
      <c r="BJ138" s="483"/>
    </row>
    <row r="139" spans="1:187" s="482" customFormat="1" ht="17.25" hidden="1" thickBot="1">
      <c r="A139" s="626"/>
      <c r="BJ139" s="483"/>
    </row>
    <row r="140" spans="1:187" s="482" customFormat="1" hidden="1">
      <c r="A140" s="626"/>
      <c r="B140" s="822" t="s">
        <v>50</v>
      </c>
      <c r="C140" s="808" t="s">
        <v>322</v>
      </c>
      <c r="BJ140" s="483"/>
    </row>
    <row r="141" spans="1:187" s="482" customFormat="1" hidden="1">
      <c r="A141" s="626"/>
      <c r="B141" s="794" t="s">
        <v>2496</v>
      </c>
      <c r="C141" s="799">
        <f>(C12*$E$19-C118*$E$132)+(D12*$E$20-D118*$E$133)+('אקלום מבנים'!D262*$E$21-E118*$E$134)+(F12*$E$22-F118*$E$135)+(G12*$E$23-G118*$E$136)</f>
        <v>0</v>
      </c>
      <c r="BJ141" s="483"/>
    </row>
    <row r="142" spans="1:187" s="482" customFormat="1" hidden="1">
      <c r="A142" s="626"/>
      <c r="B142" s="794" t="s">
        <v>242</v>
      </c>
      <c r="C142" s="799" t="e">
        <f>(#REF!*$E$19-C119*$E$132)+(#REF!*$E$20-D119*$E$133)+(#REF!*$E$21-E119*$E$134)+(#REF!*$E$22-F119*$E$135)+(#REF!*$E$23-G119*$E$136)</f>
        <v>#REF!</v>
      </c>
      <c r="BJ142" s="483"/>
    </row>
    <row r="143" spans="1:187" s="482" customFormat="1" hidden="1">
      <c r="A143" s="626"/>
      <c r="B143" s="794" t="s">
        <v>2422</v>
      </c>
      <c r="C143" s="799">
        <f>(' קבועים'!B757*$E$19-C120*$E$132)+(' קבועים'!C757*$E$20-D120*$E$133)+(' קבועים'!D757*$E$21-E120*$E$134)+(' קבועים'!E757*$E$22-F120*$E$135)+(' קבועים'!F757*$E$23-G120*$E$136)</f>
        <v>0</v>
      </c>
      <c r="BJ143" s="483"/>
    </row>
    <row r="144" spans="1:187" s="482" customFormat="1" hidden="1">
      <c r="A144" s="626"/>
      <c r="B144" s="794" t="s">
        <v>243</v>
      </c>
      <c r="C144" s="799" t="e">
        <f>(#REF!*$E$19-C121*$E$132)+(#REF!*$E$20-D121*$E$133)+(#REF!*$E$21-E121*$E$134)+(#REF!*$E$22-F121*$E$135)+(#REF!*$E$23-G121*$E$136)</f>
        <v>#REF!</v>
      </c>
      <c r="BJ144" s="483"/>
    </row>
    <row r="145" spans="1:191" s="482" customFormat="1" hidden="1">
      <c r="A145" s="626"/>
      <c r="B145" s="794" t="s">
        <v>2472</v>
      </c>
      <c r="C145" s="799" t="e">
        <f>(#REF!*$E$19-C122*$E$132)+(#REF!*$E$20-D122*$E$133)+(#REF!*$E$21-E122*$E$134)+(#REF!*$E$22-F122*$E$135)+(#REF!*$E$23-G122*$E$136)</f>
        <v>#REF!</v>
      </c>
      <c r="BJ145" s="483"/>
    </row>
    <row r="146" spans="1:191" s="482" customFormat="1" hidden="1">
      <c r="A146" s="626"/>
      <c r="B146" s="794" t="s">
        <v>2473</v>
      </c>
      <c r="C146" s="799" t="e">
        <f>(#REF!*$E$19-C123*$E$132)+(#REF!*$E$20-D123*$E$133)+(#REF!*$E$21-E123*$E$134)+(#REF!*$E$22-F123*$E$135)+(#REF!*$E$23-G123*$E$136)</f>
        <v>#REF!</v>
      </c>
      <c r="BJ146" s="483"/>
    </row>
    <row r="147" spans="1:191" s="482" customFormat="1" hidden="1">
      <c r="A147" s="626"/>
      <c r="B147" s="794" t="s">
        <v>244</v>
      </c>
      <c r="C147" s="799" t="e">
        <f>(#REF!*$E$19-C124*$E$132)+(#REF!*$E$20-D124*$E$133)+(#REF!*$E$21-E124*$E$134)+(#REF!*$E$22-F124*$E$135)+(#REF!*$E$23-G124*$E$136)</f>
        <v>#REF!</v>
      </c>
      <c r="BJ147" s="483"/>
    </row>
    <row r="148" spans="1:191" s="482" customFormat="1" hidden="1">
      <c r="A148" s="626"/>
      <c r="B148" s="794" t="s">
        <v>316</v>
      </c>
      <c r="C148" s="799" t="e">
        <f>(#REF!*$E$19-C125*$E$132)+(#REF!*$E$20-D125*$E$133)+(#REF!*$E$21-E125*$E$134)+(#REF!*$E$22-F125*$E$135)+(#REF!*$E$23-G125*$E$136)</f>
        <v>#REF!</v>
      </c>
      <c r="BJ148" s="483"/>
    </row>
    <row r="149" spans="1:191" s="482" customFormat="1" ht="17.25" hidden="1" thickBot="1">
      <c r="A149" s="626"/>
      <c r="B149" s="815" t="s">
        <v>185</v>
      </c>
      <c r="C149" s="804" t="e">
        <f>SUM(C141:C148)</f>
        <v>#REF!</v>
      </c>
      <c r="BJ149" s="483"/>
    </row>
    <row r="150" spans="1:191" s="482" customFormat="1" hidden="1">
      <c r="A150" s="626"/>
      <c r="BJ150" s="483"/>
    </row>
    <row r="151" spans="1:191" s="615" customFormat="1" ht="33" hidden="1">
      <c r="A151" s="631">
        <v>9.8000000000000007</v>
      </c>
      <c r="B151" s="567" t="s">
        <v>176</v>
      </c>
      <c r="C151" s="611"/>
      <c r="D151" s="612"/>
      <c r="E151" s="613"/>
      <c r="F151" s="611"/>
      <c r="G151" s="611"/>
      <c r="H151" s="611"/>
      <c r="I151" s="614"/>
      <c r="J151" s="614"/>
      <c r="K151" s="614"/>
      <c r="L151" s="614"/>
      <c r="M151" s="614"/>
      <c r="N151" s="614"/>
      <c r="O151" s="614"/>
      <c r="P151" s="614"/>
      <c r="Q151" s="614"/>
      <c r="R151" s="614"/>
      <c r="S151" s="614"/>
      <c r="T151" s="614"/>
      <c r="U151" s="614"/>
      <c r="V151" s="614"/>
      <c r="W151" s="614"/>
      <c r="X151" s="614"/>
      <c r="Y151" s="614"/>
      <c r="Z151" s="614"/>
      <c r="AA151" s="614"/>
      <c r="AB151" s="614"/>
      <c r="AC151" s="614"/>
      <c r="AD151" s="614"/>
      <c r="AE151" s="614"/>
      <c r="AF151" s="614"/>
      <c r="AG151" s="614"/>
      <c r="AH151" s="614"/>
      <c r="AI151" s="614"/>
      <c r="AJ151" s="614"/>
      <c r="AK151" s="614"/>
      <c r="AL151" s="614"/>
      <c r="AM151" s="614"/>
      <c r="AN151" s="614"/>
      <c r="AO151" s="614"/>
      <c r="AP151" s="614"/>
      <c r="AQ151" s="614"/>
      <c r="AR151" s="614"/>
      <c r="AS151" s="614"/>
      <c r="AT151" s="614"/>
      <c r="AU151" s="614"/>
      <c r="AV151" s="614"/>
      <c r="AW151" s="614"/>
      <c r="AX151" s="614"/>
      <c r="AY151" s="614"/>
      <c r="AZ151" s="614"/>
      <c r="BA151" s="614"/>
      <c r="BB151" s="614"/>
      <c r="BC151" s="614"/>
      <c r="BD151" s="614"/>
      <c r="BE151" s="614"/>
      <c r="BF151" s="614"/>
      <c r="BG151" s="614"/>
      <c r="BH151" s="614"/>
      <c r="BI151" s="614"/>
      <c r="BJ151" s="614"/>
      <c r="BK151" s="614"/>
      <c r="BL151" s="614"/>
      <c r="BM151" s="614"/>
      <c r="BN151" s="614"/>
      <c r="BO151" s="614"/>
      <c r="BP151" s="614"/>
      <c r="BQ151" s="614"/>
      <c r="BR151" s="614"/>
      <c r="BS151" s="614"/>
      <c r="BT151" s="614"/>
      <c r="BU151" s="614"/>
      <c r="BV151" s="614"/>
      <c r="BW151" s="614"/>
      <c r="BX151" s="614"/>
      <c r="BY151" s="614"/>
      <c r="BZ151" s="611"/>
      <c r="CA151" s="611"/>
      <c r="CB151" s="611"/>
      <c r="CC151" s="611"/>
      <c r="CD151" s="611"/>
      <c r="CE151" s="611"/>
      <c r="CF151" s="611"/>
      <c r="CG151" s="611"/>
      <c r="CH151" s="611"/>
      <c r="CI151" s="611"/>
      <c r="CJ151" s="611"/>
      <c r="CK151" s="611"/>
      <c r="CL151" s="611"/>
    </row>
    <row r="152" spans="1:191" s="492" customFormat="1" hidden="1">
      <c r="A152" s="626"/>
      <c r="B152" s="1049"/>
      <c r="C152" s="1049"/>
      <c r="D152" s="482"/>
      <c r="E152" s="482"/>
      <c r="F152" s="482"/>
      <c r="G152" s="482"/>
      <c r="H152" s="482"/>
      <c r="I152" s="482"/>
      <c r="J152" s="482"/>
      <c r="K152" s="482"/>
      <c r="L152" s="482"/>
      <c r="M152" s="482"/>
      <c r="N152" s="482"/>
      <c r="O152" s="482"/>
      <c r="P152" s="482"/>
      <c r="Q152" s="482"/>
      <c r="R152" s="482"/>
      <c r="S152" s="482"/>
      <c r="T152" s="482"/>
      <c r="U152" s="482"/>
      <c r="V152" s="482"/>
      <c r="W152" s="482"/>
      <c r="X152" s="482"/>
      <c r="Y152" s="482"/>
      <c r="Z152" s="482"/>
      <c r="AA152" s="482"/>
      <c r="AB152" s="482"/>
      <c r="AC152" s="482"/>
      <c r="AD152" s="482"/>
      <c r="AE152" s="482"/>
      <c r="AF152" s="482"/>
      <c r="AG152" s="482"/>
      <c r="AH152" s="482"/>
      <c r="AI152" s="482"/>
      <c r="AJ152" s="482"/>
      <c r="AK152" s="482"/>
      <c r="AL152" s="482"/>
      <c r="AM152" s="482"/>
      <c r="AN152" s="482"/>
      <c r="AO152" s="482"/>
      <c r="AP152" s="482"/>
      <c r="AQ152" s="482"/>
      <c r="AR152" s="482"/>
      <c r="AS152" s="482"/>
      <c r="AT152" s="482"/>
      <c r="AU152" s="482"/>
      <c r="AV152" s="482"/>
      <c r="AW152" s="482"/>
      <c r="AX152" s="482"/>
      <c r="AY152" s="482"/>
      <c r="AZ152" s="482"/>
      <c r="BA152" s="482"/>
      <c r="BB152" s="482"/>
      <c r="BC152" s="482"/>
      <c r="BD152" s="482"/>
      <c r="BE152" s="482"/>
      <c r="BF152" s="482"/>
      <c r="BG152" s="482"/>
      <c r="BH152" s="482"/>
      <c r="BI152" s="482"/>
      <c r="BJ152" s="482"/>
      <c r="BK152" s="482"/>
      <c r="BL152" s="482"/>
      <c r="BM152" s="482"/>
      <c r="BN152" s="482"/>
      <c r="BO152" s="483"/>
      <c r="BP152" s="482"/>
      <c r="BQ152" s="482"/>
      <c r="BR152" s="482"/>
      <c r="BS152" s="482"/>
      <c r="BT152" s="482"/>
      <c r="BU152" s="482"/>
      <c r="BV152" s="482"/>
      <c r="BW152" s="482"/>
      <c r="BX152" s="482"/>
      <c r="BY152" s="482"/>
      <c r="BZ152" s="482"/>
      <c r="CA152" s="482"/>
      <c r="CB152" s="482"/>
      <c r="CC152" s="482"/>
      <c r="CD152" s="482"/>
      <c r="CE152" s="482"/>
      <c r="CF152" s="482"/>
      <c r="CG152" s="482"/>
      <c r="CH152" s="482"/>
      <c r="CI152" s="482"/>
      <c r="CJ152" s="482"/>
      <c r="CK152" s="482"/>
      <c r="CL152" s="482"/>
      <c r="CM152" s="482"/>
      <c r="CN152" s="482"/>
      <c r="CO152" s="482"/>
      <c r="CP152" s="482"/>
      <c r="CQ152" s="482"/>
      <c r="CR152" s="482"/>
      <c r="CS152" s="482"/>
      <c r="CT152" s="482"/>
      <c r="CU152" s="482"/>
      <c r="CV152" s="482"/>
      <c r="CW152" s="482"/>
      <c r="CX152" s="482"/>
      <c r="CY152" s="482"/>
      <c r="CZ152" s="482"/>
      <c r="DA152" s="482"/>
      <c r="DB152" s="482"/>
      <c r="DC152" s="482"/>
      <c r="DD152" s="482"/>
      <c r="DE152" s="482"/>
      <c r="DF152" s="482"/>
      <c r="DG152" s="482"/>
      <c r="DH152" s="482"/>
      <c r="DI152" s="482"/>
      <c r="DJ152" s="482"/>
      <c r="DK152" s="482"/>
      <c r="DL152" s="482"/>
      <c r="DM152" s="482"/>
      <c r="DN152" s="482"/>
      <c r="DO152" s="482"/>
      <c r="DP152" s="482"/>
      <c r="DQ152" s="482"/>
      <c r="DR152" s="482"/>
      <c r="DS152" s="482"/>
      <c r="DT152" s="482"/>
      <c r="DU152" s="482"/>
      <c r="DV152" s="482"/>
      <c r="DW152" s="482"/>
      <c r="DX152" s="482"/>
      <c r="DY152" s="482"/>
      <c r="DZ152" s="482"/>
      <c r="EA152" s="482"/>
      <c r="EB152" s="482"/>
      <c r="EC152" s="482"/>
      <c r="ED152" s="482"/>
      <c r="EE152" s="482"/>
      <c r="EF152" s="482"/>
      <c r="EG152" s="482"/>
      <c r="EH152" s="482"/>
      <c r="EI152" s="482"/>
      <c r="EJ152" s="482"/>
      <c r="EK152" s="482"/>
      <c r="EL152" s="482"/>
      <c r="EM152" s="482"/>
      <c r="EN152" s="482"/>
      <c r="EO152" s="482"/>
      <c r="EP152" s="482"/>
      <c r="EQ152" s="482"/>
      <c r="ER152" s="482"/>
      <c r="ES152" s="482"/>
      <c r="ET152" s="482"/>
      <c r="EU152" s="482"/>
      <c r="EV152" s="482"/>
      <c r="EW152" s="482"/>
      <c r="EX152" s="482"/>
      <c r="EY152" s="482"/>
      <c r="EZ152" s="482"/>
      <c r="FA152" s="482"/>
      <c r="FB152" s="482"/>
      <c r="FC152" s="482"/>
      <c r="FD152" s="482"/>
      <c r="FE152" s="482"/>
      <c r="FF152" s="482"/>
      <c r="FG152" s="482"/>
      <c r="FH152" s="482"/>
      <c r="FI152" s="482"/>
      <c r="FJ152" s="482"/>
      <c r="FK152" s="482"/>
      <c r="FL152" s="482"/>
      <c r="FM152" s="482"/>
      <c r="FN152" s="482"/>
      <c r="FO152" s="482"/>
      <c r="FP152" s="482"/>
      <c r="FQ152" s="482"/>
      <c r="FR152" s="482"/>
      <c r="FS152" s="482"/>
      <c r="FT152" s="482"/>
      <c r="FU152" s="482"/>
      <c r="FV152" s="482"/>
      <c r="FW152" s="482"/>
      <c r="FX152" s="482"/>
      <c r="FY152" s="482"/>
      <c r="FZ152" s="482"/>
      <c r="GA152" s="482"/>
      <c r="GB152" s="482"/>
      <c r="GC152" s="482"/>
      <c r="GD152" s="482"/>
      <c r="GE152" s="482"/>
      <c r="GF152" s="482"/>
      <c r="GG152" s="482"/>
      <c r="GH152" s="482"/>
      <c r="GI152" s="482"/>
    </row>
    <row r="153" spans="1:191" s="492" customFormat="1" ht="33" hidden="1">
      <c r="A153" s="626"/>
      <c r="B153" s="516" t="s">
        <v>211</v>
      </c>
      <c r="C153" s="537"/>
      <c r="D153" s="482"/>
      <c r="E153" s="482"/>
      <c r="F153" s="482"/>
      <c r="G153" s="482"/>
      <c r="H153" s="482"/>
      <c r="I153" s="482"/>
      <c r="J153" s="482"/>
      <c r="K153" s="482"/>
      <c r="L153" s="482"/>
      <c r="M153" s="482"/>
      <c r="N153" s="482"/>
      <c r="O153" s="482"/>
      <c r="P153" s="482"/>
      <c r="Q153" s="482"/>
      <c r="R153" s="482"/>
      <c r="S153" s="482"/>
      <c r="T153" s="482"/>
      <c r="U153" s="482"/>
      <c r="V153" s="482"/>
      <c r="W153" s="482"/>
      <c r="X153" s="482"/>
      <c r="Y153" s="482"/>
      <c r="Z153" s="482"/>
      <c r="AA153" s="482"/>
      <c r="AB153" s="482"/>
      <c r="AC153" s="482"/>
      <c r="AD153" s="482"/>
      <c r="AE153" s="482"/>
      <c r="AF153" s="482"/>
      <c r="AG153" s="482"/>
      <c r="AH153" s="482"/>
      <c r="AI153" s="482"/>
      <c r="AJ153" s="482"/>
      <c r="AK153" s="482"/>
      <c r="AL153" s="482"/>
      <c r="AM153" s="482"/>
      <c r="AN153" s="482"/>
      <c r="AO153" s="482"/>
      <c r="AP153" s="482"/>
      <c r="AQ153" s="482"/>
      <c r="AR153" s="482"/>
      <c r="AS153" s="482"/>
      <c r="AT153" s="482"/>
      <c r="AU153" s="482"/>
      <c r="AV153" s="482"/>
      <c r="AW153" s="482"/>
      <c r="AX153" s="482"/>
      <c r="AY153" s="482"/>
      <c r="AZ153" s="482"/>
      <c r="BA153" s="482"/>
      <c r="BB153" s="482"/>
      <c r="BC153" s="482"/>
      <c r="BD153" s="482"/>
      <c r="BE153" s="482"/>
      <c r="BF153" s="482"/>
      <c r="BG153" s="482"/>
      <c r="BH153" s="482"/>
      <c r="BI153" s="482"/>
      <c r="BJ153" s="482"/>
      <c r="BK153" s="482"/>
      <c r="BL153" s="482"/>
      <c r="BM153" s="482"/>
      <c r="BN153" s="482"/>
      <c r="BO153" s="483"/>
      <c r="BP153" s="482"/>
      <c r="BQ153" s="482"/>
      <c r="BR153" s="482"/>
      <c r="BS153" s="482"/>
      <c r="BT153" s="482"/>
      <c r="BU153" s="482"/>
      <c r="BV153" s="482"/>
      <c r="BW153" s="482"/>
      <c r="BX153" s="482"/>
      <c r="BY153" s="482"/>
      <c r="BZ153" s="482"/>
      <c r="CA153" s="482"/>
      <c r="CB153" s="482"/>
      <c r="CC153" s="482"/>
      <c r="CD153" s="482"/>
      <c r="CE153" s="482"/>
      <c r="CF153" s="482"/>
      <c r="CG153" s="482"/>
      <c r="CH153" s="482"/>
      <c r="CI153" s="482"/>
      <c r="CJ153" s="482"/>
      <c r="CK153" s="482"/>
      <c r="CL153" s="482"/>
      <c r="CM153" s="482"/>
      <c r="CN153" s="482"/>
      <c r="CO153" s="482"/>
      <c r="CP153" s="482"/>
      <c r="CQ153" s="482"/>
      <c r="CR153" s="482"/>
      <c r="CS153" s="482"/>
      <c r="CT153" s="482"/>
      <c r="CU153" s="482"/>
      <c r="CV153" s="482"/>
      <c r="CW153" s="482"/>
      <c r="CX153" s="482"/>
      <c r="CY153" s="482"/>
      <c r="CZ153" s="482"/>
      <c r="DA153" s="482"/>
      <c r="DB153" s="482"/>
      <c r="DC153" s="482"/>
      <c r="DD153" s="482"/>
      <c r="DE153" s="482"/>
      <c r="DF153" s="482"/>
      <c r="DG153" s="482"/>
      <c r="DH153" s="482"/>
      <c r="DI153" s="482"/>
      <c r="DJ153" s="482"/>
      <c r="DK153" s="482"/>
      <c r="DL153" s="482"/>
      <c r="DM153" s="482"/>
      <c r="DN153" s="482"/>
      <c r="DO153" s="482"/>
      <c r="DP153" s="482"/>
      <c r="DQ153" s="482"/>
      <c r="DR153" s="482"/>
      <c r="DS153" s="482"/>
      <c r="DT153" s="482"/>
      <c r="DU153" s="482"/>
      <c r="DV153" s="482"/>
      <c r="DW153" s="482"/>
      <c r="DX153" s="482"/>
      <c r="DY153" s="482"/>
      <c r="DZ153" s="482"/>
      <c r="EA153" s="482"/>
      <c r="EB153" s="482"/>
      <c r="EC153" s="482"/>
      <c r="ED153" s="482"/>
      <c r="EE153" s="482"/>
      <c r="EF153" s="482"/>
      <c r="EG153" s="482"/>
      <c r="EH153" s="482"/>
      <c r="EI153" s="482"/>
      <c r="EJ153" s="482"/>
      <c r="EK153" s="482"/>
      <c r="EL153" s="482"/>
      <c r="EM153" s="482"/>
      <c r="EN153" s="482"/>
      <c r="EO153" s="482"/>
      <c r="EP153" s="482"/>
      <c r="EQ153" s="482"/>
      <c r="ER153" s="482"/>
      <c r="ES153" s="482"/>
      <c r="ET153" s="482"/>
      <c r="EU153" s="482"/>
      <c r="EV153" s="482"/>
      <c r="EW153" s="482"/>
      <c r="EX153" s="482"/>
      <c r="EY153" s="482"/>
      <c r="EZ153" s="482"/>
      <c r="FA153" s="482"/>
      <c r="FB153" s="482"/>
      <c r="FC153" s="482"/>
      <c r="FD153" s="482"/>
      <c r="FE153" s="482"/>
      <c r="FF153" s="482"/>
      <c r="FG153" s="482"/>
      <c r="FH153" s="482"/>
      <c r="FI153" s="482"/>
      <c r="FJ153" s="482"/>
      <c r="FK153" s="482"/>
      <c r="FL153" s="482"/>
      <c r="FM153" s="482"/>
      <c r="FN153" s="482"/>
      <c r="FO153" s="482"/>
      <c r="FP153" s="482"/>
      <c r="FQ153" s="482"/>
      <c r="FR153" s="482"/>
      <c r="FS153" s="482"/>
      <c r="FT153" s="482"/>
      <c r="FU153" s="482"/>
      <c r="FV153" s="482"/>
      <c r="FW153" s="482"/>
      <c r="FX153" s="482"/>
      <c r="FY153" s="482"/>
      <c r="FZ153" s="482"/>
      <c r="GA153" s="482"/>
      <c r="GB153" s="482"/>
      <c r="GC153" s="482"/>
      <c r="GD153" s="482"/>
      <c r="GE153" s="482"/>
      <c r="GF153" s="482"/>
      <c r="GG153" s="482"/>
      <c r="GH153" s="482"/>
      <c r="GI153" s="482"/>
    </row>
    <row r="154" spans="1:191" s="482" customFormat="1" hidden="1">
      <c r="A154" s="626"/>
      <c r="BJ154" s="483"/>
    </row>
    <row r="155" spans="1:191" s="482" customFormat="1" hidden="1">
      <c r="A155" s="626" t="s">
        <v>2481</v>
      </c>
      <c r="B155" s="796" t="s">
        <v>342</v>
      </c>
    </row>
    <row r="156" spans="1:191" s="492" customFormat="1" ht="17.25" hidden="1" thickBot="1">
      <c r="A156" s="626"/>
      <c r="B156" s="482"/>
      <c r="C156" s="482"/>
      <c r="D156" s="482"/>
      <c r="E156" s="482"/>
      <c r="F156" s="482"/>
      <c r="G156" s="482"/>
      <c r="H156" s="482"/>
      <c r="I156" s="482"/>
      <c r="J156" s="482"/>
      <c r="K156" s="482"/>
      <c r="L156" s="482"/>
      <c r="M156" s="482"/>
      <c r="N156" s="482"/>
      <c r="O156" s="482"/>
      <c r="P156" s="482"/>
      <c r="Q156" s="482"/>
      <c r="R156" s="482"/>
      <c r="S156" s="482"/>
      <c r="T156" s="482"/>
      <c r="U156" s="482"/>
      <c r="V156" s="482"/>
      <c r="W156" s="482"/>
      <c r="X156" s="482"/>
      <c r="Y156" s="482"/>
      <c r="Z156" s="482"/>
      <c r="AA156" s="482"/>
      <c r="AB156" s="482"/>
      <c r="AC156" s="482"/>
      <c r="AD156" s="482"/>
      <c r="AE156" s="482"/>
      <c r="AF156" s="482"/>
      <c r="AG156" s="482"/>
      <c r="AH156" s="482"/>
      <c r="AI156" s="482"/>
      <c r="AJ156" s="482"/>
      <c r="AK156" s="482"/>
      <c r="AL156" s="482"/>
      <c r="AM156" s="482"/>
      <c r="AN156" s="482"/>
      <c r="AO156" s="482"/>
      <c r="AP156" s="482"/>
      <c r="AQ156" s="482"/>
      <c r="AR156" s="482"/>
      <c r="AS156" s="482"/>
      <c r="AT156" s="482"/>
      <c r="AU156" s="482"/>
      <c r="AV156" s="482"/>
      <c r="AW156" s="482"/>
      <c r="AX156" s="482"/>
      <c r="AY156" s="482"/>
      <c r="AZ156" s="482"/>
      <c r="BA156" s="482"/>
      <c r="BB156" s="482"/>
      <c r="BC156" s="482"/>
      <c r="BD156" s="482"/>
      <c r="BE156" s="482"/>
      <c r="BF156" s="482"/>
      <c r="BG156" s="482"/>
      <c r="BH156" s="482"/>
      <c r="BI156" s="482"/>
      <c r="BJ156" s="483"/>
      <c r="BK156" s="482"/>
      <c r="BL156" s="482"/>
      <c r="BM156" s="482"/>
      <c r="BN156" s="482"/>
      <c r="BO156" s="482"/>
      <c r="BP156" s="482"/>
      <c r="BQ156" s="482"/>
      <c r="BR156" s="482"/>
      <c r="BS156" s="482"/>
      <c r="BT156" s="482"/>
      <c r="BU156" s="482"/>
      <c r="BV156" s="482"/>
      <c r="BW156" s="482"/>
      <c r="BX156" s="482"/>
      <c r="BY156" s="482"/>
      <c r="BZ156" s="482"/>
      <c r="CA156" s="482"/>
      <c r="CB156" s="482"/>
      <c r="CC156" s="482"/>
      <c r="CD156" s="482"/>
      <c r="CE156" s="482"/>
      <c r="CF156" s="482"/>
      <c r="CG156" s="482"/>
      <c r="CH156" s="482"/>
      <c r="CI156" s="482"/>
      <c r="CJ156" s="482"/>
      <c r="CK156" s="482"/>
      <c r="CL156" s="482"/>
      <c r="CM156" s="482"/>
      <c r="CN156" s="482"/>
      <c r="CO156" s="482"/>
      <c r="CP156" s="482"/>
      <c r="CQ156" s="482"/>
      <c r="CR156" s="482"/>
      <c r="CS156" s="482"/>
      <c r="CT156" s="482"/>
      <c r="CU156" s="482"/>
      <c r="CV156" s="482"/>
      <c r="CW156" s="482"/>
      <c r="CX156" s="482"/>
      <c r="CY156" s="482"/>
      <c r="CZ156" s="482"/>
      <c r="DA156" s="482"/>
      <c r="DB156" s="482"/>
      <c r="DC156" s="482"/>
      <c r="DD156" s="482"/>
      <c r="DE156" s="482"/>
      <c r="DF156" s="482"/>
      <c r="DG156" s="482"/>
      <c r="DH156" s="482"/>
      <c r="DI156" s="482"/>
      <c r="DJ156" s="482"/>
      <c r="DK156" s="482"/>
      <c r="DL156" s="482"/>
      <c r="DM156" s="482"/>
      <c r="DN156" s="482"/>
      <c r="DO156" s="482"/>
      <c r="DP156" s="482"/>
      <c r="DQ156" s="482"/>
      <c r="DR156" s="482"/>
      <c r="DS156" s="482"/>
      <c r="DT156" s="482"/>
      <c r="DU156" s="482"/>
      <c r="DV156" s="482"/>
      <c r="DW156" s="482"/>
      <c r="DX156" s="482"/>
      <c r="DY156" s="482"/>
      <c r="DZ156" s="482"/>
      <c r="EA156" s="482"/>
      <c r="EB156" s="482"/>
      <c r="EC156" s="482"/>
      <c r="ED156" s="482"/>
      <c r="EE156" s="482"/>
      <c r="EF156" s="482"/>
      <c r="EG156" s="482"/>
      <c r="EH156" s="482"/>
      <c r="EI156" s="482"/>
      <c r="EJ156" s="482"/>
      <c r="EK156" s="482"/>
      <c r="EL156" s="482"/>
      <c r="EM156" s="482"/>
      <c r="EN156" s="482"/>
      <c r="EO156" s="482"/>
      <c r="EP156" s="482"/>
      <c r="EQ156" s="482"/>
      <c r="ER156" s="482"/>
      <c r="ES156" s="482"/>
      <c r="ET156" s="482"/>
      <c r="EU156" s="482"/>
      <c r="EV156" s="482"/>
      <c r="EW156" s="482"/>
      <c r="EX156" s="482"/>
      <c r="EY156" s="482"/>
      <c r="EZ156" s="482"/>
      <c r="FA156" s="482"/>
      <c r="FB156" s="482"/>
      <c r="FC156" s="482"/>
      <c r="FD156" s="482"/>
      <c r="FE156" s="482"/>
      <c r="FF156" s="482"/>
      <c r="FG156" s="482"/>
      <c r="FH156" s="482"/>
      <c r="FI156" s="482"/>
      <c r="FJ156" s="482"/>
      <c r="FK156" s="482"/>
      <c r="FL156" s="482"/>
      <c r="FM156" s="482"/>
      <c r="FN156" s="482"/>
      <c r="FO156" s="482"/>
      <c r="FP156" s="482"/>
      <c r="FQ156" s="482"/>
      <c r="FR156" s="482"/>
      <c r="FS156" s="482"/>
      <c r="FT156" s="482"/>
      <c r="FU156" s="482"/>
      <c r="FV156" s="482"/>
      <c r="FW156" s="482"/>
      <c r="FX156" s="482"/>
      <c r="FY156" s="482"/>
      <c r="FZ156" s="482"/>
      <c r="GA156" s="482"/>
      <c r="GB156" s="482"/>
      <c r="GC156" s="482"/>
      <c r="GD156" s="482"/>
    </row>
    <row r="157" spans="1:191" s="482" customFormat="1" hidden="1">
      <c r="A157" s="626"/>
      <c r="B157" s="806" t="s">
        <v>50</v>
      </c>
      <c r="C157" s="810" t="s">
        <v>41</v>
      </c>
      <c r="D157" s="810" t="s">
        <v>51</v>
      </c>
      <c r="E157" s="810" t="s">
        <v>39</v>
      </c>
      <c r="F157" s="810" t="s">
        <v>42</v>
      </c>
      <c r="G157" s="811" t="s">
        <v>40</v>
      </c>
    </row>
    <row r="158" spans="1:191" s="492" customFormat="1" hidden="1">
      <c r="A158" s="626"/>
      <c r="B158" s="812" t="s">
        <v>241</v>
      </c>
      <c r="C158" s="813" t="s">
        <v>49</v>
      </c>
      <c r="D158" s="813" t="s">
        <v>47</v>
      </c>
      <c r="E158" s="813" t="s">
        <v>48</v>
      </c>
      <c r="F158" s="813" t="s">
        <v>43</v>
      </c>
      <c r="G158" s="814" t="s">
        <v>43</v>
      </c>
      <c r="H158" s="482"/>
      <c r="I158" s="482"/>
      <c r="J158" s="482"/>
      <c r="K158" s="482"/>
      <c r="L158" s="482"/>
      <c r="M158" s="482"/>
      <c r="N158" s="482"/>
      <c r="O158" s="482"/>
      <c r="P158" s="482"/>
      <c r="Q158" s="482"/>
      <c r="R158" s="482"/>
      <c r="S158" s="482"/>
      <c r="T158" s="482"/>
      <c r="U158" s="482"/>
      <c r="V158" s="482"/>
      <c r="W158" s="482"/>
      <c r="X158" s="482"/>
      <c r="Y158" s="482"/>
      <c r="Z158" s="482"/>
      <c r="AA158" s="482"/>
      <c r="AB158" s="482"/>
      <c r="AC158" s="482"/>
      <c r="AD158" s="482"/>
      <c r="AE158" s="482"/>
      <c r="AF158" s="482"/>
      <c r="AG158" s="482"/>
      <c r="AH158" s="482"/>
      <c r="AI158" s="482"/>
      <c r="AJ158" s="482"/>
      <c r="AK158" s="482"/>
      <c r="AL158" s="482"/>
      <c r="AM158" s="482"/>
      <c r="AN158" s="482"/>
      <c r="AO158" s="482"/>
      <c r="AP158" s="482"/>
      <c r="AQ158" s="482"/>
      <c r="AR158" s="482"/>
      <c r="AS158" s="482"/>
      <c r="AT158" s="482"/>
      <c r="AU158" s="482"/>
      <c r="AV158" s="482"/>
      <c r="AW158" s="482"/>
      <c r="AX158" s="482"/>
      <c r="AY158" s="482"/>
      <c r="AZ158" s="482"/>
      <c r="BA158" s="482"/>
      <c r="BB158" s="482"/>
      <c r="BC158" s="482"/>
      <c r="BD158" s="482"/>
      <c r="BE158" s="482"/>
      <c r="BF158" s="482"/>
      <c r="BG158" s="482"/>
      <c r="BH158" s="482"/>
      <c r="BI158" s="482"/>
      <c r="BJ158" s="483"/>
      <c r="BK158" s="482"/>
      <c r="BL158" s="482"/>
      <c r="BM158" s="482"/>
      <c r="BN158" s="482"/>
      <c r="BO158" s="482"/>
      <c r="BP158" s="482"/>
      <c r="BQ158" s="482"/>
      <c r="BR158" s="482"/>
      <c r="BS158" s="482"/>
      <c r="BT158" s="482"/>
      <c r="BU158" s="482"/>
      <c r="BV158" s="482"/>
      <c r="BW158" s="482"/>
      <c r="BX158" s="482"/>
      <c r="BY158" s="482"/>
      <c r="BZ158" s="482"/>
      <c r="CA158" s="482"/>
      <c r="CB158" s="482"/>
      <c r="CC158" s="482"/>
      <c r="CD158" s="482"/>
      <c r="CE158" s="482"/>
      <c r="CF158" s="482"/>
      <c r="CG158" s="482"/>
      <c r="CH158" s="482"/>
      <c r="CI158" s="482"/>
      <c r="CJ158" s="482"/>
      <c r="CK158" s="482"/>
      <c r="CL158" s="482"/>
      <c r="CM158" s="482"/>
      <c r="CN158" s="482"/>
      <c r="CO158" s="482"/>
      <c r="CP158" s="482"/>
      <c r="CQ158" s="482"/>
      <c r="CR158" s="482"/>
      <c r="CS158" s="482"/>
      <c r="CT158" s="482"/>
      <c r="CU158" s="482"/>
      <c r="CV158" s="482"/>
      <c r="CW158" s="482"/>
      <c r="CX158" s="482"/>
      <c r="CY158" s="482"/>
      <c r="CZ158" s="482"/>
      <c r="DA158" s="482"/>
      <c r="DB158" s="482"/>
      <c r="DC158" s="482"/>
      <c r="DD158" s="482"/>
      <c r="DE158" s="482"/>
      <c r="DF158" s="482"/>
      <c r="DG158" s="482"/>
      <c r="DH158" s="482"/>
      <c r="DI158" s="482"/>
      <c r="DJ158" s="482"/>
      <c r="DK158" s="482"/>
      <c r="DL158" s="482"/>
      <c r="DM158" s="482"/>
      <c r="DN158" s="482"/>
      <c r="DO158" s="482"/>
      <c r="DP158" s="482"/>
      <c r="DQ158" s="482"/>
      <c r="DR158" s="482"/>
      <c r="DS158" s="482"/>
      <c r="DT158" s="482"/>
      <c r="DU158" s="482"/>
      <c r="DV158" s="482"/>
      <c r="DW158" s="482"/>
      <c r="DX158" s="482"/>
      <c r="DY158" s="482"/>
      <c r="DZ158" s="482"/>
      <c r="EA158" s="482"/>
      <c r="EB158" s="482"/>
      <c r="EC158" s="482"/>
      <c r="ED158" s="482"/>
      <c r="EE158" s="482"/>
      <c r="EF158" s="482"/>
      <c r="EG158" s="482"/>
      <c r="EH158" s="482"/>
      <c r="EI158" s="482"/>
      <c r="EJ158" s="482"/>
      <c r="EK158" s="482"/>
      <c r="EL158" s="482"/>
      <c r="EM158" s="482"/>
      <c r="EN158" s="482"/>
      <c r="EO158" s="482"/>
      <c r="EP158" s="482"/>
      <c r="EQ158" s="482"/>
      <c r="ER158" s="482"/>
      <c r="ES158" s="482"/>
      <c r="ET158" s="482"/>
      <c r="EU158" s="482"/>
      <c r="EV158" s="482"/>
      <c r="EW158" s="482"/>
      <c r="EX158" s="482"/>
      <c r="EY158" s="482"/>
      <c r="EZ158" s="482"/>
      <c r="FA158" s="482"/>
      <c r="FB158" s="482"/>
      <c r="FC158" s="482"/>
      <c r="FD158" s="482"/>
      <c r="FE158" s="482"/>
      <c r="FF158" s="482"/>
      <c r="FG158" s="482"/>
      <c r="FH158" s="482"/>
      <c r="FI158" s="482"/>
      <c r="FJ158" s="482"/>
      <c r="FK158" s="482"/>
      <c r="FL158" s="482"/>
      <c r="FM158" s="482"/>
      <c r="FN158" s="482"/>
      <c r="FO158" s="482"/>
      <c r="FP158" s="482"/>
      <c r="FQ158" s="482"/>
      <c r="FR158" s="482"/>
      <c r="FS158" s="482"/>
      <c r="FT158" s="482"/>
      <c r="FU158" s="482"/>
      <c r="FV158" s="482"/>
      <c r="FW158" s="482"/>
      <c r="FX158" s="482"/>
      <c r="FY158" s="482"/>
      <c r="FZ158" s="482"/>
      <c r="GA158" s="482"/>
      <c r="GB158" s="482"/>
      <c r="GC158" s="482"/>
      <c r="GD158" s="482"/>
    </row>
    <row r="159" spans="1:191" s="482" customFormat="1" hidden="1">
      <c r="A159" s="626"/>
      <c r="B159" s="794" t="s">
        <v>2496</v>
      </c>
      <c r="C159" s="805">
        <v>0</v>
      </c>
      <c r="D159" s="805">
        <v>0</v>
      </c>
      <c r="E159" s="805">
        <f>'אקלום מבנים'!D311</f>
        <v>0</v>
      </c>
      <c r="F159" s="805">
        <v>0</v>
      </c>
      <c r="G159" s="799">
        <v>0</v>
      </c>
      <c r="BJ159" s="483"/>
    </row>
    <row r="160" spans="1:191" s="492" customFormat="1" hidden="1">
      <c r="A160" s="626"/>
      <c r="B160" s="794" t="s">
        <v>242</v>
      </c>
      <c r="C160" s="805">
        <v>0</v>
      </c>
      <c r="D160" s="805">
        <v>0</v>
      </c>
      <c r="E160" s="805" t="e">
        <f>#REF!</f>
        <v>#REF!</v>
      </c>
      <c r="F160" s="805">
        <v>0</v>
      </c>
      <c r="G160" s="799">
        <v>0</v>
      </c>
      <c r="H160" s="482"/>
      <c r="I160" s="482"/>
      <c r="J160" s="482"/>
      <c r="K160" s="482"/>
      <c r="L160" s="482"/>
      <c r="M160" s="482"/>
      <c r="N160" s="482"/>
      <c r="O160" s="482"/>
      <c r="P160" s="482"/>
      <c r="Q160" s="482"/>
      <c r="R160" s="482"/>
      <c r="S160" s="482"/>
      <c r="T160" s="482"/>
      <c r="U160" s="482"/>
      <c r="V160" s="482"/>
      <c r="W160" s="482"/>
      <c r="X160" s="482"/>
      <c r="Y160" s="482"/>
      <c r="Z160" s="482"/>
      <c r="AA160" s="482"/>
      <c r="AB160" s="482"/>
      <c r="AC160" s="482"/>
      <c r="AD160" s="482"/>
      <c r="AE160" s="482"/>
      <c r="AF160" s="482"/>
      <c r="AG160" s="482"/>
      <c r="AH160" s="482"/>
      <c r="AI160" s="482"/>
      <c r="AJ160" s="482"/>
      <c r="AK160" s="482"/>
      <c r="AL160" s="482"/>
      <c r="AM160" s="482"/>
      <c r="AN160" s="482"/>
      <c r="AO160" s="482"/>
      <c r="AP160" s="482"/>
      <c r="AQ160" s="482"/>
      <c r="AR160" s="482"/>
      <c r="AS160" s="482"/>
      <c r="AT160" s="482"/>
      <c r="AU160" s="482"/>
      <c r="AV160" s="482"/>
      <c r="AW160" s="482"/>
      <c r="AX160" s="482"/>
      <c r="AY160" s="482"/>
      <c r="AZ160" s="482"/>
      <c r="BA160" s="482"/>
      <c r="BB160" s="482"/>
      <c r="BC160" s="482"/>
      <c r="BD160" s="482"/>
      <c r="BE160" s="482"/>
      <c r="BF160" s="482"/>
      <c r="BG160" s="482"/>
      <c r="BH160" s="482"/>
      <c r="BI160" s="482"/>
      <c r="BJ160" s="483"/>
      <c r="BK160" s="482"/>
      <c r="BL160" s="482"/>
      <c r="BM160" s="482"/>
      <c r="BN160" s="482"/>
      <c r="BO160" s="482"/>
      <c r="BP160" s="482"/>
      <c r="BQ160" s="482"/>
      <c r="BR160" s="482"/>
      <c r="BS160" s="482"/>
      <c r="BT160" s="482"/>
      <c r="BU160" s="482"/>
      <c r="BV160" s="482"/>
      <c r="BW160" s="482"/>
      <c r="BX160" s="482"/>
      <c r="BY160" s="482"/>
      <c r="BZ160" s="482"/>
      <c r="CA160" s="482"/>
      <c r="CB160" s="482"/>
      <c r="CC160" s="482"/>
      <c r="CD160" s="482"/>
      <c r="CE160" s="482"/>
      <c r="CF160" s="482"/>
      <c r="CG160" s="482"/>
      <c r="CH160" s="482"/>
      <c r="CI160" s="482"/>
      <c r="CJ160" s="482"/>
      <c r="CK160" s="482"/>
      <c r="CL160" s="482"/>
      <c r="CM160" s="482"/>
      <c r="CN160" s="482"/>
      <c r="CO160" s="482"/>
      <c r="CP160" s="482"/>
      <c r="CQ160" s="482"/>
      <c r="CR160" s="482"/>
      <c r="CS160" s="482"/>
      <c r="CT160" s="482"/>
      <c r="CU160" s="482"/>
      <c r="CV160" s="482"/>
      <c r="CW160" s="482"/>
      <c r="CX160" s="482"/>
      <c r="CY160" s="482"/>
      <c r="CZ160" s="482"/>
      <c r="DA160" s="482"/>
      <c r="DB160" s="482"/>
      <c r="DC160" s="482"/>
      <c r="DD160" s="482"/>
      <c r="DE160" s="482"/>
      <c r="DF160" s="482"/>
      <c r="DG160" s="482"/>
      <c r="DH160" s="482"/>
      <c r="DI160" s="482"/>
      <c r="DJ160" s="482"/>
      <c r="DK160" s="482"/>
      <c r="DL160" s="482"/>
      <c r="DM160" s="482"/>
      <c r="DN160" s="482"/>
      <c r="DO160" s="482"/>
      <c r="DP160" s="482"/>
      <c r="DQ160" s="482"/>
      <c r="DR160" s="482"/>
      <c r="DS160" s="482"/>
      <c r="DT160" s="482"/>
      <c r="DU160" s="482"/>
      <c r="DV160" s="482"/>
      <c r="DW160" s="482"/>
      <c r="DX160" s="482"/>
      <c r="DY160" s="482"/>
      <c r="DZ160" s="482"/>
      <c r="EA160" s="482"/>
      <c r="EB160" s="482"/>
      <c r="EC160" s="482"/>
      <c r="ED160" s="482"/>
      <c r="EE160" s="482"/>
      <c r="EF160" s="482"/>
      <c r="EG160" s="482"/>
      <c r="EH160" s="482"/>
      <c r="EI160" s="482"/>
      <c r="EJ160" s="482"/>
      <c r="EK160" s="482"/>
      <c r="EL160" s="482"/>
      <c r="EM160" s="482"/>
      <c r="EN160" s="482"/>
      <c r="EO160" s="482"/>
      <c r="EP160" s="482"/>
      <c r="EQ160" s="482"/>
      <c r="ER160" s="482"/>
      <c r="ES160" s="482"/>
      <c r="ET160" s="482"/>
      <c r="EU160" s="482"/>
      <c r="EV160" s="482"/>
      <c r="EW160" s="482"/>
      <c r="EX160" s="482"/>
      <c r="EY160" s="482"/>
      <c r="EZ160" s="482"/>
      <c r="FA160" s="482"/>
      <c r="FB160" s="482"/>
      <c r="FC160" s="482"/>
      <c r="FD160" s="482"/>
      <c r="FE160" s="482"/>
      <c r="FF160" s="482"/>
      <c r="FG160" s="482"/>
      <c r="FH160" s="482"/>
      <c r="FI160" s="482"/>
      <c r="FJ160" s="482"/>
      <c r="FK160" s="482"/>
      <c r="FL160" s="482"/>
      <c r="FM160" s="482"/>
      <c r="FN160" s="482"/>
      <c r="FO160" s="482"/>
      <c r="FP160" s="482"/>
      <c r="FQ160" s="482"/>
      <c r="FR160" s="482"/>
      <c r="FS160" s="482"/>
      <c r="FT160" s="482"/>
      <c r="FU160" s="482"/>
      <c r="FV160" s="482"/>
      <c r="FW160" s="482"/>
      <c r="FX160" s="482"/>
      <c r="FY160" s="482"/>
      <c r="FZ160" s="482"/>
      <c r="GA160" s="482"/>
      <c r="GB160" s="482"/>
      <c r="GC160" s="482"/>
      <c r="GD160" s="482"/>
    </row>
    <row r="161" spans="1:187" s="492" customFormat="1" hidden="1">
      <c r="A161" s="626"/>
      <c r="B161" s="794" t="s">
        <v>2422</v>
      </c>
      <c r="C161" s="805">
        <f>IF('חימום וקירור מים'!D427="גז טבעי",'חימום וקירור מים'!F427,0)+IF('חימום וקירור מים'!D428="גז טבעי",'חימום וקירור מים'!F428,0)+IF('חימום וקירור מים'!D429="גז טבעי",'חימום וקירור מים'!F429,0)+IF('חימום וקירור מים'!D435="גז טבעי",'חימום וקירור מים'!F435,0)+IF('חימום וקירור מים'!D436="גז טבעי",'חימום וקירור מים'!F436,0)+IF('חימום וקירור מים'!D437="גז טבעי",'חימום וקירור מים'!F437,0)+IF('חימום וקירור מים'!D443="גז טבעי",'חימום וקירור מים'!F443,0)+IF('חימום וקירור מים'!D444="גז טבעי",'חימום וקירור מים'!F444,0)+IF('חימום וקירור מים'!D445="גז טבעי",'חימום וקירור מים'!F445,0)+IF('חימום וקירור מים'!D451="גז טבעי",'חימום וקירור מים'!F451,0)+IF('חימום וקירור מים'!D452="גז טבעי",'חימום וקירור מים'!F452,0)+IF('חימום וקירור מים'!D453="גז טבעי",'חימום וקירור מים'!F453,0)+IF('חימום וקירור מים'!D459="גז טבעי",'חימום וקירור מים'!F459,0)+IF('חימום וקירור מים'!D460="גז טבעי",'חימום וקירור מים'!F460,0)+IF('חימום וקירור מים'!D461="גז טבעי",'חימום וקירור מים'!F461,0)+IF('חימום וקירור מים'!D467="גז טבעי",'חימום וקירור מים'!F467,0)+IF('חימום וקירור מים'!D468="גז טבעי",'חימום וקירור מים'!F468,0)+IF('חימום וקירור מים'!D469="גז טבעי",'חימום וקירור מים'!F469,0)</f>
        <v>0</v>
      </c>
      <c r="D161" s="805">
        <f>IF('חימום וקירור מים'!D427='אמדן כלכלי'!D392,'חימום וקירור מים'!F427,0)+IF('חימום וקירור מים'!D428='אמדן כלכלי'!D392,'חימום וקירור מים'!F428,0)+IF('חימום וקירור מים'!D429='אמדן כלכלי'!D392,'חימום וקירור מים'!F429,0)+IF('חימום וקירור מים'!D435='אמדן כלכלי'!D392,'חימום וקירור מים'!F435,0)+IF('חימום וקירור מים'!D436='אמדן כלכלי'!D392,'חימום וקירור מים'!F436,0)+IF('חימום וקירור מים'!D437='אמדן כלכלי'!D392,'חימום וקירור מים'!F437,0)+IF('חימום וקירור מים'!D443='אמדן כלכלי'!D392,'חימום וקירור מים'!F443,0)+IF('חימום וקירור מים'!D444='אמדן כלכלי'!D392,'חימום וקירור מים'!F444,0)+IF('חימום וקירור מים'!D445='אמדן כלכלי'!D392,'חימום וקירור מים'!F445,0)+IF('חימום וקירור מים'!D451='אמדן כלכלי'!D392,'חימום וקירור מים'!F451,0)+IF('חימום וקירור מים'!D452='אמדן כלכלי'!D392,'חימום וקירור מים'!F452,0)+IF('חימום וקירור מים'!D453='אמדן כלכלי'!D392,'חימום וקירור מים'!F453,0)+IF('חימום וקירור מים'!D459='אמדן כלכלי'!D392,'חימום וקירור מים'!F459,0)+IF('חימום וקירור מים'!D460='אמדן כלכלי'!D392,'חימום וקירור מים'!F460,0)+IF('חימום וקירור מים'!D461='אמדן כלכלי'!D392,'חימום וקירור מים'!F461,0)+IF('חימום וקירור מים'!D467='אמדן כלכלי'!D392,'חימום וקירור מים'!F467,0)+IF('חימום וקירור מים'!D468='אמדן כלכלי'!D392,'חימום וקירור מים'!F468,0)+IF('חימום וקירור מים'!D469='אמדן כלכלי'!D392,'חימום וקירור מים'!F469,0)</f>
        <v>0</v>
      </c>
      <c r="E161" s="805">
        <f>IF('חימום וקירור מים'!D427="חשמל",'חימום וקירור מים'!F427,0)+IF('חימום וקירור מים'!D428="חשמל",'חימום וקירור מים'!F428,0)+IF('חימום וקירור מים'!D429="חשמל",'חימום וקירור מים'!F429,0)+IF('חימום וקירור מים'!D435="חשמל",'חימום וקירור מים'!F435,0)+IF('חימום וקירור מים'!D436="חשמל",'חימום וקירור מים'!F436,0)+IF('חימום וקירור מים'!D437="חשמל",'חימום וקירור מים'!F437,0)+IF('חימום וקירור מים'!D443="חשמל",'חימום וקירור מים'!F443,0)+IF('חימום וקירור מים'!D444="חשמל",'חימום וקירור מים'!F444,0)+IF('חימום וקירור מים'!D445="חשמל",'חימום וקירור מים'!F445,0)+IF('חימום וקירור מים'!D451="חשמל",'חימום וקירור מים'!F451,0)+IF('חימום וקירור מים'!D452="חשמל",'חימום וקירור מים'!F452,0)+IF('חימום וקירור מים'!D453="חשמל",'חימום וקירור מים'!F453,0)+IF('חימום וקירור מים'!D459="חשמל",'חימום וקירור מים'!F459,0)+IF('חימום וקירור מים'!D460="חשמל",'חימום וקירור מים'!F460,0)+IF('חימום וקירור מים'!D461="חשמל",'חימום וקירור מים'!F461,0)+IF('חימום וקירור מים'!D467="חשמל",'חימום וקירור מים'!F467,0)+IF('חימום וקירור מים'!D468="חשמל",'חימום וקירור מים'!F468,0)+IF('חימום וקירור מים'!D469="חשמל",'חימום וקירור מים'!F469,0)</f>
        <v>0</v>
      </c>
      <c r="F161" s="805">
        <f>IF('חימום וקירור מים'!D427="מזוט",'חימום וקירור מים'!F427,0)+IF('חימום וקירור מים'!D428="מזוט",'חימום וקירור מים'!F428,0)+IF('חימום וקירור מים'!D429="מזוט",'חימום וקירור מים'!F429,0)+IF('חימום וקירור מים'!D435="מזוט",'חימום וקירור מים'!F435,0)+IF('חימום וקירור מים'!D436="מזוט",'חימום וקירור מים'!F436,0)+IF('חימום וקירור מים'!D437="מזוט",'חימום וקירור מים'!F437,0)+IF('חימום וקירור מים'!D443="מזוט",'חימום וקירור מים'!F443,0)+IF('חימום וקירור מים'!D444="מזוט",'חימום וקירור מים'!F444,0)+IF('חימום וקירור מים'!D445="מזוט",'חימום וקירור מים'!F445,0)+IF('חימום וקירור מים'!D451="מזוט",'חימום וקירור מים'!F451,0)+IF('חימום וקירור מים'!D452="מזוט",'חימום וקירור מים'!F452,0)+IF('חימום וקירור מים'!D453="מזוט",'חימום וקירור מים'!F453,0)+IF('חימום וקירור מים'!D459="מזוט",'חימום וקירור מים'!F459,0)+IF('חימום וקירור מים'!D460="מזוט",'חימום וקירור מים'!F460,0)+IF('חימום וקירור מים'!D461="מזוט",'חימום וקירור מים'!F461,0)+IF('חימום וקירור מים'!D467="מזוט",'חימום וקירור מים'!F467,0)+IF('חימום וקירור מים'!D468="מזוט",'חימום וקירור מים'!F468,0)+IF('חימום וקירור מים'!D469="מזוט",'חימום וקירור מים'!F469,0)</f>
        <v>0</v>
      </c>
      <c r="G161" s="799">
        <f>IF('חימום וקירור מים'!D427="סולר",'חימום וקירור מים'!F427,0)+IF('חימום וקירור מים'!D428="סולר",'חימום וקירור מים'!F428,0)+IF('חימום וקירור מים'!D429="סולר",'חימום וקירור מים'!F429,0)+IF('חימום וקירור מים'!D435="סולר",'חימום וקירור מים'!F435,0)+IF('חימום וקירור מים'!D436="סולר",'חימום וקירור מים'!F436,0)+IF('חימום וקירור מים'!D437="סולר",'חימום וקירור מים'!F437,0)+IF('חימום וקירור מים'!D443="סולר",'חימום וקירור מים'!F443,0)+IF('חימום וקירור מים'!D444="סולר",'חימום וקירור מים'!F444,0)+IF('חימום וקירור מים'!D445="סולר",'חימום וקירור מים'!F445,0)+IF('חימום וקירור מים'!D451="סולר",'חימום וקירור מים'!F451,0)+IF('חימום וקירור מים'!D452="סולר",'חימום וקירור מים'!F452,0)+IF('חימום וקירור מים'!D453="סולר",'חימום וקירור מים'!F453,0)+IF('חימום וקירור מים'!D459="סולר",'חימום וקירור מים'!F459,0)+IF('חימום וקירור מים'!D460="סולר",'חימום וקירור מים'!F460,0)+IF('חימום וקירור מים'!D461="סולר",'חימום וקירור מים'!F461,0)+IF('חימום וקירור מים'!D467="סולר",'חימום וקירור מים'!F467,0)+IF('חימום וקירור מים'!D468="סולר",'חימום וקירור מים'!F468,0)+IF('חימום וקירור מים'!D469="סולר",'חימום וקירור מים'!F469,0)</f>
        <v>0</v>
      </c>
      <c r="H161" s="482"/>
      <c r="I161" s="482"/>
      <c r="J161" s="482"/>
      <c r="K161" s="482"/>
      <c r="L161" s="482"/>
      <c r="M161" s="482"/>
      <c r="N161" s="482"/>
      <c r="O161" s="482"/>
      <c r="P161" s="482"/>
      <c r="Q161" s="482"/>
      <c r="R161" s="482"/>
      <c r="S161" s="482"/>
      <c r="T161" s="482"/>
      <c r="U161" s="482"/>
      <c r="V161" s="482"/>
      <c r="W161" s="482"/>
      <c r="X161" s="482"/>
      <c r="Y161" s="482"/>
      <c r="Z161" s="482"/>
      <c r="AA161" s="482"/>
      <c r="AB161" s="482"/>
      <c r="AC161" s="482"/>
      <c r="AD161" s="482"/>
      <c r="AE161" s="482"/>
      <c r="AF161" s="482"/>
      <c r="AG161" s="482"/>
      <c r="AH161" s="482"/>
      <c r="AI161" s="482"/>
      <c r="AJ161" s="482"/>
      <c r="AK161" s="482"/>
      <c r="AL161" s="482"/>
      <c r="AM161" s="482"/>
      <c r="AN161" s="482"/>
      <c r="AO161" s="482"/>
      <c r="AP161" s="482"/>
      <c r="AQ161" s="482"/>
      <c r="AR161" s="482"/>
      <c r="AS161" s="482"/>
      <c r="AT161" s="482"/>
      <c r="AU161" s="482"/>
      <c r="AV161" s="482"/>
      <c r="AW161" s="482"/>
      <c r="AX161" s="482"/>
      <c r="AY161" s="482"/>
      <c r="AZ161" s="482"/>
      <c r="BA161" s="482"/>
      <c r="BB161" s="482"/>
      <c r="BC161" s="482"/>
      <c r="BD161" s="482"/>
      <c r="BE161" s="482"/>
      <c r="BF161" s="482"/>
      <c r="BG161" s="482"/>
      <c r="BH161" s="482"/>
      <c r="BI161" s="482"/>
      <c r="BJ161" s="483"/>
      <c r="BK161" s="482"/>
      <c r="BL161" s="482"/>
      <c r="BM161" s="482"/>
      <c r="BN161" s="482"/>
      <c r="BO161" s="482"/>
      <c r="BP161" s="482"/>
      <c r="BQ161" s="482"/>
      <c r="BR161" s="482"/>
      <c r="BS161" s="482"/>
      <c r="BT161" s="482"/>
      <c r="BU161" s="482"/>
      <c r="BV161" s="482"/>
      <c r="BW161" s="482"/>
      <c r="BX161" s="482"/>
      <c r="BY161" s="482"/>
      <c r="BZ161" s="482"/>
      <c r="CA161" s="482"/>
      <c r="CB161" s="482"/>
      <c r="CC161" s="482"/>
      <c r="CD161" s="482"/>
      <c r="CE161" s="482"/>
      <c r="CF161" s="482"/>
      <c r="CG161" s="482"/>
      <c r="CH161" s="482"/>
      <c r="CI161" s="482"/>
      <c r="CJ161" s="482"/>
      <c r="CK161" s="482"/>
      <c r="CL161" s="482"/>
      <c r="CM161" s="482"/>
      <c r="CN161" s="482"/>
      <c r="CO161" s="482"/>
      <c r="CP161" s="482"/>
      <c r="CQ161" s="482"/>
      <c r="CR161" s="482"/>
      <c r="CS161" s="482"/>
      <c r="CT161" s="482"/>
      <c r="CU161" s="482"/>
      <c r="CV161" s="482"/>
      <c r="CW161" s="482"/>
      <c r="CX161" s="482"/>
      <c r="CY161" s="482"/>
      <c r="CZ161" s="482"/>
      <c r="DA161" s="482"/>
      <c r="DB161" s="482"/>
      <c r="DC161" s="482"/>
      <c r="DD161" s="482"/>
      <c r="DE161" s="482"/>
      <c r="DF161" s="482"/>
      <c r="DG161" s="482"/>
      <c r="DH161" s="482"/>
      <c r="DI161" s="482"/>
      <c r="DJ161" s="482"/>
      <c r="DK161" s="482"/>
      <c r="DL161" s="482"/>
      <c r="DM161" s="482"/>
      <c r="DN161" s="482"/>
      <c r="DO161" s="482"/>
      <c r="DP161" s="482"/>
      <c r="DQ161" s="482"/>
      <c r="DR161" s="482"/>
      <c r="DS161" s="482"/>
      <c r="DT161" s="482"/>
      <c r="DU161" s="482"/>
      <c r="DV161" s="482"/>
      <c r="DW161" s="482"/>
      <c r="DX161" s="482"/>
      <c r="DY161" s="482"/>
      <c r="DZ161" s="482"/>
      <c r="EA161" s="482"/>
      <c r="EB161" s="482"/>
      <c r="EC161" s="482"/>
      <c r="ED161" s="482"/>
      <c r="EE161" s="482"/>
      <c r="EF161" s="482"/>
      <c r="EG161" s="482"/>
      <c r="EH161" s="482"/>
      <c r="EI161" s="482"/>
      <c r="EJ161" s="482"/>
      <c r="EK161" s="482"/>
      <c r="EL161" s="482"/>
      <c r="EM161" s="482"/>
      <c r="EN161" s="482"/>
      <c r="EO161" s="482"/>
      <c r="EP161" s="482"/>
      <c r="EQ161" s="482"/>
      <c r="ER161" s="482"/>
      <c r="ES161" s="482"/>
      <c r="ET161" s="482"/>
      <c r="EU161" s="482"/>
      <c r="EV161" s="482"/>
      <c r="EW161" s="482"/>
      <c r="EX161" s="482"/>
      <c r="EY161" s="482"/>
      <c r="EZ161" s="482"/>
      <c r="FA161" s="482"/>
      <c r="FB161" s="482"/>
      <c r="FC161" s="482"/>
      <c r="FD161" s="482"/>
      <c r="FE161" s="482"/>
      <c r="FF161" s="482"/>
      <c r="FG161" s="482"/>
      <c r="FH161" s="482"/>
      <c r="FI161" s="482"/>
      <c r="FJ161" s="482"/>
      <c r="FK161" s="482"/>
      <c r="FL161" s="482"/>
      <c r="FM161" s="482"/>
      <c r="FN161" s="482"/>
      <c r="FO161" s="482"/>
      <c r="FP161" s="482"/>
      <c r="FQ161" s="482"/>
      <c r="FR161" s="482"/>
      <c r="FS161" s="482"/>
      <c r="FT161" s="482"/>
      <c r="FU161" s="482"/>
      <c r="FV161" s="482"/>
      <c r="FW161" s="482"/>
      <c r="FX161" s="482"/>
      <c r="FY161" s="482"/>
      <c r="FZ161" s="482"/>
      <c r="GA161" s="482"/>
      <c r="GB161" s="482"/>
      <c r="GC161" s="482"/>
      <c r="GD161" s="482"/>
    </row>
    <row r="162" spans="1:187" s="482" customFormat="1" hidden="1">
      <c r="A162" s="626"/>
      <c r="B162" s="794" t="s">
        <v>243</v>
      </c>
      <c r="C162" s="805">
        <v>0</v>
      </c>
      <c r="D162" s="805">
        <v>0</v>
      </c>
      <c r="E162" s="805" t="e">
        <f>#REF!</f>
        <v>#REF!</v>
      </c>
      <c r="F162" s="805">
        <v>0</v>
      </c>
      <c r="G162" s="799">
        <v>0</v>
      </c>
      <c r="BJ162" s="483"/>
    </row>
    <row r="163" spans="1:187" s="482" customFormat="1" hidden="1">
      <c r="A163" s="626"/>
      <c r="B163" s="794" t="s">
        <v>2472</v>
      </c>
      <c r="C163" s="805">
        <v>0</v>
      </c>
      <c r="D163" s="805">
        <v>0</v>
      </c>
      <c r="E163" s="805" t="e">
        <f>#REF!</f>
        <v>#REF!</v>
      </c>
      <c r="F163" s="805">
        <v>0</v>
      </c>
      <c r="G163" s="799">
        <v>0</v>
      </c>
      <c r="BJ163" s="483"/>
    </row>
    <row r="164" spans="1:187" s="482" customFormat="1" hidden="1">
      <c r="A164" s="626"/>
      <c r="B164" s="794" t="s">
        <v>2473</v>
      </c>
      <c r="C164" s="805">
        <v>0</v>
      </c>
      <c r="D164" s="805">
        <v>0</v>
      </c>
      <c r="E164" s="805" t="e">
        <f>#REF!</f>
        <v>#REF!</v>
      </c>
      <c r="F164" s="805">
        <v>0</v>
      </c>
      <c r="G164" s="799">
        <v>0</v>
      </c>
      <c r="BJ164" s="483"/>
    </row>
    <row r="165" spans="1:187" s="492" customFormat="1" hidden="1">
      <c r="A165" s="626"/>
      <c r="B165" s="794" t="s">
        <v>244</v>
      </c>
      <c r="C165" s="805" t="e">
        <f>#REF!</f>
        <v>#REF!</v>
      </c>
      <c r="D165" s="805" t="e">
        <f>#REF!</f>
        <v>#REF!</v>
      </c>
      <c r="E165" s="805" t="e">
        <f>#REF!</f>
        <v>#REF!</v>
      </c>
      <c r="F165" s="805" t="e">
        <f>#REF!</f>
        <v>#REF!</v>
      </c>
      <c r="G165" s="799" t="e">
        <f>#REF!</f>
        <v>#REF!</v>
      </c>
      <c r="H165" s="482"/>
      <c r="I165" s="482"/>
      <c r="J165" s="482"/>
      <c r="K165" s="482"/>
      <c r="L165" s="482"/>
      <c r="M165" s="482"/>
      <c r="N165" s="482"/>
      <c r="O165" s="482"/>
      <c r="P165" s="482"/>
      <c r="Q165" s="482"/>
      <c r="R165" s="482"/>
      <c r="S165" s="482"/>
      <c r="T165" s="482"/>
      <c r="U165" s="482"/>
      <c r="V165" s="482"/>
      <c r="W165" s="482"/>
      <c r="X165" s="482"/>
      <c r="Y165" s="482"/>
      <c r="Z165" s="482"/>
      <c r="AA165" s="482"/>
      <c r="AB165" s="482"/>
      <c r="AC165" s="482"/>
      <c r="AD165" s="482"/>
      <c r="AE165" s="482"/>
      <c r="AF165" s="482"/>
      <c r="AG165" s="482"/>
      <c r="AH165" s="482"/>
      <c r="AI165" s="482"/>
      <c r="AJ165" s="482"/>
      <c r="AK165" s="482"/>
      <c r="AL165" s="482"/>
      <c r="AM165" s="482"/>
      <c r="AN165" s="482"/>
      <c r="AO165" s="482"/>
      <c r="AP165" s="482"/>
      <c r="AQ165" s="482"/>
      <c r="AR165" s="482"/>
      <c r="AS165" s="482"/>
      <c r="AT165" s="482"/>
      <c r="AU165" s="482"/>
      <c r="AV165" s="482"/>
      <c r="AW165" s="482"/>
      <c r="AX165" s="482"/>
      <c r="AY165" s="482"/>
      <c r="AZ165" s="482"/>
      <c r="BA165" s="482"/>
      <c r="BB165" s="482"/>
      <c r="BC165" s="482"/>
      <c r="BD165" s="482"/>
      <c r="BE165" s="482"/>
      <c r="BF165" s="482"/>
      <c r="BG165" s="482"/>
      <c r="BH165" s="482"/>
      <c r="BI165" s="482"/>
      <c r="BJ165" s="483"/>
      <c r="BK165" s="482"/>
      <c r="BL165" s="482"/>
      <c r="BM165" s="482"/>
      <c r="BN165" s="482"/>
      <c r="BO165" s="482"/>
      <c r="BP165" s="482"/>
      <c r="BQ165" s="482"/>
      <c r="BR165" s="482"/>
      <c r="BS165" s="482"/>
      <c r="BT165" s="482"/>
      <c r="BU165" s="482"/>
      <c r="BV165" s="482"/>
      <c r="BW165" s="482"/>
      <c r="BX165" s="482"/>
      <c r="BY165" s="482"/>
      <c r="BZ165" s="482"/>
      <c r="CA165" s="482"/>
      <c r="CB165" s="482"/>
      <c r="CC165" s="482"/>
      <c r="CD165" s="482"/>
      <c r="CE165" s="482"/>
      <c r="CF165" s="482"/>
      <c r="CG165" s="482"/>
      <c r="CH165" s="482"/>
      <c r="CI165" s="482"/>
      <c r="CJ165" s="482"/>
      <c r="CK165" s="482"/>
      <c r="CL165" s="482"/>
      <c r="CM165" s="482"/>
      <c r="CN165" s="482"/>
      <c r="CO165" s="482"/>
      <c r="CP165" s="482"/>
      <c r="CQ165" s="482"/>
      <c r="CR165" s="482"/>
      <c r="CS165" s="482"/>
      <c r="CT165" s="482"/>
      <c r="CU165" s="482"/>
      <c r="CV165" s="482"/>
      <c r="CW165" s="482"/>
      <c r="CX165" s="482"/>
      <c r="CY165" s="482"/>
      <c r="CZ165" s="482"/>
      <c r="DA165" s="482"/>
      <c r="DB165" s="482"/>
      <c r="DC165" s="482"/>
      <c r="DD165" s="482"/>
      <c r="DE165" s="482"/>
      <c r="DF165" s="482"/>
      <c r="DG165" s="482"/>
      <c r="DH165" s="482"/>
      <c r="DI165" s="482"/>
      <c r="DJ165" s="482"/>
      <c r="DK165" s="482"/>
      <c r="DL165" s="482"/>
      <c r="DM165" s="482"/>
      <c r="DN165" s="482"/>
      <c r="DO165" s="482"/>
      <c r="DP165" s="482"/>
      <c r="DQ165" s="482"/>
      <c r="DR165" s="482"/>
      <c r="DS165" s="482"/>
      <c r="DT165" s="482"/>
      <c r="DU165" s="482"/>
      <c r="DV165" s="482"/>
      <c r="DW165" s="482"/>
      <c r="DX165" s="482"/>
      <c r="DY165" s="482"/>
      <c r="DZ165" s="482"/>
      <c r="EA165" s="482"/>
      <c r="EB165" s="482"/>
      <c r="EC165" s="482"/>
      <c r="ED165" s="482"/>
      <c r="EE165" s="482"/>
      <c r="EF165" s="482"/>
      <c r="EG165" s="482"/>
      <c r="EH165" s="482"/>
      <c r="EI165" s="482"/>
      <c r="EJ165" s="482"/>
      <c r="EK165" s="482"/>
      <c r="EL165" s="482"/>
      <c r="EM165" s="482"/>
      <c r="EN165" s="482"/>
      <c r="EO165" s="482"/>
      <c r="EP165" s="482"/>
      <c r="EQ165" s="482"/>
      <c r="ER165" s="482"/>
      <c r="ES165" s="482"/>
      <c r="ET165" s="482"/>
      <c r="EU165" s="482"/>
      <c r="EV165" s="482"/>
      <c r="EW165" s="482"/>
      <c r="EX165" s="482"/>
      <c r="EY165" s="482"/>
      <c r="EZ165" s="482"/>
      <c r="FA165" s="482"/>
      <c r="FB165" s="482"/>
      <c r="FC165" s="482"/>
      <c r="FD165" s="482"/>
      <c r="FE165" s="482"/>
      <c r="FF165" s="482"/>
      <c r="FG165" s="482"/>
      <c r="FH165" s="482"/>
      <c r="FI165" s="482"/>
      <c r="FJ165" s="482"/>
      <c r="FK165" s="482"/>
      <c r="FL165" s="482"/>
      <c r="FM165" s="482"/>
      <c r="FN165" s="482"/>
      <c r="FO165" s="482"/>
      <c r="FP165" s="482"/>
      <c r="FQ165" s="482"/>
      <c r="FR165" s="482"/>
      <c r="FS165" s="482"/>
      <c r="FT165" s="482"/>
      <c r="FU165" s="482"/>
      <c r="FV165" s="482"/>
      <c r="FW165" s="482"/>
      <c r="FX165" s="482"/>
      <c r="FY165" s="482"/>
      <c r="FZ165" s="482"/>
      <c r="GA165" s="482"/>
      <c r="GB165" s="482"/>
      <c r="GC165" s="482"/>
      <c r="GD165" s="482"/>
    </row>
    <row r="166" spans="1:187" s="492" customFormat="1" hidden="1">
      <c r="A166" s="626"/>
      <c r="B166" s="794" t="s">
        <v>316</v>
      </c>
      <c r="C166" s="805">
        <v>0</v>
      </c>
      <c r="D166" s="805">
        <v>0</v>
      </c>
      <c r="E166" s="805" t="e">
        <f>#REF!-'7. ייצור חשמל'!E211</f>
        <v>#REF!</v>
      </c>
      <c r="F166" s="805">
        <v>0</v>
      </c>
      <c r="G166" s="799">
        <v>0</v>
      </c>
      <c r="H166" s="482"/>
      <c r="I166" s="482"/>
      <c r="J166" s="482"/>
      <c r="K166" s="482"/>
      <c r="L166" s="482"/>
      <c r="M166" s="482"/>
      <c r="N166" s="482"/>
      <c r="O166" s="482"/>
      <c r="P166" s="482"/>
      <c r="Q166" s="482"/>
      <c r="R166" s="482"/>
      <c r="S166" s="482"/>
      <c r="T166" s="482"/>
      <c r="U166" s="482"/>
      <c r="V166" s="482"/>
      <c r="W166" s="482"/>
      <c r="X166" s="482"/>
      <c r="Y166" s="482"/>
      <c r="Z166" s="482"/>
      <c r="AA166" s="482"/>
      <c r="AB166" s="482"/>
      <c r="AC166" s="482"/>
      <c r="AD166" s="482"/>
      <c r="AE166" s="482"/>
      <c r="AF166" s="482"/>
      <c r="AG166" s="482"/>
      <c r="AH166" s="482"/>
      <c r="AI166" s="482"/>
      <c r="AJ166" s="482"/>
      <c r="AK166" s="482"/>
      <c r="AL166" s="482"/>
      <c r="AM166" s="482"/>
      <c r="AN166" s="482"/>
      <c r="AO166" s="482"/>
      <c r="AP166" s="482"/>
      <c r="AQ166" s="482"/>
      <c r="AR166" s="482"/>
      <c r="AS166" s="482"/>
      <c r="AT166" s="482"/>
      <c r="AU166" s="482"/>
      <c r="AV166" s="482"/>
      <c r="AW166" s="482"/>
      <c r="AX166" s="482"/>
      <c r="AY166" s="482"/>
      <c r="AZ166" s="482"/>
      <c r="BA166" s="482"/>
      <c r="BB166" s="482"/>
      <c r="BC166" s="482"/>
      <c r="BD166" s="482"/>
      <c r="BE166" s="482"/>
      <c r="BF166" s="482"/>
      <c r="BG166" s="482"/>
      <c r="BH166" s="482"/>
      <c r="BI166" s="482"/>
      <c r="BJ166" s="483"/>
      <c r="BK166" s="482"/>
      <c r="BL166" s="482"/>
      <c r="BM166" s="482"/>
      <c r="BN166" s="482"/>
      <c r="BO166" s="482"/>
      <c r="BP166" s="482"/>
      <c r="BQ166" s="482"/>
      <c r="BR166" s="482"/>
      <c r="BS166" s="482"/>
      <c r="BT166" s="482"/>
      <c r="BU166" s="482"/>
      <c r="BV166" s="482"/>
      <c r="BW166" s="482"/>
      <c r="BX166" s="482"/>
      <c r="BY166" s="482"/>
      <c r="BZ166" s="482"/>
      <c r="CA166" s="482"/>
      <c r="CB166" s="482"/>
      <c r="CC166" s="482"/>
      <c r="CD166" s="482"/>
      <c r="CE166" s="482"/>
      <c r="CF166" s="482"/>
      <c r="CG166" s="482"/>
      <c r="CH166" s="482"/>
      <c r="CI166" s="482"/>
      <c r="CJ166" s="482"/>
      <c r="CK166" s="482"/>
      <c r="CL166" s="482"/>
      <c r="CM166" s="482"/>
      <c r="CN166" s="482"/>
      <c r="CO166" s="482"/>
      <c r="CP166" s="482"/>
      <c r="CQ166" s="482"/>
      <c r="CR166" s="482"/>
      <c r="CS166" s="482"/>
      <c r="CT166" s="482"/>
      <c r="CU166" s="482"/>
      <c r="CV166" s="482"/>
      <c r="CW166" s="482"/>
      <c r="CX166" s="482"/>
      <c r="CY166" s="482"/>
      <c r="CZ166" s="482"/>
      <c r="DA166" s="482"/>
      <c r="DB166" s="482"/>
      <c r="DC166" s="482"/>
      <c r="DD166" s="482"/>
      <c r="DE166" s="482"/>
      <c r="DF166" s="482"/>
      <c r="DG166" s="482"/>
      <c r="DH166" s="482"/>
      <c r="DI166" s="482"/>
      <c r="DJ166" s="482"/>
      <c r="DK166" s="482"/>
      <c r="DL166" s="482"/>
      <c r="DM166" s="482"/>
      <c r="DN166" s="482"/>
      <c r="DO166" s="482"/>
      <c r="DP166" s="482"/>
      <c r="DQ166" s="482"/>
      <c r="DR166" s="482"/>
      <c r="DS166" s="482"/>
      <c r="DT166" s="482"/>
      <c r="DU166" s="482"/>
      <c r="DV166" s="482"/>
      <c r="DW166" s="482"/>
      <c r="DX166" s="482"/>
      <c r="DY166" s="482"/>
      <c r="DZ166" s="482"/>
      <c r="EA166" s="482"/>
      <c r="EB166" s="482"/>
      <c r="EC166" s="482"/>
      <c r="ED166" s="482"/>
      <c r="EE166" s="482"/>
      <c r="EF166" s="482"/>
      <c r="EG166" s="482"/>
      <c r="EH166" s="482"/>
      <c r="EI166" s="482"/>
      <c r="EJ166" s="482"/>
      <c r="EK166" s="482"/>
      <c r="EL166" s="482"/>
      <c r="EM166" s="482"/>
      <c r="EN166" s="482"/>
      <c r="EO166" s="482"/>
      <c r="EP166" s="482"/>
      <c r="EQ166" s="482"/>
      <c r="ER166" s="482"/>
      <c r="ES166" s="482"/>
      <c r="ET166" s="482"/>
      <c r="EU166" s="482"/>
      <c r="EV166" s="482"/>
      <c r="EW166" s="482"/>
      <c r="EX166" s="482"/>
      <c r="EY166" s="482"/>
      <c r="EZ166" s="482"/>
      <c r="FA166" s="482"/>
      <c r="FB166" s="482"/>
      <c r="FC166" s="482"/>
      <c r="FD166" s="482"/>
      <c r="FE166" s="482"/>
      <c r="FF166" s="482"/>
      <c r="FG166" s="482"/>
      <c r="FH166" s="482"/>
      <c r="FI166" s="482"/>
      <c r="FJ166" s="482"/>
      <c r="FK166" s="482"/>
      <c r="FL166" s="482"/>
      <c r="FM166" s="482"/>
      <c r="FN166" s="482"/>
      <c r="FO166" s="482"/>
      <c r="FP166" s="482"/>
      <c r="FQ166" s="482"/>
      <c r="FR166" s="482"/>
      <c r="FS166" s="482"/>
      <c r="FT166" s="482"/>
      <c r="FU166" s="482"/>
      <c r="FV166" s="482"/>
      <c r="FW166" s="482"/>
      <c r="FX166" s="482"/>
      <c r="FY166" s="482"/>
      <c r="FZ166" s="482"/>
      <c r="GA166" s="482"/>
      <c r="GB166" s="482"/>
      <c r="GC166" s="482"/>
      <c r="GD166" s="482"/>
    </row>
    <row r="167" spans="1:187" s="492" customFormat="1" ht="17.25" hidden="1" thickBot="1">
      <c r="A167" s="626"/>
      <c r="B167" s="815" t="s">
        <v>185</v>
      </c>
      <c r="C167" s="816" t="e">
        <f>SUM(C159:C166)</f>
        <v>#REF!</v>
      </c>
      <c r="D167" s="816" t="e">
        <f>SUM(D159:D166)</f>
        <v>#REF!</v>
      </c>
      <c r="E167" s="816" t="e">
        <f>SUM(E159:E166)</f>
        <v>#REF!</v>
      </c>
      <c r="F167" s="816" t="e">
        <f>SUM(F159:F166)</f>
        <v>#REF!</v>
      </c>
      <c r="G167" s="804" t="e">
        <f>SUM(G159:G166)</f>
        <v>#REF!</v>
      </c>
      <c r="H167" s="482"/>
      <c r="I167" s="482"/>
      <c r="J167" s="482"/>
      <c r="K167" s="482"/>
      <c r="L167" s="482"/>
      <c r="M167" s="482"/>
      <c r="N167" s="482"/>
      <c r="O167" s="482"/>
      <c r="P167" s="482"/>
      <c r="Q167" s="482"/>
      <c r="R167" s="482"/>
      <c r="S167" s="482"/>
      <c r="T167" s="482"/>
      <c r="U167" s="482"/>
      <c r="V167" s="482"/>
      <c r="W167" s="482"/>
      <c r="X167" s="482"/>
      <c r="Y167" s="482"/>
      <c r="Z167" s="482"/>
      <c r="AA167" s="482"/>
      <c r="AB167" s="482"/>
      <c r="AC167" s="482"/>
      <c r="AD167" s="482"/>
      <c r="AE167" s="482"/>
      <c r="AF167" s="482"/>
      <c r="AG167" s="482"/>
      <c r="AH167" s="482"/>
      <c r="AI167" s="482"/>
      <c r="AJ167" s="482"/>
      <c r="AK167" s="482"/>
      <c r="AL167" s="482"/>
      <c r="AM167" s="482"/>
      <c r="AN167" s="482"/>
      <c r="AO167" s="482"/>
      <c r="AP167" s="482"/>
      <c r="AQ167" s="482"/>
      <c r="AR167" s="482"/>
      <c r="AS167" s="482"/>
      <c r="AT167" s="482"/>
      <c r="AU167" s="482"/>
      <c r="AV167" s="482"/>
      <c r="AW167" s="482"/>
      <c r="AX167" s="482"/>
      <c r="AY167" s="482"/>
      <c r="AZ167" s="482"/>
      <c r="BA167" s="482"/>
      <c r="BB167" s="482"/>
      <c r="BC167" s="482"/>
      <c r="BD167" s="482"/>
      <c r="BE167" s="482"/>
      <c r="BF167" s="482"/>
      <c r="BG167" s="482"/>
      <c r="BH167" s="482"/>
      <c r="BI167" s="482"/>
      <c r="BJ167" s="483"/>
      <c r="BK167" s="482"/>
      <c r="BL167" s="482"/>
      <c r="BM167" s="482"/>
      <c r="BN167" s="482"/>
      <c r="BO167" s="482"/>
      <c r="BP167" s="482"/>
      <c r="BQ167" s="482"/>
      <c r="BR167" s="482"/>
      <c r="BS167" s="482"/>
      <c r="BT167" s="482"/>
      <c r="BU167" s="482"/>
      <c r="BV167" s="482"/>
      <c r="BW167" s="482"/>
      <c r="BX167" s="482"/>
      <c r="BY167" s="482"/>
      <c r="BZ167" s="482"/>
      <c r="CA167" s="482"/>
      <c r="CB167" s="482"/>
      <c r="CC167" s="482"/>
      <c r="CD167" s="482"/>
      <c r="CE167" s="482"/>
      <c r="CF167" s="482"/>
      <c r="CG167" s="482"/>
      <c r="CH167" s="482"/>
      <c r="CI167" s="482"/>
      <c r="CJ167" s="482"/>
      <c r="CK167" s="482"/>
      <c r="CL167" s="482"/>
      <c r="CM167" s="482"/>
      <c r="CN167" s="482"/>
      <c r="CO167" s="482"/>
      <c r="CP167" s="482"/>
      <c r="CQ167" s="482"/>
      <c r="CR167" s="482"/>
      <c r="CS167" s="482"/>
      <c r="CT167" s="482"/>
      <c r="CU167" s="482"/>
      <c r="CV167" s="482"/>
      <c r="CW167" s="482"/>
      <c r="CX167" s="482"/>
      <c r="CY167" s="482"/>
      <c r="CZ167" s="482"/>
      <c r="DA167" s="482"/>
      <c r="DB167" s="482"/>
      <c r="DC167" s="482"/>
      <c r="DD167" s="482"/>
      <c r="DE167" s="482"/>
      <c r="DF167" s="482"/>
      <c r="DG167" s="482"/>
      <c r="DH167" s="482"/>
      <c r="DI167" s="482"/>
      <c r="DJ167" s="482"/>
      <c r="DK167" s="482"/>
      <c r="DL167" s="482"/>
      <c r="DM167" s="482"/>
      <c r="DN167" s="482"/>
      <c r="DO167" s="482"/>
      <c r="DP167" s="482"/>
      <c r="DQ167" s="482"/>
      <c r="DR167" s="482"/>
      <c r="DS167" s="482"/>
      <c r="DT167" s="482"/>
      <c r="DU167" s="482"/>
      <c r="DV167" s="482"/>
      <c r="DW167" s="482"/>
      <c r="DX167" s="482"/>
      <c r="DY167" s="482"/>
      <c r="DZ167" s="482"/>
      <c r="EA167" s="482"/>
      <c r="EB167" s="482"/>
      <c r="EC167" s="482"/>
      <c r="ED167" s="482"/>
      <c r="EE167" s="482"/>
      <c r="EF167" s="482"/>
      <c r="EG167" s="482"/>
      <c r="EH167" s="482"/>
      <c r="EI167" s="482"/>
      <c r="EJ167" s="482"/>
      <c r="EK167" s="482"/>
      <c r="EL167" s="482"/>
      <c r="EM167" s="482"/>
      <c r="EN167" s="482"/>
      <c r="EO167" s="482"/>
      <c r="EP167" s="482"/>
      <c r="EQ167" s="482"/>
      <c r="ER167" s="482"/>
      <c r="ES167" s="482"/>
      <c r="ET167" s="482"/>
      <c r="EU167" s="482"/>
      <c r="EV167" s="482"/>
      <c r="EW167" s="482"/>
      <c r="EX167" s="482"/>
      <c r="EY167" s="482"/>
      <c r="EZ167" s="482"/>
      <c r="FA167" s="482"/>
      <c r="FB167" s="482"/>
      <c r="FC167" s="482"/>
      <c r="FD167" s="482"/>
      <c r="FE167" s="482"/>
      <c r="FF167" s="482"/>
      <c r="FG167" s="482"/>
      <c r="FH167" s="482"/>
      <c r="FI167" s="482"/>
      <c r="FJ167" s="482"/>
      <c r="FK167" s="482"/>
      <c r="FL167" s="482"/>
      <c r="FM167" s="482"/>
      <c r="FN167" s="482"/>
      <c r="FO167" s="482"/>
      <c r="FP167" s="482"/>
      <c r="FQ167" s="482"/>
      <c r="FR167" s="482"/>
      <c r="FS167" s="482"/>
      <c r="FT167" s="482"/>
      <c r="FU167" s="482"/>
      <c r="FV167" s="482"/>
      <c r="FW167" s="482"/>
      <c r="FX167" s="482"/>
      <c r="FY167" s="482"/>
      <c r="FZ167" s="482"/>
      <c r="GA167" s="482"/>
      <c r="GB167" s="482"/>
      <c r="GC167" s="482"/>
      <c r="GD167" s="482"/>
    </row>
    <row r="168" spans="1:187" s="492" customFormat="1" hidden="1">
      <c r="A168" s="626"/>
      <c r="B168" s="482"/>
      <c r="C168" s="482"/>
      <c r="D168" s="482"/>
      <c r="E168" s="482"/>
      <c r="F168" s="482"/>
      <c r="G168" s="482"/>
      <c r="H168" s="482"/>
      <c r="I168" s="482"/>
      <c r="J168" s="482"/>
      <c r="K168" s="482"/>
      <c r="L168" s="482"/>
      <c r="M168" s="482"/>
      <c r="N168" s="482"/>
      <c r="O168" s="482"/>
      <c r="P168" s="482"/>
      <c r="Q168" s="482"/>
      <c r="R168" s="482"/>
      <c r="S168" s="482"/>
      <c r="T168" s="482"/>
      <c r="U168" s="482"/>
      <c r="V168" s="482"/>
      <c r="W168" s="482"/>
      <c r="X168" s="482"/>
      <c r="Y168" s="482"/>
      <c r="Z168" s="482"/>
      <c r="AA168" s="482"/>
      <c r="AB168" s="482"/>
      <c r="AC168" s="482"/>
      <c r="AD168" s="482"/>
      <c r="AE168" s="482"/>
      <c r="AF168" s="482"/>
      <c r="AG168" s="482"/>
      <c r="AH168" s="482"/>
      <c r="AI168" s="482"/>
      <c r="AJ168" s="482"/>
      <c r="AK168" s="482"/>
      <c r="AL168" s="482"/>
      <c r="AM168" s="482"/>
      <c r="AN168" s="482"/>
      <c r="AO168" s="482"/>
      <c r="AP168" s="482"/>
      <c r="AQ168" s="482"/>
      <c r="AR168" s="482"/>
      <c r="AS168" s="482"/>
      <c r="AT168" s="482"/>
      <c r="AU168" s="482"/>
      <c r="AV168" s="482"/>
      <c r="AW168" s="482"/>
      <c r="AX168" s="482"/>
      <c r="AY168" s="482"/>
      <c r="AZ168" s="482"/>
      <c r="BA168" s="482"/>
      <c r="BB168" s="482"/>
      <c r="BC168" s="482"/>
      <c r="BD168" s="482"/>
      <c r="BE168" s="482"/>
      <c r="BF168" s="482"/>
      <c r="BG168" s="482"/>
      <c r="BH168" s="482"/>
      <c r="BI168" s="482"/>
      <c r="BJ168" s="483"/>
      <c r="BK168" s="482"/>
      <c r="BL168" s="482"/>
      <c r="BM168" s="482"/>
      <c r="BN168" s="482"/>
      <c r="BO168" s="482"/>
      <c r="BP168" s="482"/>
      <c r="BQ168" s="482"/>
      <c r="BR168" s="482"/>
      <c r="BS168" s="482"/>
      <c r="BT168" s="482"/>
      <c r="BU168" s="482"/>
      <c r="BV168" s="482"/>
      <c r="BW168" s="482"/>
      <c r="BX168" s="482"/>
      <c r="BY168" s="482"/>
      <c r="BZ168" s="482"/>
      <c r="CA168" s="482"/>
      <c r="CB168" s="482"/>
      <c r="CC168" s="482"/>
      <c r="CD168" s="482"/>
      <c r="CE168" s="482"/>
      <c r="CF168" s="482"/>
      <c r="CG168" s="482"/>
      <c r="CH168" s="482"/>
      <c r="CI168" s="482"/>
      <c r="CJ168" s="482"/>
      <c r="CK168" s="482"/>
      <c r="CL168" s="482"/>
      <c r="CM168" s="482"/>
      <c r="CN168" s="482"/>
      <c r="CO168" s="482"/>
      <c r="CP168" s="482"/>
      <c r="CQ168" s="482"/>
      <c r="CR168" s="482"/>
      <c r="CS168" s="482"/>
      <c r="CT168" s="482"/>
      <c r="CU168" s="482"/>
      <c r="CV168" s="482"/>
      <c r="CW168" s="482"/>
      <c r="CX168" s="482"/>
      <c r="CY168" s="482"/>
      <c r="CZ168" s="482"/>
      <c r="DA168" s="482"/>
      <c r="DB168" s="482"/>
      <c r="DC168" s="482"/>
      <c r="DD168" s="482"/>
      <c r="DE168" s="482"/>
      <c r="DF168" s="482"/>
      <c r="DG168" s="482"/>
      <c r="DH168" s="482"/>
      <c r="DI168" s="482"/>
      <c r="DJ168" s="482"/>
      <c r="DK168" s="482"/>
      <c r="DL168" s="482"/>
      <c r="DM168" s="482"/>
      <c r="DN168" s="482"/>
      <c r="DO168" s="482"/>
      <c r="DP168" s="482"/>
      <c r="DQ168" s="482"/>
      <c r="DR168" s="482"/>
      <c r="DS168" s="482"/>
      <c r="DT168" s="482"/>
      <c r="DU168" s="482"/>
      <c r="DV168" s="482"/>
      <c r="DW168" s="482"/>
      <c r="DX168" s="482"/>
      <c r="DY168" s="482"/>
      <c r="DZ168" s="482"/>
      <c r="EA168" s="482"/>
      <c r="EB168" s="482"/>
      <c r="EC168" s="482"/>
      <c r="ED168" s="482"/>
      <c r="EE168" s="482"/>
      <c r="EF168" s="482"/>
      <c r="EG168" s="482"/>
      <c r="EH168" s="482"/>
      <c r="EI168" s="482"/>
      <c r="EJ168" s="482"/>
      <c r="EK168" s="482"/>
      <c r="EL168" s="482"/>
      <c r="EM168" s="482"/>
      <c r="EN168" s="482"/>
      <c r="EO168" s="482"/>
      <c r="EP168" s="482"/>
      <c r="EQ168" s="482"/>
      <c r="ER168" s="482"/>
      <c r="ES168" s="482"/>
      <c r="ET168" s="482"/>
      <c r="EU168" s="482"/>
      <c r="EV168" s="482"/>
      <c r="EW168" s="482"/>
      <c r="EX168" s="482"/>
      <c r="EY168" s="482"/>
      <c r="EZ168" s="482"/>
      <c r="FA168" s="482"/>
      <c r="FB168" s="482"/>
      <c r="FC168" s="482"/>
      <c r="FD168" s="482"/>
      <c r="FE168" s="482"/>
      <c r="FF168" s="482"/>
      <c r="FG168" s="482"/>
      <c r="FH168" s="482"/>
      <c r="FI168" s="482"/>
      <c r="FJ168" s="482"/>
      <c r="FK168" s="482"/>
      <c r="FL168" s="482"/>
      <c r="FM168" s="482"/>
      <c r="FN168" s="482"/>
      <c r="FO168" s="482"/>
      <c r="FP168" s="482"/>
      <c r="FQ168" s="482"/>
      <c r="FR168" s="482"/>
      <c r="FS168" s="482"/>
      <c r="FT168" s="482"/>
      <c r="FU168" s="482"/>
      <c r="FV168" s="482"/>
      <c r="FW168" s="482"/>
      <c r="FX168" s="482"/>
      <c r="FY168" s="482"/>
      <c r="FZ168" s="482"/>
      <c r="GA168" s="482"/>
      <c r="GB168" s="482"/>
      <c r="GC168" s="482"/>
      <c r="GD168" s="482"/>
    </row>
    <row r="169" spans="1:187" s="482" customFormat="1" ht="20.25" hidden="1" customHeight="1">
      <c r="A169" s="626" t="s">
        <v>2482</v>
      </c>
      <c r="B169" s="796" t="s">
        <v>326</v>
      </c>
      <c r="BJ169" s="483"/>
    </row>
    <row r="170" spans="1:187" s="482" customFormat="1" hidden="1">
      <c r="A170" s="626"/>
      <c r="B170" s="524" t="s">
        <v>317</v>
      </c>
      <c r="BJ170" s="483"/>
    </row>
    <row r="171" spans="1:187" s="482" customFormat="1" ht="17.25" hidden="1" thickBot="1">
      <c r="A171" s="626"/>
      <c r="BJ171" s="483"/>
    </row>
    <row r="172" spans="1:187" s="533" customFormat="1" ht="17.25" hidden="1" thickBot="1">
      <c r="A172" s="626"/>
      <c r="B172" s="806" t="s">
        <v>50</v>
      </c>
      <c r="C172" s="807" t="s">
        <v>241</v>
      </c>
      <c r="D172" s="818" t="s">
        <v>318</v>
      </c>
      <c r="E172" s="818" t="s">
        <v>332</v>
      </c>
      <c r="F172" s="808" t="s">
        <v>319</v>
      </c>
      <c r="G172" s="482"/>
      <c r="H172" s="482"/>
      <c r="I172" s="482"/>
      <c r="J172" s="482"/>
      <c r="K172" s="482"/>
      <c r="L172" s="482"/>
      <c r="M172" s="482"/>
      <c r="N172" s="482"/>
      <c r="O172" s="482"/>
      <c r="P172" s="482"/>
      <c r="Q172" s="482"/>
      <c r="R172" s="482"/>
      <c r="S172" s="482"/>
      <c r="T172" s="482"/>
      <c r="U172" s="482"/>
      <c r="V172" s="482"/>
      <c r="W172" s="482"/>
      <c r="X172" s="482"/>
      <c r="Y172" s="482"/>
      <c r="Z172" s="482"/>
      <c r="AA172" s="482"/>
      <c r="AB172" s="482"/>
      <c r="AC172" s="482"/>
      <c r="AD172" s="482"/>
      <c r="AE172" s="482"/>
      <c r="AF172" s="482"/>
      <c r="AG172" s="482"/>
      <c r="AH172" s="482"/>
      <c r="AI172" s="482"/>
      <c r="AJ172" s="482"/>
      <c r="AK172" s="482"/>
      <c r="AL172" s="482"/>
      <c r="AM172" s="482"/>
      <c r="AN172" s="482"/>
      <c r="AO172" s="482"/>
      <c r="AP172" s="482"/>
      <c r="AQ172" s="482"/>
      <c r="AR172" s="482"/>
      <c r="AS172" s="482"/>
      <c r="AT172" s="482"/>
      <c r="AU172" s="482"/>
      <c r="AV172" s="482"/>
      <c r="AW172" s="482"/>
      <c r="AX172" s="482"/>
      <c r="AY172" s="482"/>
      <c r="AZ172" s="482"/>
      <c r="BA172" s="482"/>
      <c r="BB172" s="482"/>
      <c r="BC172" s="482"/>
      <c r="BD172" s="482"/>
      <c r="BE172" s="482"/>
      <c r="BF172" s="482"/>
      <c r="BG172" s="482"/>
      <c r="BH172" s="482"/>
      <c r="BI172" s="482"/>
      <c r="BJ172" s="482"/>
      <c r="BK172" s="483"/>
      <c r="BL172" s="482"/>
      <c r="BM172" s="482"/>
      <c r="BN172" s="482"/>
      <c r="BO172" s="482"/>
      <c r="BP172" s="482"/>
      <c r="BQ172" s="482"/>
      <c r="BR172" s="482"/>
      <c r="BS172" s="482"/>
      <c r="BT172" s="482"/>
      <c r="BU172" s="482"/>
      <c r="BV172" s="482"/>
      <c r="BW172" s="482"/>
      <c r="BX172" s="482"/>
      <c r="BY172" s="482"/>
      <c r="BZ172" s="482"/>
      <c r="CA172" s="482"/>
      <c r="CB172" s="482"/>
      <c r="CC172" s="482"/>
      <c r="CD172" s="482"/>
      <c r="CE172" s="482"/>
      <c r="CF172" s="482"/>
      <c r="CG172" s="482"/>
      <c r="CH172" s="482"/>
      <c r="CI172" s="482"/>
      <c r="CJ172" s="482"/>
      <c r="CK172" s="482"/>
      <c r="CL172" s="482"/>
      <c r="CM172" s="482"/>
      <c r="CN172" s="482"/>
      <c r="CO172" s="482"/>
      <c r="CP172" s="482"/>
      <c r="CQ172" s="482"/>
      <c r="CR172" s="482"/>
      <c r="CS172" s="482"/>
      <c r="CT172" s="482"/>
      <c r="CU172" s="482"/>
      <c r="CV172" s="482"/>
      <c r="CW172" s="482"/>
      <c r="CX172" s="482"/>
      <c r="CY172" s="482"/>
      <c r="CZ172" s="482"/>
      <c r="DA172" s="482"/>
      <c r="DB172" s="482"/>
      <c r="DC172" s="482"/>
      <c r="DD172" s="482"/>
      <c r="DE172" s="482"/>
      <c r="DF172" s="482"/>
      <c r="DG172" s="482"/>
      <c r="DH172" s="482"/>
      <c r="DI172" s="482"/>
      <c r="DJ172" s="482"/>
      <c r="DK172" s="482"/>
      <c r="DL172" s="482"/>
      <c r="DM172" s="482"/>
      <c r="DN172" s="482"/>
      <c r="DO172" s="482"/>
      <c r="DP172" s="482"/>
      <c r="DQ172" s="482"/>
      <c r="DR172" s="482"/>
      <c r="DS172" s="482"/>
      <c r="DT172" s="482"/>
      <c r="DU172" s="482"/>
      <c r="DV172" s="482"/>
      <c r="DW172" s="482"/>
      <c r="DX172" s="482"/>
      <c r="DY172" s="482"/>
      <c r="DZ172" s="482"/>
      <c r="EA172" s="482"/>
      <c r="EB172" s="482"/>
      <c r="EC172" s="482"/>
      <c r="ED172" s="482"/>
      <c r="EE172" s="482"/>
      <c r="EF172" s="482"/>
      <c r="EG172" s="482"/>
      <c r="EH172" s="482"/>
      <c r="EI172" s="482"/>
      <c r="EJ172" s="482"/>
      <c r="EK172" s="482"/>
      <c r="EL172" s="482"/>
      <c r="EM172" s="482"/>
      <c r="EN172" s="482"/>
      <c r="EO172" s="482"/>
      <c r="EP172" s="482"/>
      <c r="EQ172" s="482"/>
      <c r="ER172" s="482"/>
      <c r="ES172" s="482"/>
      <c r="ET172" s="482"/>
      <c r="EU172" s="482"/>
      <c r="EV172" s="482"/>
      <c r="EW172" s="482"/>
      <c r="EX172" s="482"/>
      <c r="EY172" s="482"/>
      <c r="EZ172" s="482"/>
      <c r="FA172" s="482"/>
      <c r="FB172" s="482"/>
      <c r="FC172" s="482"/>
      <c r="FD172" s="482"/>
      <c r="FE172" s="482"/>
      <c r="FF172" s="482"/>
      <c r="FG172" s="482"/>
      <c r="FH172" s="482"/>
      <c r="FI172" s="482"/>
      <c r="FJ172" s="482"/>
      <c r="FK172" s="482"/>
      <c r="FL172" s="482"/>
      <c r="FM172" s="482"/>
      <c r="FN172" s="482"/>
      <c r="FO172" s="482"/>
      <c r="FP172" s="482"/>
      <c r="FQ172" s="482"/>
      <c r="FR172" s="482"/>
      <c r="FS172" s="482"/>
      <c r="FT172" s="482"/>
      <c r="FU172" s="482"/>
      <c r="FV172" s="482"/>
      <c r="FW172" s="482"/>
      <c r="FX172" s="482"/>
      <c r="FY172" s="482"/>
      <c r="FZ172" s="482"/>
      <c r="GA172" s="482"/>
      <c r="GB172" s="482"/>
      <c r="GC172" s="482"/>
      <c r="GD172" s="482"/>
      <c r="GE172" s="482"/>
    </row>
    <row r="173" spans="1:187" s="482" customFormat="1" hidden="1">
      <c r="A173" s="626"/>
      <c r="B173" s="797" t="s">
        <v>41</v>
      </c>
      <c r="C173" s="798" t="s">
        <v>415</v>
      </c>
      <c r="D173" s="765"/>
      <c r="E173" s="801">
        <f>IF(OR(D173=0,D173=""),' קבועים'!$C$803,D173)</f>
        <v>20</v>
      </c>
      <c r="F173" s="819" t="e">
        <f>D173*C167</f>
        <v>#REF!</v>
      </c>
      <c r="BK173" s="483"/>
    </row>
    <row r="174" spans="1:187" s="482" customFormat="1" hidden="1">
      <c r="A174" s="626"/>
      <c r="B174" s="797" t="s">
        <v>51</v>
      </c>
      <c r="C174" s="800" t="s">
        <v>423</v>
      </c>
      <c r="D174" s="763"/>
      <c r="E174" s="801">
        <f>IF(OR(D174=0,D174=""),' קבועים'!$C$804,D174)</f>
        <v>2.9</v>
      </c>
      <c r="F174" s="819" t="e">
        <f>D174*D167</f>
        <v>#REF!</v>
      </c>
      <c r="BK174" s="483"/>
    </row>
    <row r="175" spans="1:187" s="482" customFormat="1" hidden="1">
      <c r="A175" s="626"/>
      <c r="B175" s="797" t="s">
        <v>39</v>
      </c>
      <c r="C175" s="800" t="s">
        <v>424</v>
      </c>
      <c r="D175" s="763"/>
      <c r="E175" s="801">
        <f>IF(OR(D175=0,D175=""),' קבועים'!$C$805,D175)</f>
        <v>0.47</v>
      </c>
      <c r="F175" s="819" t="e">
        <f>D175*E167</f>
        <v>#REF!</v>
      </c>
      <c r="BK175" s="483"/>
    </row>
    <row r="176" spans="1:187" s="482" customFormat="1" hidden="1">
      <c r="A176" s="626"/>
      <c r="B176" s="797" t="s">
        <v>42</v>
      </c>
      <c r="C176" s="800" t="s">
        <v>425</v>
      </c>
      <c r="D176" s="763"/>
      <c r="E176" s="801">
        <f>IF(OR(D176=0,D176=""),' קבועים'!$C$806,D176)</f>
        <v>1.49156</v>
      </c>
      <c r="F176" s="819" t="e">
        <f>D176*F167</f>
        <v>#REF!</v>
      </c>
      <c r="BK176" s="483"/>
    </row>
    <row r="177" spans="1:63" s="482" customFormat="1" ht="17.25" hidden="1" thickBot="1">
      <c r="A177" s="626"/>
      <c r="B177" s="809" t="s">
        <v>40</v>
      </c>
      <c r="C177" s="802" t="s">
        <v>425</v>
      </c>
      <c r="D177" s="820"/>
      <c r="E177" s="803">
        <f>IF(OR(D177=0,D177=""),' קבועים'!$C$807,D177)</f>
        <v>4.5672249999999996</v>
      </c>
      <c r="F177" s="821" t="e">
        <f>D177*G167</f>
        <v>#REF!</v>
      </c>
      <c r="BK177" s="483"/>
    </row>
    <row r="178" spans="1:63" s="482" customFormat="1" hidden="1">
      <c r="A178" s="626"/>
      <c r="BJ178" s="483"/>
    </row>
    <row r="179" spans="1:63" s="482" customFormat="1" hidden="1">
      <c r="A179" s="626" t="s">
        <v>2483</v>
      </c>
      <c r="B179" s="796" t="s">
        <v>321</v>
      </c>
      <c r="BI179" s="483"/>
    </row>
    <row r="180" spans="1:63" s="482" customFormat="1" ht="17.25" hidden="1" thickBot="1">
      <c r="A180" s="626"/>
      <c r="BI180" s="483"/>
    </row>
    <row r="181" spans="1:63" s="482" customFormat="1" hidden="1">
      <c r="A181" s="626"/>
      <c r="B181" s="822" t="s">
        <v>50</v>
      </c>
      <c r="C181" s="808" t="s">
        <v>322</v>
      </c>
      <c r="BI181" s="483"/>
    </row>
    <row r="182" spans="1:63" s="482" customFormat="1" hidden="1">
      <c r="A182" s="626"/>
      <c r="B182" s="794" t="s">
        <v>2496</v>
      </c>
      <c r="C182" s="799">
        <f>(C12*$E$19-C159*$E$173)+(D12*$E$20-D159*$E$174)+('אקלום מבנים'!D310*$E$21-E159*$E$175)+(F12*$E$22-F159*$E$176)+(G12*$E$23-G159*$E$177)</f>
        <v>0</v>
      </c>
      <c r="BI182" s="483"/>
    </row>
    <row r="183" spans="1:63" s="482" customFormat="1" hidden="1">
      <c r="A183" s="626"/>
      <c r="B183" s="794" t="s">
        <v>242</v>
      </c>
      <c r="C183" s="799" t="e">
        <f>(#REF!*$E$19-C160*$E$173)+(#REF!*$E$20-D160*$E$174)+(#REF!*$E$21-E160*$E$175)+(#REF!*$E$22-F160*$E$176)+(#REF!*$E$23-G160*$E$177)</f>
        <v>#REF!</v>
      </c>
      <c r="BI183" s="483"/>
    </row>
    <row r="184" spans="1:63" s="482" customFormat="1" hidden="1">
      <c r="A184" s="626"/>
      <c r="B184" s="794" t="s">
        <v>2422</v>
      </c>
      <c r="C184" s="799">
        <f>(' קבועים'!B760*$E$19-C161*$E$173)+(' קבועים'!C760*$E$20-D161*$E$174)+(' קבועים'!D760*$E$21-E161*$E$175)+(' קבועים'!E760*$E$22-F161*$E$176)+(' קבועים'!F760*$E$23-G161*$E$177)</f>
        <v>0</v>
      </c>
      <c r="BI184" s="483"/>
    </row>
    <row r="185" spans="1:63" s="482" customFormat="1" hidden="1">
      <c r="A185" s="626"/>
      <c r="B185" s="794" t="s">
        <v>243</v>
      </c>
      <c r="C185" s="799" t="e">
        <f>(#REF!*$E$19-C162*$E$173)+(#REF!*$E$20-D162*$E$174)+(#REF!*$E$21-E162*$E$175)+(#REF!*$E$22-F162*$E$176)+(#REF!*$E$23-G162*$E$177)</f>
        <v>#REF!</v>
      </c>
      <c r="BI185" s="483"/>
    </row>
    <row r="186" spans="1:63" s="482" customFormat="1" hidden="1">
      <c r="A186" s="626"/>
      <c r="B186" s="794" t="s">
        <v>2472</v>
      </c>
      <c r="C186" s="799" t="e">
        <f>(#REF!*$E$19-C163*$E$173)+(#REF!*$E$20-D163*$E$174)+(#REF!*$E$21-E163*$E$175)+(#REF!*$E$22-F163*$E$176)+(#REF!*$E$23-G163*$E$177)</f>
        <v>#REF!</v>
      </c>
      <c r="BI186" s="483"/>
    </row>
    <row r="187" spans="1:63" s="482" customFormat="1" hidden="1">
      <c r="A187" s="626"/>
      <c r="B187" s="794" t="s">
        <v>2473</v>
      </c>
      <c r="C187" s="799" t="e">
        <f>(#REF!*$E$19-C164*$E$173)+(#REF!*$E$20-D164*$E$174)+(#REF!*$E$21-E164*$E$175)+(#REF!*$E$22-F164*$E$176)+(#REF!*$E$23-G164*$E$177)</f>
        <v>#REF!</v>
      </c>
      <c r="BI187" s="483"/>
    </row>
    <row r="188" spans="1:63" s="482" customFormat="1" hidden="1">
      <c r="A188" s="626"/>
      <c r="B188" s="794" t="s">
        <v>244</v>
      </c>
      <c r="C188" s="799" t="e">
        <f>(#REF!*$E$19-C165*$E$173)+(#REF!*$E$20-D165*$E$174)+(#REF!*$E$21-E165*$E$175)+(#REF!*$E$22-F165*$E$176)+(#REF!*$E$23-G165*$E$177)</f>
        <v>#REF!</v>
      </c>
      <c r="BI188" s="483"/>
    </row>
    <row r="189" spans="1:63" s="482" customFormat="1" hidden="1">
      <c r="A189" s="626"/>
      <c r="B189" s="794" t="s">
        <v>316</v>
      </c>
      <c r="C189" s="799" t="e">
        <f>(#REF!*$E$19-C166*$E$173)+(#REF!*$E$20-D166*$E$174)+(#REF!*$E$21-E166*$E$175)+(#REF!*$E$22-F166*$E$176)+(#REF!*$E$23-G166*$E$177)</f>
        <v>#REF!</v>
      </c>
      <c r="BI189" s="483"/>
    </row>
    <row r="190" spans="1:63" s="482" customFormat="1" ht="17.25" hidden="1" thickBot="1">
      <c r="A190" s="626"/>
      <c r="B190" s="815" t="s">
        <v>185</v>
      </c>
      <c r="C190" s="804" t="e">
        <f>SUM(C182:C189)</f>
        <v>#REF!</v>
      </c>
      <c r="BI190" s="483"/>
    </row>
    <row r="191" spans="1:63" s="482" customFormat="1" hidden="1">
      <c r="A191" s="626"/>
      <c r="BJ191" s="483"/>
    </row>
    <row r="192" spans="1:63" s="482" customFormat="1" hidden="1">
      <c r="A192" s="626"/>
      <c r="BJ192" s="483"/>
    </row>
    <row r="193" spans="1:62" s="482" customFormat="1" hidden="1">
      <c r="A193" s="626"/>
      <c r="BJ193" s="483"/>
    </row>
    <row r="194" spans="1:62" s="482" customFormat="1" hidden="1">
      <c r="A194" s="626"/>
      <c r="BJ194" s="483"/>
    </row>
    <row r="195" spans="1:62" s="482" customFormat="1" hidden="1">
      <c r="A195" s="626"/>
      <c r="BJ195" s="483"/>
    </row>
    <row r="196" spans="1:62" s="482" customFormat="1">
      <c r="A196" s="626"/>
      <c r="BJ196" s="483"/>
    </row>
    <row r="197" spans="1:62" s="482" customFormat="1">
      <c r="A197" s="626"/>
      <c r="BJ197" s="483"/>
    </row>
    <row r="198" spans="1:62" s="482" customFormat="1">
      <c r="A198" s="626"/>
      <c r="BJ198" s="483"/>
    </row>
    <row r="199" spans="1:62" s="482" customFormat="1">
      <c r="A199" s="626"/>
      <c r="BJ199" s="483"/>
    </row>
    <row r="200" spans="1:62" s="482" customFormat="1">
      <c r="A200" s="626"/>
      <c r="BJ200" s="483"/>
    </row>
    <row r="201" spans="1:62" s="482" customFormat="1">
      <c r="A201" s="626"/>
      <c r="BJ201" s="483"/>
    </row>
    <row r="202" spans="1:62" s="482" customFormat="1">
      <c r="A202" s="626"/>
      <c r="BJ202" s="483"/>
    </row>
    <row r="203" spans="1:62" s="482" customFormat="1">
      <c r="A203" s="626"/>
      <c r="BJ203" s="483"/>
    </row>
    <row r="204" spans="1:62" s="482" customFormat="1">
      <c r="A204" s="626"/>
      <c r="BJ204" s="483"/>
    </row>
    <row r="205" spans="1:62" s="482" customFormat="1">
      <c r="A205" s="626"/>
      <c r="BJ205" s="483"/>
    </row>
    <row r="206" spans="1:62" s="482" customFormat="1">
      <c r="A206" s="626"/>
      <c r="BJ206" s="483"/>
    </row>
    <row r="207" spans="1:62" s="482" customFormat="1">
      <c r="A207" s="626"/>
      <c r="BJ207" s="483"/>
    </row>
    <row r="208" spans="1:62" s="482" customFormat="1">
      <c r="A208" s="626"/>
      <c r="BJ208" s="483"/>
    </row>
    <row r="209" spans="1:62" s="482" customFormat="1">
      <c r="A209" s="626"/>
      <c r="BJ209" s="483"/>
    </row>
    <row r="210" spans="1:62" s="482" customFormat="1">
      <c r="A210" s="626"/>
      <c r="BJ210" s="483"/>
    </row>
    <row r="211" spans="1:62" s="482" customFormat="1">
      <c r="A211" s="626"/>
      <c r="BJ211" s="483"/>
    </row>
    <row r="212" spans="1:62" s="482" customFormat="1">
      <c r="A212" s="626"/>
      <c r="BJ212" s="483"/>
    </row>
    <row r="213" spans="1:62" s="482" customFormat="1">
      <c r="A213" s="626"/>
      <c r="BJ213" s="483"/>
    </row>
    <row r="214" spans="1:62" s="482" customFormat="1">
      <c r="A214" s="626"/>
      <c r="BJ214" s="483"/>
    </row>
    <row r="215" spans="1:62" s="482" customFormat="1">
      <c r="A215" s="626"/>
      <c r="BJ215" s="483"/>
    </row>
    <row r="216" spans="1:62" s="482" customFormat="1">
      <c r="A216" s="626"/>
      <c r="BJ216" s="483"/>
    </row>
    <row r="217" spans="1:62" s="482" customFormat="1">
      <c r="A217" s="626"/>
      <c r="BJ217" s="483"/>
    </row>
    <row r="218" spans="1:62" s="482" customFormat="1">
      <c r="A218" s="626"/>
      <c r="BJ218" s="483"/>
    </row>
    <row r="219" spans="1:62" s="482" customFormat="1">
      <c r="A219" s="626"/>
      <c r="BJ219" s="483"/>
    </row>
    <row r="220" spans="1:62" s="482" customFormat="1">
      <c r="A220" s="626"/>
      <c r="BJ220" s="483"/>
    </row>
    <row r="221" spans="1:62" s="482" customFormat="1">
      <c r="A221" s="626"/>
      <c r="BJ221" s="483"/>
    </row>
    <row r="222" spans="1:62" s="482" customFormat="1">
      <c r="A222" s="626"/>
      <c r="BJ222" s="483"/>
    </row>
    <row r="223" spans="1:62" s="482" customFormat="1">
      <c r="A223" s="626"/>
      <c r="BJ223" s="483"/>
    </row>
    <row r="224" spans="1:62" s="482" customFormat="1">
      <c r="A224" s="626"/>
      <c r="BJ224" s="483"/>
    </row>
    <row r="225" spans="1:62" s="482" customFormat="1">
      <c r="A225" s="626"/>
      <c r="BJ225" s="483"/>
    </row>
    <row r="226" spans="1:62" s="482" customFormat="1">
      <c r="A226" s="626"/>
      <c r="BJ226" s="483"/>
    </row>
    <row r="227" spans="1:62" s="482" customFormat="1">
      <c r="A227" s="626"/>
      <c r="BJ227" s="483"/>
    </row>
    <row r="228" spans="1:62" s="482" customFormat="1">
      <c r="A228" s="626"/>
      <c r="BJ228" s="483"/>
    </row>
    <row r="229" spans="1:62" s="482" customFormat="1">
      <c r="A229" s="626"/>
      <c r="BJ229" s="483"/>
    </row>
    <row r="230" spans="1:62" s="482" customFormat="1">
      <c r="A230" s="626"/>
      <c r="BJ230" s="483"/>
    </row>
    <row r="231" spans="1:62" s="482" customFormat="1">
      <c r="A231" s="626"/>
      <c r="BJ231" s="483"/>
    </row>
    <row r="232" spans="1:62" s="482" customFormat="1">
      <c r="A232" s="626"/>
      <c r="BJ232" s="483"/>
    </row>
    <row r="233" spans="1:62" s="482" customFormat="1">
      <c r="A233" s="626"/>
      <c r="BJ233" s="483"/>
    </row>
    <row r="234" spans="1:62" s="482" customFormat="1">
      <c r="A234" s="626"/>
      <c r="BJ234" s="483"/>
    </row>
    <row r="235" spans="1:62" s="482" customFormat="1">
      <c r="A235" s="626"/>
      <c r="BJ235" s="483"/>
    </row>
    <row r="236" spans="1:62" s="482" customFormat="1">
      <c r="A236" s="626"/>
      <c r="BJ236" s="483"/>
    </row>
    <row r="237" spans="1:62" s="482" customFormat="1">
      <c r="A237" s="626"/>
      <c r="BJ237" s="483"/>
    </row>
    <row r="238" spans="1:62" s="482" customFormat="1">
      <c r="A238" s="626"/>
      <c r="BJ238" s="483"/>
    </row>
    <row r="239" spans="1:62" s="482" customFormat="1">
      <c r="A239" s="626"/>
      <c r="BJ239" s="483"/>
    </row>
    <row r="240" spans="1:62" s="482" customFormat="1">
      <c r="A240" s="626"/>
      <c r="BJ240" s="483"/>
    </row>
    <row r="241" spans="1:62" s="482" customFormat="1">
      <c r="A241" s="626"/>
      <c r="BJ241" s="483"/>
    </row>
    <row r="242" spans="1:62" s="482" customFormat="1">
      <c r="A242" s="626"/>
      <c r="BJ242" s="483"/>
    </row>
    <row r="243" spans="1:62" s="482" customFormat="1">
      <c r="A243" s="626"/>
      <c r="BJ243" s="483"/>
    </row>
    <row r="244" spans="1:62" s="482" customFormat="1">
      <c r="A244" s="626"/>
      <c r="BJ244" s="483"/>
    </row>
    <row r="245" spans="1:62" s="482" customFormat="1">
      <c r="A245" s="626"/>
      <c r="BJ245" s="483"/>
    </row>
    <row r="246" spans="1:62" s="482" customFormat="1">
      <c r="A246" s="626"/>
      <c r="BJ246" s="483"/>
    </row>
    <row r="247" spans="1:62" s="482" customFormat="1">
      <c r="A247" s="626"/>
      <c r="BJ247" s="483"/>
    </row>
    <row r="248" spans="1:62" s="482" customFormat="1">
      <c r="A248" s="626"/>
      <c r="BJ248" s="483"/>
    </row>
    <row r="249" spans="1:62" s="482" customFormat="1">
      <c r="A249" s="626"/>
      <c r="BJ249" s="483"/>
    </row>
    <row r="250" spans="1:62" s="482" customFormat="1">
      <c r="A250" s="626"/>
      <c r="BJ250" s="483"/>
    </row>
    <row r="251" spans="1:62" s="482" customFormat="1">
      <c r="A251" s="626"/>
      <c r="BJ251" s="483"/>
    </row>
    <row r="252" spans="1:62" s="482" customFormat="1">
      <c r="A252" s="626"/>
      <c r="BJ252" s="483"/>
    </row>
    <row r="253" spans="1:62" s="482" customFormat="1">
      <c r="A253" s="626"/>
      <c r="BJ253" s="483"/>
    </row>
    <row r="254" spans="1:62" s="482" customFormat="1">
      <c r="A254" s="626"/>
      <c r="BJ254" s="483"/>
    </row>
    <row r="255" spans="1:62" s="482" customFormat="1">
      <c r="A255" s="626"/>
      <c r="BJ255" s="483"/>
    </row>
    <row r="256" spans="1:62" s="482" customFormat="1">
      <c r="A256" s="626"/>
      <c r="BJ256" s="483"/>
    </row>
    <row r="257" spans="1:62" s="482" customFormat="1">
      <c r="A257" s="626"/>
      <c r="BJ257" s="483"/>
    </row>
    <row r="258" spans="1:62" s="482" customFormat="1">
      <c r="A258" s="626"/>
      <c r="BJ258" s="483"/>
    </row>
    <row r="259" spans="1:62" s="482" customFormat="1">
      <c r="A259" s="626"/>
      <c r="BJ259" s="483"/>
    </row>
    <row r="260" spans="1:62" s="482" customFormat="1">
      <c r="A260" s="626"/>
      <c r="BJ260" s="483"/>
    </row>
    <row r="261" spans="1:62" s="482" customFormat="1">
      <c r="A261" s="626"/>
      <c r="BJ261" s="483"/>
    </row>
    <row r="262" spans="1:62" s="482" customFormat="1">
      <c r="A262" s="626"/>
      <c r="BJ262" s="483"/>
    </row>
    <row r="263" spans="1:62" s="482" customFormat="1">
      <c r="A263" s="626"/>
      <c r="BJ263" s="483"/>
    </row>
    <row r="264" spans="1:62" s="482" customFormat="1">
      <c r="A264" s="626"/>
      <c r="BJ264" s="483"/>
    </row>
    <row r="265" spans="1:62" s="482" customFormat="1">
      <c r="A265" s="626"/>
      <c r="BJ265" s="483"/>
    </row>
    <row r="266" spans="1:62" s="482" customFormat="1">
      <c r="A266" s="626"/>
      <c r="BJ266" s="483"/>
    </row>
    <row r="267" spans="1:62" s="482" customFormat="1">
      <c r="A267" s="626"/>
      <c r="BJ267" s="483"/>
    </row>
    <row r="268" spans="1:62" s="482" customFormat="1">
      <c r="A268" s="626"/>
      <c r="BJ268" s="483"/>
    </row>
    <row r="269" spans="1:62" s="482" customFormat="1">
      <c r="A269" s="626"/>
      <c r="BJ269" s="483"/>
    </row>
    <row r="270" spans="1:62" s="482" customFormat="1">
      <c r="A270" s="626"/>
      <c r="BJ270" s="483"/>
    </row>
    <row r="271" spans="1:62" s="482" customFormat="1">
      <c r="A271" s="626"/>
      <c r="BJ271" s="483"/>
    </row>
    <row r="272" spans="1:62" s="482" customFormat="1">
      <c r="A272" s="626"/>
      <c r="BJ272" s="483"/>
    </row>
    <row r="273" spans="1:62" s="482" customFormat="1">
      <c r="A273" s="626"/>
      <c r="BJ273" s="483"/>
    </row>
    <row r="274" spans="1:62" s="482" customFormat="1">
      <c r="A274" s="626"/>
      <c r="BJ274" s="483"/>
    </row>
    <row r="275" spans="1:62" s="482" customFormat="1">
      <c r="A275" s="626"/>
      <c r="BJ275" s="483"/>
    </row>
    <row r="276" spans="1:62" s="482" customFormat="1">
      <c r="A276" s="626"/>
      <c r="BJ276" s="483"/>
    </row>
    <row r="277" spans="1:62" s="482" customFormat="1">
      <c r="A277" s="626"/>
      <c r="BJ277" s="483"/>
    </row>
    <row r="278" spans="1:62" s="482" customFormat="1">
      <c r="A278" s="626"/>
      <c r="BJ278" s="483"/>
    </row>
    <row r="279" spans="1:62" s="482" customFormat="1">
      <c r="A279" s="626"/>
      <c r="BJ279" s="483"/>
    </row>
    <row r="280" spans="1:62" s="482" customFormat="1">
      <c r="A280" s="626"/>
      <c r="BJ280" s="483"/>
    </row>
    <row r="281" spans="1:62" s="482" customFormat="1">
      <c r="A281" s="626"/>
      <c r="BJ281" s="483"/>
    </row>
    <row r="282" spans="1:62" s="482" customFormat="1">
      <c r="A282" s="626"/>
      <c r="BJ282" s="483"/>
    </row>
    <row r="283" spans="1:62" s="482" customFormat="1">
      <c r="A283" s="626"/>
      <c r="BJ283" s="483"/>
    </row>
    <row r="284" spans="1:62" s="482" customFormat="1">
      <c r="A284" s="626"/>
      <c r="BJ284" s="483"/>
    </row>
    <row r="285" spans="1:62" s="482" customFormat="1">
      <c r="A285" s="626"/>
      <c r="BJ285" s="483"/>
    </row>
    <row r="286" spans="1:62" s="482" customFormat="1">
      <c r="A286" s="626"/>
      <c r="BJ286" s="483"/>
    </row>
    <row r="287" spans="1:62" s="482" customFormat="1">
      <c r="A287" s="626"/>
      <c r="BJ287" s="483"/>
    </row>
    <row r="288" spans="1:62" s="482" customFormat="1">
      <c r="A288" s="626"/>
      <c r="BJ288" s="483"/>
    </row>
    <row r="289" spans="1:62" s="482" customFormat="1">
      <c r="A289" s="626"/>
      <c r="BJ289" s="483"/>
    </row>
    <row r="290" spans="1:62" s="482" customFormat="1">
      <c r="A290" s="626"/>
      <c r="BJ290" s="483"/>
    </row>
    <row r="291" spans="1:62" s="482" customFormat="1">
      <c r="A291" s="626"/>
      <c r="BJ291" s="483"/>
    </row>
    <row r="292" spans="1:62" s="482" customFormat="1">
      <c r="A292" s="626"/>
      <c r="BJ292" s="483"/>
    </row>
    <row r="293" spans="1:62" s="482" customFormat="1">
      <c r="A293" s="626"/>
      <c r="BJ293" s="483"/>
    </row>
    <row r="294" spans="1:62" s="482" customFormat="1">
      <c r="A294" s="626"/>
      <c r="BJ294" s="483"/>
    </row>
    <row r="295" spans="1:62" s="482" customFormat="1">
      <c r="A295" s="626"/>
      <c r="BJ295" s="483"/>
    </row>
    <row r="296" spans="1:62" s="482" customFormat="1">
      <c r="A296" s="626"/>
      <c r="BJ296" s="483"/>
    </row>
    <row r="297" spans="1:62" s="482" customFormat="1">
      <c r="A297" s="626"/>
      <c r="BJ297" s="483"/>
    </row>
    <row r="298" spans="1:62" s="482" customFormat="1">
      <c r="A298" s="626"/>
      <c r="BJ298" s="483"/>
    </row>
    <row r="299" spans="1:62" s="482" customFormat="1">
      <c r="A299" s="626"/>
      <c r="BJ299" s="483"/>
    </row>
    <row r="300" spans="1:62" s="482" customFormat="1">
      <c r="A300" s="626"/>
      <c r="BJ300" s="483"/>
    </row>
    <row r="301" spans="1:62" s="482" customFormat="1">
      <c r="A301" s="626"/>
      <c r="BJ301" s="483"/>
    </row>
    <row r="302" spans="1:62" s="482" customFormat="1">
      <c r="A302" s="626"/>
      <c r="BJ302" s="483"/>
    </row>
    <row r="303" spans="1:62" s="482" customFormat="1">
      <c r="A303" s="626"/>
      <c r="BJ303" s="483"/>
    </row>
    <row r="304" spans="1:62" s="482" customFormat="1">
      <c r="A304" s="626"/>
      <c r="BJ304" s="483"/>
    </row>
    <row r="305" spans="1:62" s="482" customFormat="1">
      <c r="A305" s="626"/>
      <c r="BJ305" s="483"/>
    </row>
    <row r="306" spans="1:62" s="482" customFormat="1">
      <c r="A306" s="626"/>
      <c r="BJ306" s="483"/>
    </row>
    <row r="307" spans="1:62" s="482" customFormat="1">
      <c r="A307" s="626"/>
      <c r="BJ307" s="483"/>
    </row>
    <row r="308" spans="1:62" s="482" customFormat="1">
      <c r="A308" s="626"/>
      <c r="BJ308" s="483"/>
    </row>
    <row r="309" spans="1:62" s="482" customFormat="1">
      <c r="A309" s="626"/>
      <c r="BJ309" s="483"/>
    </row>
    <row r="310" spans="1:62" s="482" customFormat="1">
      <c r="A310" s="626"/>
      <c r="BJ310" s="483"/>
    </row>
    <row r="311" spans="1:62" s="482" customFormat="1">
      <c r="A311" s="626"/>
      <c r="BJ311" s="483"/>
    </row>
    <row r="312" spans="1:62" s="482" customFormat="1">
      <c r="A312" s="626"/>
      <c r="BJ312" s="483"/>
    </row>
    <row r="313" spans="1:62" s="482" customFormat="1">
      <c r="A313" s="626"/>
      <c r="BJ313" s="483"/>
    </row>
    <row r="314" spans="1:62" s="482" customFormat="1">
      <c r="A314" s="626"/>
      <c r="BJ314" s="483"/>
    </row>
    <row r="315" spans="1:62" s="482" customFormat="1">
      <c r="A315" s="626"/>
      <c r="BJ315" s="483"/>
    </row>
    <row r="316" spans="1:62" s="482" customFormat="1">
      <c r="A316" s="626"/>
      <c r="BJ316" s="483"/>
    </row>
    <row r="317" spans="1:62" s="482" customFormat="1">
      <c r="A317" s="626"/>
      <c r="BJ317" s="483"/>
    </row>
    <row r="318" spans="1:62" s="482" customFormat="1">
      <c r="A318" s="626"/>
      <c r="BJ318" s="483"/>
    </row>
    <row r="319" spans="1:62" s="482" customFormat="1">
      <c r="A319" s="626"/>
      <c r="BJ319" s="483"/>
    </row>
    <row r="320" spans="1:62" s="482" customFormat="1">
      <c r="A320" s="626"/>
      <c r="BJ320" s="483"/>
    </row>
    <row r="321" spans="1:62" s="482" customFormat="1">
      <c r="A321" s="626"/>
      <c r="BJ321" s="483"/>
    </row>
    <row r="322" spans="1:62" s="482" customFormat="1">
      <c r="A322" s="626"/>
      <c r="BJ322" s="483"/>
    </row>
    <row r="323" spans="1:62" s="482" customFormat="1">
      <c r="A323" s="626"/>
      <c r="BJ323" s="483"/>
    </row>
    <row r="324" spans="1:62" s="482" customFormat="1">
      <c r="A324" s="626"/>
      <c r="BJ324" s="483"/>
    </row>
    <row r="325" spans="1:62" s="482" customFormat="1">
      <c r="A325" s="626"/>
      <c r="BJ325" s="483"/>
    </row>
    <row r="326" spans="1:62" s="482" customFormat="1">
      <c r="A326" s="626"/>
      <c r="BJ326" s="483"/>
    </row>
    <row r="327" spans="1:62" s="482" customFormat="1">
      <c r="A327" s="626"/>
      <c r="BJ327" s="483"/>
    </row>
    <row r="328" spans="1:62" s="482" customFormat="1">
      <c r="A328" s="626"/>
      <c r="BJ328" s="483"/>
    </row>
    <row r="329" spans="1:62" s="482" customFormat="1">
      <c r="A329" s="626"/>
      <c r="BJ329" s="483"/>
    </row>
    <row r="330" spans="1:62" s="482" customFormat="1">
      <c r="A330" s="626"/>
      <c r="BJ330" s="483"/>
    </row>
    <row r="331" spans="1:62" s="482" customFormat="1">
      <c r="A331" s="626"/>
      <c r="BJ331" s="483"/>
    </row>
    <row r="332" spans="1:62" s="482" customFormat="1">
      <c r="A332" s="626"/>
      <c r="BJ332" s="483"/>
    </row>
    <row r="333" spans="1:62" s="482" customFormat="1">
      <c r="A333" s="626"/>
      <c r="BJ333" s="483"/>
    </row>
    <row r="334" spans="1:62" s="482" customFormat="1">
      <c r="A334" s="626"/>
      <c r="BJ334" s="483"/>
    </row>
    <row r="335" spans="1:62" s="482" customFormat="1">
      <c r="A335" s="626"/>
      <c r="BJ335" s="483"/>
    </row>
    <row r="336" spans="1:62" s="482" customFormat="1">
      <c r="A336" s="626"/>
      <c r="BJ336" s="483"/>
    </row>
    <row r="337" spans="1:62" s="482" customFormat="1">
      <c r="A337" s="626"/>
      <c r="BJ337" s="483"/>
    </row>
    <row r="338" spans="1:62" s="482" customFormat="1">
      <c r="A338" s="626"/>
      <c r="BJ338" s="483"/>
    </row>
    <row r="339" spans="1:62" s="482" customFormat="1">
      <c r="A339" s="626"/>
      <c r="BJ339" s="483"/>
    </row>
    <row r="340" spans="1:62" s="482" customFormat="1">
      <c r="A340" s="626"/>
      <c r="BJ340" s="483"/>
    </row>
    <row r="341" spans="1:62" s="482" customFormat="1">
      <c r="A341" s="626"/>
      <c r="BJ341" s="483"/>
    </row>
    <row r="342" spans="1:62" s="482" customFormat="1">
      <c r="A342" s="626"/>
      <c r="BJ342" s="483"/>
    </row>
    <row r="343" spans="1:62" s="482" customFormat="1">
      <c r="A343" s="626"/>
      <c r="BJ343" s="483"/>
    </row>
    <row r="344" spans="1:62" s="482" customFormat="1">
      <c r="A344" s="626"/>
      <c r="BJ344" s="483"/>
    </row>
    <row r="345" spans="1:62" s="482" customFormat="1">
      <c r="A345" s="626"/>
      <c r="BJ345" s="483"/>
    </row>
    <row r="346" spans="1:62" s="482" customFormat="1">
      <c r="A346" s="626"/>
      <c r="BJ346" s="483"/>
    </row>
    <row r="347" spans="1:62" s="482" customFormat="1">
      <c r="A347" s="626"/>
      <c r="BJ347" s="483"/>
    </row>
    <row r="348" spans="1:62" s="482" customFormat="1">
      <c r="A348" s="626"/>
      <c r="BJ348" s="483"/>
    </row>
    <row r="349" spans="1:62" s="482" customFormat="1">
      <c r="A349" s="626"/>
      <c r="BJ349" s="483"/>
    </row>
    <row r="350" spans="1:62" s="482" customFormat="1">
      <c r="A350" s="626"/>
      <c r="BJ350" s="483"/>
    </row>
    <row r="351" spans="1:62" s="482" customFormat="1">
      <c r="A351" s="626"/>
      <c r="BJ351" s="483"/>
    </row>
    <row r="352" spans="1:62" s="482" customFormat="1">
      <c r="A352" s="626"/>
      <c r="BJ352" s="483"/>
    </row>
    <row r="353" spans="1:62" s="482" customFormat="1">
      <c r="A353" s="626"/>
      <c r="BJ353" s="483"/>
    </row>
    <row r="354" spans="1:62" s="482" customFormat="1">
      <c r="A354" s="626"/>
      <c r="BJ354" s="483"/>
    </row>
    <row r="355" spans="1:62" s="482" customFormat="1">
      <c r="A355" s="626"/>
      <c r="BJ355" s="483"/>
    </row>
    <row r="356" spans="1:62" s="482" customFormat="1">
      <c r="A356" s="626"/>
      <c r="BJ356" s="483"/>
    </row>
    <row r="357" spans="1:62" s="482" customFormat="1">
      <c r="A357" s="626"/>
      <c r="BJ357" s="483"/>
    </row>
    <row r="358" spans="1:62" s="482" customFormat="1">
      <c r="A358" s="626"/>
      <c r="BJ358" s="483"/>
    </row>
    <row r="359" spans="1:62" s="482" customFormat="1">
      <c r="A359" s="626"/>
      <c r="BJ359" s="483"/>
    </row>
    <row r="360" spans="1:62" s="482" customFormat="1">
      <c r="A360" s="626"/>
      <c r="BJ360" s="483"/>
    </row>
    <row r="361" spans="1:62" s="482" customFormat="1">
      <c r="A361" s="626"/>
      <c r="BJ361" s="483"/>
    </row>
    <row r="362" spans="1:62" s="482" customFormat="1">
      <c r="A362" s="626"/>
      <c r="BJ362" s="483"/>
    </row>
    <row r="363" spans="1:62" s="482" customFormat="1">
      <c r="A363" s="626"/>
      <c r="BJ363" s="483"/>
    </row>
    <row r="364" spans="1:62" s="482" customFormat="1">
      <c r="A364" s="626"/>
      <c r="BJ364" s="483"/>
    </row>
    <row r="365" spans="1:62" s="482" customFormat="1">
      <c r="A365" s="626"/>
      <c r="BJ365" s="483"/>
    </row>
    <row r="366" spans="1:62" s="482" customFormat="1">
      <c r="A366" s="626"/>
      <c r="BJ366" s="483"/>
    </row>
    <row r="367" spans="1:62" s="482" customFormat="1">
      <c r="A367" s="626"/>
      <c r="BJ367" s="483"/>
    </row>
    <row r="368" spans="1:62" s="482" customFormat="1">
      <c r="A368" s="626"/>
      <c r="BJ368" s="483"/>
    </row>
    <row r="369" spans="1:62" s="482" customFormat="1">
      <c r="A369" s="626"/>
      <c r="BJ369" s="483"/>
    </row>
    <row r="370" spans="1:62" s="482" customFormat="1">
      <c r="A370" s="626"/>
      <c r="BJ370" s="483"/>
    </row>
    <row r="371" spans="1:62" s="482" customFormat="1">
      <c r="A371" s="626"/>
      <c r="BJ371" s="483"/>
    </row>
    <row r="372" spans="1:62" s="482" customFormat="1">
      <c r="A372" s="626"/>
      <c r="BJ372" s="483"/>
    </row>
    <row r="373" spans="1:62" s="482" customFormat="1">
      <c r="A373" s="626"/>
      <c r="BJ373" s="483"/>
    </row>
    <row r="374" spans="1:62" s="482" customFormat="1">
      <c r="A374" s="626"/>
      <c r="BJ374" s="483"/>
    </row>
    <row r="375" spans="1:62" s="482" customFormat="1">
      <c r="A375" s="626"/>
      <c r="BJ375" s="483"/>
    </row>
    <row r="376" spans="1:62" s="482" customFormat="1">
      <c r="A376" s="626"/>
      <c r="BJ376" s="483"/>
    </row>
    <row r="377" spans="1:62" s="482" customFormat="1">
      <c r="A377" s="626"/>
      <c r="BJ377" s="483"/>
    </row>
    <row r="378" spans="1:62" s="482" customFormat="1">
      <c r="A378" s="626"/>
      <c r="BJ378" s="483"/>
    </row>
    <row r="379" spans="1:62" s="482" customFormat="1">
      <c r="A379" s="626"/>
      <c r="BJ379" s="483"/>
    </row>
    <row r="380" spans="1:62" s="482" customFormat="1">
      <c r="A380" s="626"/>
      <c r="BJ380" s="483"/>
    </row>
    <row r="381" spans="1:62" s="482" customFormat="1">
      <c r="A381" s="626"/>
      <c r="BJ381" s="483"/>
    </row>
    <row r="382" spans="1:62" s="482" customFormat="1">
      <c r="A382" s="626"/>
      <c r="BJ382" s="483"/>
    </row>
    <row r="383" spans="1:62" s="482" customFormat="1">
      <c r="A383" s="626"/>
      <c r="BJ383" s="483"/>
    </row>
    <row r="384" spans="1:62" s="482" customFormat="1">
      <c r="A384" s="626"/>
      <c r="BJ384" s="483"/>
    </row>
    <row r="385" spans="1:62" s="482" customFormat="1">
      <c r="A385" s="626"/>
      <c r="BJ385" s="483"/>
    </row>
    <row r="386" spans="1:62" s="482" customFormat="1">
      <c r="A386" s="626"/>
      <c r="BJ386" s="483"/>
    </row>
    <row r="387" spans="1:62" s="482" customFormat="1">
      <c r="A387" s="626"/>
      <c r="BJ387" s="483"/>
    </row>
    <row r="388" spans="1:62" s="482" customFormat="1">
      <c r="A388" s="626"/>
      <c r="BJ388" s="483"/>
    </row>
    <row r="389" spans="1:62" s="482" customFormat="1">
      <c r="A389" s="626"/>
      <c r="BJ389" s="483"/>
    </row>
    <row r="390" spans="1:62" s="482" customFormat="1">
      <c r="A390" s="626"/>
      <c r="BJ390" s="483"/>
    </row>
    <row r="391" spans="1:62" s="482" customFormat="1">
      <c r="A391" s="626"/>
      <c r="BJ391" s="483"/>
    </row>
    <row r="392" spans="1:62" s="482" customFormat="1">
      <c r="A392" s="626"/>
      <c r="BJ392" s="483"/>
    </row>
    <row r="393" spans="1:62" s="482" customFormat="1">
      <c r="A393" s="626"/>
      <c r="BJ393" s="483"/>
    </row>
    <row r="394" spans="1:62" s="482" customFormat="1">
      <c r="A394" s="626"/>
      <c r="BJ394" s="483"/>
    </row>
    <row r="395" spans="1:62" s="482" customFormat="1">
      <c r="A395" s="626"/>
      <c r="BJ395" s="483"/>
    </row>
    <row r="396" spans="1:62" s="482" customFormat="1">
      <c r="A396" s="626"/>
      <c r="BJ396" s="483"/>
    </row>
    <row r="397" spans="1:62" s="482" customFormat="1">
      <c r="A397" s="626"/>
      <c r="BJ397" s="483"/>
    </row>
    <row r="398" spans="1:62" s="482" customFormat="1">
      <c r="A398" s="626"/>
      <c r="BJ398" s="483"/>
    </row>
    <row r="399" spans="1:62" s="482" customFormat="1">
      <c r="A399" s="626"/>
      <c r="BJ399" s="483"/>
    </row>
    <row r="400" spans="1:62" s="482" customFormat="1">
      <c r="A400" s="626"/>
      <c r="BJ400" s="483"/>
    </row>
    <row r="401" spans="1:62" s="482" customFormat="1">
      <c r="A401" s="626"/>
      <c r="BJ401" s="483"/>
    </row>
    <row r="402" spans="1:62" s="482" customFormat="1">
      <c r="A402" s="626"/>
      <c r="BJ402" s="483"/>
    </row>
    <row r="403" spans="1:62" s="482" customFormat="1">
      <c r="A403" s="626"/>
      <c r="BJ403" s="483"/>
    </row>
    <row r="404" spans="1:62" s="482" customFormat="1">
      <c r="A404" s="626"/>
      <c r="BJ404" s="483"/>
    </row>
    <row r="405" spans="1:62" s="482" customFormat="1">
      <c r="A405" s="626"/>
      <c r="BJ405" s="483"/>
    </row>
    <row r="406" spans="1:62" s="482" customFormat="1">
      <c r="A406" s="626"/>
      <c r="BJ406" s="483"/>
    </row>
    <row r="407" spans="1:62" s="482" customFormat="1">
      <c r="A407" s="626"/>
      <c r="BJ407" s="483"/>
    </row>
    <row r="408" spans="1:62" s="482" customFormat="1">
      <c r="A408" s="626"/>
      <c r="BJ408" s="483"/>
    </row>
    <row r="409" spans="1:62" s="482" customFormat="1">
      <c r="A409" s="626"/>
      <c r="BJ409" s="483"/>
    </row>
    <row r="410" spans="1:62" s="482" customFormat="1">
      <c r="A410" s="626"/>
      <c r="BJ410" s="483"/>
    </row>
    <row r="411" spans="1:62" s="482" customFormat="1">
      <c r="A411" s="626"/>
      <c r="BJ411" s="483"/>
    </row>
    <row r="412" spans="1:62" s="482" customFormat="1">
      <c r="A412" s="626"/>
      <c r="BJ412" s="483"/>
    </row>
    <row r="413" spans="1:62" s="482" customFormat="1">
      <c r="A413" s="626"/>
      <c r="BJ413" s="483"/>
    </row>
    <row r="414" spans="1:62" s="482" customFormat="1">
      <c r="A414" s="626"/>
      <c r="BJ414" s="483"/>
    </row>
    <row r="415" spans="1:62" s="482" customFormat="1">
      <c r="A415" s="626"/>
      <c r="BJ415" s="483"/>
    </row>
    <row r="416" spans="1:62" s="482" customFormat="1">
      <c r="A416" s="626"/>
      <c r="BJ416" s="483"/>
    </row>
    <row r="417" spans="1:62" s="482" customFormat="1">
      <c r="A417" s="626"/>
      <c r="BJ417" s="483"/>
    </row>
    <row r="418" spans="1:62" s="482" customFormat="1">
      <c r="A418" s="626"/>
      <c r="BJ418" s="483"/>
    </row>
    <row r="419" spans="1:62" s="482" customFormat="1">
      <c r="A419" s="626"/>
      <c r="BJ419" s="483"/>
    </row>
    <row r="420" spans="1:62" s="482" customFormat="1">
      <c r="A420" s="626"/>
      <c r="BJ420" s="483"/>
    </row>
    <row r="421" spans="1:62" s="482" customFormat="1">
      <c r="A421" s="626"/>
      <c r="BJ421" s="483"/>
    </row>
    <row r="422" spans="1:62" s="482" customFormat="1">
      <c r="A422" s="626"/>
      <c r="BJ422" s="483"/>
    </row>
    <row r="423" spans="1:62" s="482" customFormat="1">
      <c r="A423" s="626"/>
      <c r="BJ423" s="483"/>
    </row>
  </sheetData>
  <sheetProtection algorithmName="SHA-512" hashValue="ZWQVx4FMXsHBRvoBwz2HKvLJBi5fKahzN8S/KuJetRdNKUXyM034tjHbIA10w+sq5TOKUm8RwKuOWIKUnX41Yw==" saltValue="f76i5XPj30teBdUvslAXbQ==" spinCount="100000" sheet="1"/>
  <customSheetViews>
    <customSheetView guid="{4795D392-B56F-435A-BCD0-DB99C7E0A0B0}"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1"/>
    </customSheetView>
    <customSheetView guid="{2DAA1D84-496C-43B3-9B3D-F6443FDB70D2}" scale="90" topLeftCell="A70">
      <selection activeCell="D119" sqref="D119"/>
      <rowBreaks count="2" manualBreakCount="2">
        <brk id="77" max="16383" man="1"/>
        <brk id="161" max="16383" man="1"/>
      </rowBreaks>
      <colBreaks count="1" manualBreakCount="1">
        <brk id="8" max="1048575" man="1"/>
      </colBreaks>
      <pageMargins left="0.7" right="0.7" top="0.75" bottom="0.75" header="0.3" footer="0.3"/>
      <pageSetup paperSize="9" scale="51" orientation="portrait" verticalDpi="0" r:id="rId2"/>
    </customSheetView>
  </customSheetViews>
  <mergeCells count="8">
    <mergeCell ref="B44:F44"/>
    <mergeCell ref="B45:F45"/>
    <mergeCell ref="A1:J1"/>
    <mergeCell ref="B152:C152"/>
    <mergeCell ref="A68:D68"/>
    <mergeCell ref="B70:C70"/>
    <mergeCell ref="B111:C111"/>
    <mergeCell ref="B46:F46"/>
  </mergeCells>
  <conditionalFormatting sqref="A73:XFD190">
    <cfRule type="expression" dxfId="2" priority="7">
      <formula>OR($C$71="",$C$71=0)</formula>
    </cfRule>
  </conditionalFormatting>
  <conditionalFormatting sqref="A114:XFD190">
    <cfRule type="expression" dxfId="1" priority="6">
      <formula>OR($C$112="",$C$112=0)</formula>
    </cfRule>
  </conditionalFormatting>
  <conditionalFormatting sqref="A155:XFD190">
    <cfRule type="expression" dxfId="0" priority="5">
      <formula>OR($C$153="",$C$153=0)</formula>
    </cfRule>
  </conditionalFormatting>
  <dataValidations count="2">
    <dataValidation type="list" allowBlank="1" showInputMessage="1" showErrorMessage="1" sqref="C153 C112 C71">
      <formula1>כן_לא</formula1>
    </dataValidation>
    <dataValidation type="decimal" operator="greaterThanOrEqual" allowBlank="1" showInputMessage="1" showErrorMessage="1" sqref="D19:D23 D91:D95 D132:D136 D173:D177">
      <formula1>0</formula1>
    </dataValidation>
  </dataValidations>
  <pageMargins left="0.7" right="0.7" top="0.75" bottom="0.75" header="0.3" footer="0.3"/>
  <pageSetup paperSize="9" scale="51" orientation="portrait" r:id="rId3"/>
  <rowBreaks count="2" manualBreakCount="2">
    <brk id="66" max="16383" man="1"/>
    <brk id="150" max="16383" man="1"/>
  </rowBreaks>
  <colBreaks count="1" manualBreakCount="1">
    <brk id="8" max="1048575" man="1"/>
  </col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3" tint="0.59999389629810485"/>
  </sheetPr>
  <dimension ref="A1"/>
  <sheetViews>
    <sheetView rightToLeft="1" zoomScale="70" zoomScaleNormal="70" workbookViewId="0"/>
  </sheetViews>
  <sheetFormatPr defaultRowHeight="14.25"/>
  <sheetData>
    <row r="1" spans="1:1" ht="18">
      <c r="A1" s="11" t="s">
        <v>2274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tint="-0.249977111117893"/>
  </sheetPr>
  <dimension ref="A1:IK2401"/>
  <sheetViews>
    <sheetView rightToLeft="1" zoomScale="90" zoomScaleNormal="90" zoomScaleSheetLayoutView="70" workbookViewId="0">
      <selection activeCell="E38" sqref="E38"/>
    </sheetView>
  </sheetViews>
  <sheetFormatPr defaultColWidth="9" defaultRowHeight="15"/>
  <cols>
    <col min="1" max="1" width="39.625" style="176" customWidth="1"/>
    <col min="2" max="2" width="26.375" style="173" bestFit="1" customWidth="1"/>
    <col min="3" max="3" width="39.75" style="173" customWidth="1"/>
    <col min="4" max="4" width="37" style="34" customWidth="1"/>
    <col min="5" max="5" width="36.625" style="173" customWidth="1"/>
    <col min="6" max="6" width="20.375" style="173" bestFit="1" customWidth="1"/>
    <col min="7" max="7" width="18.375" style="173" customWidth="1"/>
    <col min="8" max="8" width="24.25" style="173" bestFit="1" customWidth="1"/>
    <col min="9" max="9" width="17.25" style="34" bestFit="1" customWidth="1"/>
    <col min="10" max="10" width="15" style="173" customWidth="1"/>
    <col min="11" max="11" width="12.375" style="34" bestFit="1" customWidth="1"/>
    <col min="12" max="12" width="12.75" style="173" customWidth="1"/>
    <col min="13" max="13" width="13.25" style="34" bestFit="1" customWidth="1"/>
    <col min="14" max="15" width="10.75" style="173" bestFit="1" customWidth="1"/>
    <col min="16" max="16" width="24.625" style="173" bestFit="1" customWidth="1"/>
    <col min="17" max="21" width="10.75" style="173" bestFit="1" customWidth="1"/>
    <col min="22" max="16384" width="9" style="173"/>
  </cols>
  <sheetData>
    <row r="1" spans="1:19">
      <c r="A1" s="34" t="s">
        <v>30</v>
      </c>
      <c r="B1" s="173" t="s">
        <v>9</v>
      </c>
      <c r="C1" s="34" t="s">
        <v>36</v>
      </c>
      <c r="D1" s="173">
        <v>2021</v>
      </c>
      <c r="E1" s="173" t="s">
        <v>114</v>
      </c>
      <c r="F1" s="34" t="s">
        <v>135</v>
      </c>
      <c r="G1" s="173">
        <v>1</v>
      </c>
      <c r="H1" s="34" t="s">
        <v>2256</v>
      </c>
      <c r="I1" s="173"/>
      <c r="K1" s="34" t="s">
        <v>2236</v>
      </c>
      <c r="M1" s="34" t="s">
        <v>2286</v>
      </c>
      <c r="O1" s="34" t="s">
        <v>113</v>
      </c>
      <c r="P1" s="34"/>
      <c r="R1" s="34" t="s">
        <v>2228</v>
      </c>
      <c r="S1" s="34"/>
    </row>
    <row r="2" spans="1:19">
      <c r="A2" s="34"/>
      <c r="B2" s="173" t="s">
        <v>10</v>
      </c>
      <c r="D2" s="173">
        <f>D1+1</f>
        <v>2022</v>
      </c>
      <c r="E2" s="173" t="s">
        <v>115</v>
      </c>
      <c r="G2" s="173">
        <v>2</v>
      </c>
      <c r="H2" s="173" t="s">
        <v>2257</v>
      </c>
      <c r="K2" s="265" t="s">
        <v>2281</v>
      </c>
      <c r="L2" s="265">
        <v>1</v>
      </c>
      <c r="M2" s="173" t="s">
        <v>2339</v>
      </c>
      <c r="N2" s="173">
        <v>1</v>
      </c>
      <c r="O2" s="266" t="s">
        <v>2287</v>
      </c>
      <c r="P2" s="266">
        <v>57</v>
      </c>
      <c r="R2" s="267" t="s">
        <v>272</v>
      </c>
      <c r="S2" s="267">
        <v>5</v>
      </c>
    </row>
    <row r="3" spans="1:19">
      <c r="A3" s="34"/>
      <c r="B3" s="173" t="s">
        <v>11</v>
      </c>
      <c r="D3" s="304">
        <f t="shared" ref="D3:D15" si="0">D2+1</f>
        <v>2023</v>
      </c>
      <c r="G3" s="173">
        <v>3</v>
      </c>
      <c r="H3" s="173" t="s">
        <v>2258</v>
      </c>
      <c r="K3" s="265" t="s">
        <v>2282</v>
      </c>
      <c r="L3" s="265">
        <v>2</v>
      </c>
      <c r="M3" s="173" t="s">
        <v>2340</v>
      </c>
      <c r="N3" s="173">
        <v>2</v>
      </c>
      <c r="O3" s="266" t="s">
        <v>2288</v>
      </c>
      <c r="P3" s="266">
        <v>59</v>
      </c>
      <c r="R3" s="267" t="s">
        <v>2229</v>
      </c>
      <c r="S3" s="267">
        <v>2</v>
      </c>
    </row>
    <row r="4" spans="1:19">
      <c r="A4" s="34"/>
      <c r="B4" s="173" t="s">
        <v>12</v>
      </c>
      <c r="D4" s="304">
        <f t="shared" si="0"/>
        <v>2024</v>
      </c>
      <c r="G4" s="173">
        <v>4</v>
      </c>
      <c r="K4" s="265" t="s">
        <v>2283</v>
      </c>
      <c r="L4" s="265">
        <v>3</v>
      </c>
      <c r="M4" s="173" t="s">
        <v>2341</v>
      </c>
      <c r="N4" s="173">
        <v>3</v>
      </c>
      <c r="O4" s="266" t="s">
        <v>2289</v>
      </c>
      <c r="P4" s="266">
        <v>56</v>
      </c>
      <c r="R4" s="267" t="s">
        <v>2230</v>
      </c>
      <c r="S4" s="267">
        <v>3</v>
      </c>
    </row>
    <row r="5" spans="1:19">
      <c r="A5" s="34"/>
      <c r="B5" s="173" t="s">
        <v>13</v>
      </c>
      <c r="D5" s="304">
        <f t="shared" si="0"/>
        <v>2025</v>
      </c>
      <c r="G5" s="173">
        <v>5</v>
      </c>
      <c r="H5" s="34" t="s">
        <v>2275</v>
      </c>
      <c r="K5" s="265" t="s">
        <v>2284</v>
      </c>
      <c r="L5" s="265">
        <v>4</v>
      </c>
      <c r="M5" s="173" t="s">
        <v>2342</v>
      </c>
      <c r="N5" s="173">
        <v>4</v>
      </c>
      <c r="O5" s="266" t="s">
        <v>9</v>
      </c>
      <c r="P5" s="266">
        <v>51</v>
      </c>
      <c r="R5" s="267" t="s">
        <v>2231</v>
      </c>
      <c r="S5" s="267">
        <v>4</v>
      </c>
    </row>
    <row r="6" spans="1:19">
      <c r="A6" s="34"/>
      <c r="B6" s="173" t="s">
        <v>14</v>
      </c>
      <c r="D6" s="304">
        <f t="shared" si="0"/>
        <v>2026</v>
      </c>
      <c r="E6" s="34" t="s">
        <v>347</v>
      </c>
      <c r="G6" s="173">
        <v>6</v>
      </c>
      <c r="H6" s="173" t="s">
        <v>2276</v>
      </c>
      <c r="K6" s="265" t="s">
        <v>2285</v>
      </c>
      <c r="L6" s="265">
        <v>5</v>
      </c>
      <c r="M6" s="173" t="s">
        <v>2343</v>
      </c>
      <c r="N6" s="173">
        <v>5</v>
      </c>
      <c r="O6" s="266" t="s">
        <v>10</v>
      </c>
      <c r="P6" s="266">
        <v>52</v>
      </c>
      <c r="R6" s="267" t="s">
        <v>2232</v>
      </c>
      <c r="S6" s="267">
        <v>1</v>
      </c>
    </row>
    <row r="7" spans="1:19">
      <c r="A7" s="34"/>
      <c r="B7" s="173" t="s">
        <v>15</v>
      </c>
      <c r="D7" s="304">
        <f t="shared" si="0"/>
        <v>2027</v>
      </c>
      <c r="E7" s="173" t="s">
        <v>2496</v>
      </c>
      <c r="G7" s="173">
        <v>7</v>
      </c>
      <c r="H7" s="173" t="s">
        <v>2277</v>
      </c>
      <c r="K7" s="173"/>
      <c r="M7" s="173" t="s">
        <v>2344</v>
      </c>
      <c r="N7" s="173">
        <v>6</v>
      </c>
      <c r="O7" s="266" t="s">
        <v>2290</v>
      </c>
      <c r="P7" s="266">
        <v>100</v>
      </c>
    </row>
    <row r="8" spans="1:19">
      <c r="A8" s="34"/>
      <c r="B8" s="173" t="s">
        <v>16</v>
      </c>
      <c r="D8" s="304">
        <f t="shared" si="0"/>
        <v>2028</v>
      </c>
      <c r="E8" s="173" t="s">
        <v>2422</v>
      </c>
      <c r="G8" s="173">
        <v>8</v>
      </c>
      <c r="K8" s="173"/>
      <c r="M8" s="173" t="s">
        <v>2345</v>
      </c>
      <c r="N8" s="173">
        <v>7</v>
      </c>
      <c r="O8" s="266" t="s">
        <v>13</v>
      </c>
      <c r="P8" s="266">
        <v>58</v>
      </c>
    </row>
    <row r="9" spans="1:19">
      <c r="A9" s="34"/>
      <c r="D9" s="304">
        <f t="shared" si="0"/>
        <v>2029</v>
      </c>
      <c r="G9" s="173">
        <v>9</v>
      </c>
      <c r="H9" s="34" t="s">
        <v>2279</v>
      </c>
      <c r="K9" s="173"/>
      <c r="M9" s="173" t="s">
        <v>2346</v>
      </c>
      <c r="N9" s="173">
        <v>8</v>
      </c>
      <c r="O9" s="266" t="s">
        <v>2291</v>
      </c>
      <c r="P9" s="266">
        <v>53</v>
      </c>
    </row>
    <row r="10" spans="1:19">
      <c r="A10" s="34" t="s">
        <v>31</v>
      </c>
      <c r="B10" s="173" t="s">
        <v>19</v>
      </c>
      <c r="D10" s="304">
        <f t="shared" si="0"/>
        <v>2030</v>
      </c>
      <c r="G10" s="173">
        <v>10</v>
      </c>
      <c r="H10" s="173" t="s">
        <v>2257</v>
      </c>
      <c r="I10" s="173"/>
      <c r="K10" s="173"/>
      <c r="M10" s="173" t="s">
        <v>2347</v>
      </c>
      <c r="N10" s="173">
        <v>9</v>
      </c>
      <c r="O10" s="266" t="s">
        <v>2292</v>
      </c>
      <c r="P10" s="266">
        <v>54</v>
      </c>
      <c r="R10" s="34" t="s">
        <v>2321</v>
      </c>
      <c r="S10" s="34"/>
    </row>
    <row r="11" spans="1:19">
      <c r="A11" s="34"/>
      <c r="B11" s="173" t="s">
        <v>20</v>
      </c>
      <c r="D11" s="304">
        <f t="shared" si="0"/>
        <v>2031</v>
      </c>
      <c r="G11" s="173">
        <v>11</v>
      </c>
      <c r="H11" s="173" t="s">
        <v>2447</v>
      </c>
      <c r="I11" s="173"/>
      <c r="K11" s="173"/>
      <c r="M11" s="173" t="s">
        <v>2348</v>
      </c>
      <c r="N11" s="173">
        <v>10</v>
      </c>
      <c r="O11" s="266" t="s">
        <v>2293</v>
      </c>
      <c r="P11" s="266">
        <v>55</v>
      </c>
      <c r="R11" s="271" t="s">
        <v>272</v>
      </c>
      <c r="S11" s="271">
        <v>17</v>
      </c>
    </row>
    <row r="12" spans="1:19">
      <c r="A12" s="34"/>
      <c r="D12" s="304">
        <f t="shared" si="0"/>
        <v>2032</v>
      </c>
      <c r="G12" s="173">
        <v>12</v>
      </c>
      <c r="H12" s="34"/>
      <c r="I12" s="173"/>
      <c r="K12" s="173"/>
      <c r="M12" s="173" t="s">
        <v>2349</v>
      </c>
      <c r="N12" s="173">
        <v>11</v>
      </c>
      <c r="O12" s="266" t="s">
        <v>2294</v>
      </c>
      <c r="P12" s="266">
        <v>41</v>
      </c>
      <c r="R12" s="271" t="s">
        <v>2322</v>
      </c>
      <c r="S12" s="271">
        <v>8</v>
      </c>
    </row>
    <row r="13" spans="1:19">
      <c r="A13" s="262"/>
      <c r="B13" s="261"/>
      <c r="D13" s="304">
        <f t="shared" si="0"/>
        <v>2033</v>
      </c>
      <c r="G13" s="173">
        <v>13</v>
      </c>
      <c r="H13" s="280" t="s">
        <v>2249</v>
      </c>
      <c r="I13" s="173"/>
      <c r="K13" s="173"/>
      <c r="M13" s="173" t="s">
        <v>2350</v>
      </c>
      <c r="N13" s="173">
        <v>12</v>
      </c>
      <c r="O13" s="266" t="s">
        <v>2295</v>
      </c>
      <c r="P13" s="266">
        <v>50</v>
      </c>
      <c r="R13" s="271" t="s">
        <v>2323</v>
      </c>
      <c r="S13" s="271">
        <v>9</v>
      </c>
    </row>
    <row r="14" spans="1:19">
      <c r="A14" s="262"/>
      <c r="B14" s="261"/>
      <c r="D14" s="304">
        <f t="shared" si="0"/>
        <v>2034</v>
      </c>
      <c r="G14" s="173">
        <v>14</v>
      </c>
      <c r="H14" s="208" t="s">
        <v>2250</v>
      </c>
      <c r="I14" s="173"/>
      <c r="K14" s="173"/>
      <c r="M14" s="173" t="s">
        <v>2351</v>
      </c>
      <c r="N14" s="173">
        <v>13</v>
      </c>
      <c r="R14" s="271" t="s">
        <v>2324</v>
      </c>
      <c r="S14" s="271">
        <v>10</v>
      </c>
    </row>
    <row r="15" spans="1:19">
      <c r="A15" s="262"/>
      <c r="B15" s="261"/>
      <c r="D15" s="304">
        <f t="shared" si="0"/>
        <v>2035</v>
      </c>
      <c r="G15" s="173">
        <v>15</v>
      </c>
      <c r="H15" s="208" t="s">
        <v>2251</v>
      </c>
      <c r="I15" s="173"/>
      <c r="K15" s="173"/>
      <c r="M15" s="173" t="s">
        <v>2352</v>
      </c>
      <c r="N15" s="173">
        <v>14</v>
      </c>
      <c r="R15" s="271" t="s">
        <v>2325</v>
      </c>
      <c r="S15" s="271">
        <v>11</v>
      </c>
    </row>
    <row r="16" spans="1:19">
      <c r="A16" s="262"/>
      <c r="B16" s="261"/>
      <c r="G16" s="173">
        <v>16</v>
      </c>
      <c r="H16" s="208" t="s">
        <v>2252</v>
      </c>
      <c r="I16" s="173"/>
      <c r="K16" s="173"/>
      <c r="M16" s="173" t="s">
        <v>2353</v>
      </c>
      <c r="N16" s="173">
        <v>15</v>
      </c>
      <c r="R16" s="271" t="s">
        <v>2326</v>
      </c>
      <c r="S16" s="271">
        <v>7</v>
      </c>
    </row>
    <row r="17" spans="1:19">
      <c r="A17" s="262"/>
      <c r="B17" s="261"/>
      <c r="G17" s="173">
        <v>17</v>
      </c>
      <c r="H17" s="208" t="s">
        <v>2253</v>
      </c>
      <c r="I17" s="173"/>
      <c r="J17" s="34"/>
      <c r="K17" s="173"/>
      <c r="M17" s="173" t="s">
        <v>2354</v>
      </c>
      <c r="N17" s="173">
        <v>16</v>
      </c>
      <c r="R17" s="271" t="s">
        <v>2327</v>
      </c>
      <c r="S17" s="271">
        <v>3</v>
      </c>
    </row>
    <row r="18" spans="1:19">
      <c r="A18" s="34" t="s">
        <v>32</v>
      </c>
      <c r="B18" s="173" t="s">
        <v>19</v>
      </c>
      <c r="G18" s="173">
        <v>18</v>
      </c>
      <c r="H18" s="208" t="s">
        <v>2469</v>
      </c>
      <c r="I18" s="173"/>
      <c r="J18" s="34"/>
      <c r="K18" s="173"/>
      <c r="M18" s="173" t="s">
        <v>2355</v>
      </c>
      <c r="N18" s="173">
        <v>17</v>
      </c>
      <c r="R18" s="271" t="s">
        <v>2328</v>
      </c>
      <c r="S18" s="271">
        <v>15</v>
      </c>
    </row>
    <row r="19" spans="1:19">
      <c r="A19" s="34"/>
      <c r="B19" s="173" t="s">
        <v>20</v>
      </c>
      <c r="G19" s="173">
        <v>19</v>
      </c>
      <c r="H19" s="208" t="s">
        <v>2470</v>
      </c>
      <c r="I19" s="173"/>
      <c r="J19" s="34"/>
      <c r="K19" s="173"/>
      <c r="M19" s="173" t="s">
        <v>2356</v>
      </c>
      <c r="N19" s="173">
        <v>18</v>
      </c>
      <c r="O19" s="34" t="s">
        <v>3</v>
      </c>
      <c r="P19" s="34"/>
      <c r="R19" s="271" t="s">
        <v>2329</v>
      </c>
      <c r="S19" s="271">
        <v>1</v>
      </c>
    </row>
    <row r="20" spans="1:19">
      <c r="A20" s="34"/>
      <c r="B20" s="173" t="s">
        <v>21</v>
      </c>
      <c r="G20" s="173">
        <v>20</v>
      </c>
      <c r="H20" s="302" t="s">
        <v>2468</v>
      </c>
      <c r="I20" s="173"/>
      <c r="J20" s="34"/>
      <c r="K20" s="173"/>
      <c r="M20" s="173" t="s">
        <v>2357</v>
      </c>
      <c r="N20" s="173">
        <v>19</v>
      </c>
      <c r="O20" s="268" t="s">
        <v>272</v>
      </c>
      <c r="P20" s="268">
        <v>7</v>
      </c>
      <c r="R20" s="271" t="s">
        <v>2330</v>
      </c>
      <c r="S20" s="271">
        <v>12</v>
      </c>
    </row>
    <row r="21" spans="1:19">
      <c r="A21" s="34"/>
      <c r="D21" s="173"/>
      <c r="G21" s="173">
        <v>21</v>
      </c>
      <c r="H21" s="208" t="s">
        <v>272</v>
      </c>
      <c r="I21" s="173"/>
      <c r="J21" s="34"/>
      <c r="K21" s="173"/>
      <c r="M21" s="173" t="s">
        <v>2358</v>
      </c>
      <c r="N21" s="173">
        <v>20</v>
      </c>
      <c r="O21" s="268" t="s">
        <v>2296</v>
      </c>
      <c r="P21" s="268">
        <v>14</v>
      </c>
      <c r="R21" s="271" t="s">
        <v>2331</v>
      </c>
      <c r="S21" s="271">
        <v>14</v>
      </c>
    </row>
    <row r="22" spans="1:19">
      <c r="A22" s="34" t="s">
        <v>254</v>
      </c>
      <c r="B22" s="173">
        <v>1</v>
      </c>
      <c r="C22" s="34" t="s">
        <v>37</v>
      </c>
      <c r="D22" s="173">
        <v>1</v>
      </c>
      <c r="G22" s="173">
        <v>22</v>
      </c>
      <c r="H22" s="34"/>
      <c r="I22" s="173"/>
      <c r="J22" s="34"/>
      <c r="K22" s="173"/>
      <c r="M22" s="173" t="s">
        <v>2359</v>
      </c>
      <c r="N22" s="173">
        <v>21</v>
      </c>
      <c r="O22" s="268" t="s">
        <v>2297</v>
      </c>
      <c r="P22" s="268">
        <v>6</v>
      </c>
      <c r="R22" s="271" t="s">
        <v>2332</v>
      </c>
      <c r="S22" s="271">
        <v>13</v>
      </c>
    </row>
    <row r="23" spans="1:19">
      <c r="A23" s="34"/>
      <c r="B23" s="173">
        <v>2</v>
      </c>
      <c r="D23" s="173">
        <v>2</v>
      </c>
      <c r="E23" s="34" t="s">
        <v>256</v>
      </c>
      <c r="G23" s="173">
        <v>23</v>
      </c>
      <c r="H23" s="34"/>
      <c r="I23" s="173"/>
      <c r="J23" s="34"/>
      <c r="K23" s="173"/>
      <c r="M23" s="173" t="s">
        <v>2360</v>
      </c>
      <c r="N23" s="173">
        <v>22</v>
      </c>
      <c r="O23" s="268" t="s">
        <v>2298</v>
      </c>
      <c r="P23" s="268">
        <v>16</v>
      </c>
      <c r="R23" s="271" t="s">
        <v>2333</v>
      </c>
      <c r="S23" s="271">
        <v>16</v>
      </c>
    </row>
    <row r="24" spans="1:19">
      <c r="A24" s="34"/>
      <c r="B24" s="173">
        <v>3</v>
      </c>
      <c r="D24" s="173">
        <v>3</v>
      </c>
      <c r="E24" s="173" t="s">
        <v>267</v>
      </c>
      <c r="G24" s="173">
        <v>24</v>
      </c>
      <c r="H24" s="34"/>
      <c r="I24" s="173"/>
      <c r="J24" s="34"/>
      <c r="K24" s="173"/>
      <c r="M24" s="173" t="s">
        <v>2361</v>
      </c>
      <c r="N24" s="173">
        <v>23</v>
      </c>
      <c r="O24" s="268" t="s">
        <v>2299</v>
      </c>
      <c r="P24" s="268">
        <v>12</v>
      </c>
      <c r="R24" s="271" t="s">
        <v>2334</v>
      </c>
      <c r="S24" s="271">
        <v>2</v>
      </c>
    </row>
    <row r="25" spans="1:19">
      <c r="A25" s="34"/>
      <c r="B25" s="173">
        <v>4</v>
      </c>
      <c r="D25" s="173">
        <v>4</v>
      </c>
      <c r="E25" s="173" t="s">
        <v>268</v>
      </c>
      <c r="G25" s="173">
        <v>25</v>
      </c>
      <c r="H25" s="34"/>
      <c r="I25" s="173"/>
      <c r="J25" s="34"/>
      <c r="K25" s="173"/>
      <c r="M25" s="173" t="s">
        <v>2362</v>
      </c>
      <c r="N25" s="173">
        <v>24</v>
      </c>
      <c r="O25" s="268" t="s">
        <v>2300</v>
      </c>
      <c r="P25" s="268">
        <v>10</v>
      </c>
      <c r="R25" s="271" t="s">
        <v>2335</v>
      </c>
      <c r="S25" s="271">
        <v>4</v>
      </c>
    </row>
    <row r="26" spans="1:19">
      <c r="A26" s="34"/>
      <c r="B26" s="173">
        <v>5</v>
      </c>
      <c r="D26" s="173">
        <v>5</v>
      </c>
      <c r="E26" s="173" t="s">
        <v>269</v>
      </c>
      <c r="G26" s="173">
        <v>26</v>
      </c>
      <c r="H26" s="34"/>
      <c r="I26" s="173"/>
      <c r="J26" s="34"/>
      <c r="K26" s="173"/>
      <c r="M26" s="173" t="s">
        <v>2363</v>
      </c>
      <c r="N26" s="173">
        <v>25</v>
      </c>
      <c r="O26" s="268" t="s">
        <v>2301</v>
      </c>
      <c r="P26" s="268">
        <v>13</v>
      </c>
      <c r="R26" s="271" t="s">
        <v>2336</v>
      </c>
      <c r="S26" s="271">
        <v>5</v>
      </c>
    </row>
    <row r="27" spans="1:19">
      <c r="A27" s="34"/>
      <c r="B27" s="174">
        <v>6</v>
      </c>
      <c r="D27" s="173">
        <v>6</v>
      </c>
      <c r="G27" s="173">
        <v>27</v>
      </c>
      <c r="H27" s="34"/>
      <c r="I27" s="173"/>
      <c r="J27" s="34"/>
      <c r="K27" s="173"/>
      <c r="M27" s="173" t="s">
        <v>2364</v>
      </c>
      <c r="N27" s="173">
        <v>26</v>
      </c>
      <c r="O27" s="268" t="s">
        <v>2302</v>
      </c>
      <c r="P27" s="268">
        <v>9</v>
      </c>
      <c r="R27" s="271" t="s">
        <v>2337</v>
      </c>
      <c r="S27" s="271">
        <v>6</v>
      </c>
    </row>
    <row r="28" spans="1:19">
      <c r="A28" s="34"/>
      <c r="B28" s="173">
        <v>7</v>
      </c>
      <c r="D28" s="173">
        <v>7</v>
      </c>
      <c r="G28" s="173">
        <v>28</v>
      </c>
      <c r="H28" s="34"/>
      <c r="I28" s="173"/>
      <c r="J28" s="34"/>
      <c r="K28" s="173"/>
      <c r="M28" s="173" t="s">
        <v>2365</v>
      </c>
      <c r="N28" s="173">
        <v>27</v>
      </c>
      <c r="O28" s="268" t="s">
        <v>2303</v>
      </c>
      <c r="P28" s="268">
        <v>2</v>
      </c>
    </row>
    <row r="29" spans="1:19">
      <c r="A29" s="34"/>
      <c r="B29" s="175" t="s">
        <v>273</v>
      </c>
      <c r="D29" s="173">
        <v>8</v>
      </c>
      <c r="G29" s="173">
        <v>29</v>
      </c>
      <c r="H29" s="34"/>
      <c r="I29" s="173"/>
      <c r="J29" s="34"/>
      <c r="K29" s="173"/>
      <c r="M29" s="173" t="s">
        <v>2366</v>
      </c>
      <c r="N29" s="173">
        <v>28</v>
      </c>
      <c r="O29" s="268" t="s">
        <v>2304</v>
      </c>
      <c r="P29" s="268">
        <v>4</v>
      </c>
    </row>
    <row r="30" spans="1:19">
      <c r="D30" s="173">
        <v>9</v>
      </c>
      <c r="E30" s="34" t="s">
        <v>117</v>
      </c>
      <c r="G30" s="173">
        <v>30</v>
      </c>
      <c r="H30" s="34"/>
      <c r="I30" s="173"/>
      <c r="J30" s="34"/>
      <c r="K30" s="173"/>
      <c r="M30" s="173" t="s">
        <v>2367</v>
      </c>
      <c r="N30" s="173">
        <v>29</v>
      </c>
      <c r="O30" s="268" t="s">
        <v>2305</v>
      </c>
      <c r="P30" s="268">
        <v>3</v>
      </c>
    </row>
    <row r="31" spans="1:19">
      <c r="D31" s="173">
        <v>10</v>
      </c>
      <c r="E31" s="173" t="s">
        <v>118</v>
      </c>
      <c r="G31" s="173">
        <v>31</v>
      </c>
      <c r="M31" s="173" t="s">
        <v>2368</v>
      </c>
      <c r="N31" s="173">
        <v>30</v>
      </c>
      <c r="O31" s="268" t="s">
        <v>114</v>
      </c>
      <c r="P31" s="268">
        <v>1</v>
      </c>
    </row>
    <row r="32" spans="1:19">
      <c r="A32" s="176" t="s">
        <v>65</v>
      </c>
      <c r="B32" s="173">
        <v>1</v>
      </c>
      <c r="D32" s="177">
        <v>11</v>
      </c>
      <c r="E32" s="173" t="s">
        <v>119</v>
      </c>
      <c r="M32" s="173" t="s">
        <v>2369</v>
      </c>
      <c r="N32" s="173">
        <v>31</v>
      </c>
      <c r="O32" s="268" t="s">
        <v>2306</v>
      </c>
      <c r="P32" s="268">
        <v>11</v>
      </c>
    </row>
    <row r="33" spans="1:16">
      <c r="B33" s="173">
        <v>2</v>
      </c>
      <c r="D33" s="177">
        <v>12</v>
      </c>
      <c r="E33" s="173" t="s">
        <v>255</v>
      </c>
      <c r="M33" s="173" t="s">
        <v>2370</v>
      </c>
      <c r="N33" s="173">
        <v>32</v>
      </c>
      <c r="O33" s="268" t="s">
        <v>2307</v>
      </c>
      <c r="P33" s="268">
        <v>18</v>
      </c>
    </row>
    <row r="34" spans="1:16">
      <c r="B34" s="173">
        <v>3</v>
      </c>
      <c r="D34" s="176"/>
      <c r="E34" s="173" t="s">
        <v>120</v>
      </c>
      <c r="M34" s="173" t="s">
        <v>2371</v>
      </c>
      <c r="N34" s="173">
        <v>33</v>
      </c>
      <c r="O34" s="268" t="s">
        <v>2308</v>
      </c>
      <c r="P34" s="268">
        <v>8</v>
      </c>
    </row>
    <row r="35" spans="1:16">
      <c r="C35" s="34" t="s">
        <v>91</v>
      </c>
      <c r="D35" s="173">
        <v>0</v>
      </c>
      <c r="E35" s="173" t="s">
        <v>2259</v>
      </c>
      <c r="M35" s="173" t="s">
        <v>2372</v>
      </c>
      <c r="N35" s="173">
        <v>34</v>
      </c>
      <c r="O35" s="268" t="s">
        <v>2309</v>
      </c>
      <c r="P35" s="268">
        <v>5</v>
      </c>
    </row>
    <row r="36" spans="1:16" s="29" customFormat="1">
      <c r="A36" s="178" t="s">
        <v>54</v>
      </c>
      <c r="B36" s="179"/>
      <c r="E36" s="173"/>
      <c r="M36" s="173" t="s">
        <v>2373</v>
      </c>
      <c r="N36" s="173">
        <v>35</v>
      </c>
      <c r="O36" s="268" t="s">
        <v>2310</v>
      </c>
      <c r="P36" s="268">
        <v>15</v>
      </c>
    </row>
    <row r="37" spans="1:16" s="29" customFormat="1">
      <c r="A37" s="176" t="s">
        <v>50</v>
      </c>
      <c r="B37" s="34" t="s">
        <v>53</v>
      </c>
      <c r="C37" s="180" t="s">
        <v>123</v>
      </c>
      <c r="D37" s="181" t="s">
        <v>128</v>
      </c>
      <c r="E37" s="182" t="s">
        <v>57</v>
      </c>
      <c r="M37" s="173" t="s">
        <v>2374</v>
      </c>
      <c r="N37" s="173">
        <v>36</v>
      </c>
      <c r="O37" s="268" t="s">
        <v>2311</v>
      </c>
      <c r="P37" s="268">
        <v>17</v>
      </c>
    </row>
    <row r="38" spans="1:16" s="29" customFormat="1" ht="14.25">
      <c r="A38" s="173" t="s">
        <v>41</v>
      </c>
      <c r="B38" s="183" t="s">
        <v>49</v>
      </c>
      <c r="C38" s="184" t="s">
        <v>124</v>
      </c>
      <c r="D38" s="185">
        <v>1.05506E-3</v>
      </c>
      <c r="E38" s="307" t="s">
        <v>2508</v>
      </c>
      <c r="M38" s="173" t="s">
        <v>2375</v>
      </c>
      <c r="N38" s="173">
        <v>37</v>
      </c>
      <c r="O38" s="268" t="s">
        <v>2312</v>
      </c>
      <c r="P38" s="268">
        <v>19</v>
      </c>
    </row>
    <row r="39" spans="1:16" s="29" customFormat="1" ht="14.25">
      <c r="A39" s="173" t="s">
        <v>51</v>
      </c>
      <c r="B39" s="173" t="s">
        <v>47</v>
      </c>
      <c r="C39" s="184" t="s">
        <v>125</v>
      </c>
      <c r="D39" s="186">
        <v>4.7300000000000005E-5</v>
      </c>
      <c r="E39" s="187" t="s">
        <v>432</v>
      </c>
      <c r="M39" s="173" t="s">
        <v>2376</v>
      </c>
      <c r="N39" s="173">
        <v>38</v>
      </c>
    </row>
    <row r="40" spans="1:16" s="29" customFormat="1" ht="14.25">
      <c r="A40" s="173" t="s">
        <v>39</v>
      </c>
      <c r="B40" s="173" t="s">
        <v>48</v>
      </c>
      <c r="C40" s="184" t="s">
        <v>126</v>
      </c>
      <c r="D40" s="186">
        <v>3.5975907098049601E-6</v>
      </c>
      <c r="E40" s="307" t="s">
        <v>2508</v>
      </c>
      <c r="M40" s="173" t="s">
        <v>2377</v>
      </c>
      <c r="N40" s="173">
        <v>39</v>
      </c>
    </row>
    <row r="41" spans="1:16" s="29" customFormat="1" ht="14.25">
      <c r="A41" s="173" t="s">
        <v>42</v>
      </c>
      <c r="B41" s="173" t="s">
        <v>43</v>
      </c>
      <c r="C41" s="184" t="s">
        <v>127</v>
      </c>
      <c r="D41" s="186">
        <v>4.0399999999999999E-5</v>
      </c>
      <c r="E41" s="187" t="s">
        <v>432</v>
      </c>
      <c r="M41" s="173" t="s">
        <v>2378</v>
      </c>
      <c r="N41" s="173">
        <v>41</v>
      </c>
    </row>
    <row r="42" spans="1:16" s="29" customFormat="1">
      <c r="A42" s="173" t="s">
        <v>40</v>
      </c>
      <c r="B42" s="173" t="s">
        <v>43</v>
      </c>
      <c r="C42" s="184" t="s">
        <v>127</v>
      </c>
      <c r="D42" s="186">
        <v>3.6339999999999994E-5</v>
      </c>
      <c r="E42" s="187" t="s">
        <v>432</v>
      </c>
      <c r="M42" s="173" t="s">
        <v>2379</v>
      </c>
      <c r="N42" s="173">
        <v>42</v>
      </c>
      <c r="O42" s="34" t="s">
        <v>2313</v>
      </c>
      <c r="P42" s="34"/>
    </row>
    <row r="43" spans="1:16" s="29" customFormat="1" ht="14.25">
      <c r="B43" s="179"/>
      <c r="E43" s="173"/>
      <c r="M43" s="173" t="s">
        <v>2380</v>
      </c>
      <c r="N43" s="173">
        <v>43</v>
      </c>
      <c r="O43" s="269" t="s">
        <v>2314</v>
      </c>
      <c r="P43" s="269">
        <v>2</v>
      </c>
    </row>
    <row r="44" spans="1:16" s="29" customFormat="1">
      <c r="A44" s="188" t="s">
        <v>277</v>
      </c>
      <c r="B44" s="179">
        <f>1/D40</f>
        <v>277963.80429674115</v>
      </c>
      <c r="E44" s="173"/>
      <c r="M44" s="173" t="s">
        <v>2381</v>
      </c>
      <c r="N44" s="173">
        <v>45</v>
      </c>
      <c r="O44" s="269" t="s">
        <v>2315</v>
      </c>
      <c r="P44" s="269">
        <v>1</v>
      </c>
    </row>
    <row r="45" spans="1:16" s="29" customFormat="1" ht="14.25">
      <c r="B45" s="179"/>
      <c r="E45" s="173"/>
      <c r="M45" s="173" t="s">
        <v>2382</v>
      </c>
      <c r="N45" s="173">
        <v>46</v>
      </c>
    </row>
    <row r="46" spans="1:16" s="29" customFormat="1">
      <c r="A46" s="178" t="s">
        <v>2515</v>
      </c>
      <c r="B46" s="179"/>
      <c r="E46" s="173"/>
      <c r="M46" s="173" t="s">
        <v>2383</v>
      </c>
      <c r="N46" s="173">
        <v>47</v>
      </c>
    </row>
    <row r="47" spans="1:16" s="188" customFormat="1">
      <c r="A47" s="176" t="s">
        <v>50</v>
      </c>
      <c r="B47" s="189" t="s">
        <v>55</v>
      </c>
      <c r="C47" s="188" t="s">
        <v>56</v>
      </c>
      <c r="D47" s="188" t="s">
        <v>57</v>
      </c>
      <c r="E47" s="34"/>
      <c r="M47" s="173" t="s">
        <v>2384</v>
      </c>
      <c r="N47" s="173">
        <v>49</v>
      </c>
    </row>
    <row r="48" spans="1:16" s="29" customFormat="1" ht="28.5">
      <c r="A48" s="173" t="s">
        <v>51</v>
      </c>
      <c r="B48" s="179" t="s">
        <v>63</v>
      </c>
      <c r="C48" s="29">
        <v>2.9849999999999998E-3</v>
      </c>
      <c r="D48" s="179" t="s">
        <v>433</v>
      </c>
      <c r="E48" s="173"/>
      <c r="M48" s="173" t="s">
        <v>2385</v>
      </c>
      <c r="N48" s="173">
        <v>50</v>
      </c>
      <c r="O48" s="34" t="s">
        <v>2316</v>
      </c>
      <c r="P48" s="34"/>
    </row>
    <row r="49" spans="1:16" s="29" customFormat="1" ht="28.5">
      <c r="A49" s="173" t="s">
        <v>39</v>
      </c>
      <c r="B49" s="179" t="s">
        <v>59</v>
      </c>
      <c r="C49" s="29">
        <f>0.000567</f>
        <v>5.6700000000000001E-4</v>
      </c>
      <c r="D49" s="179" t="s">
        <v>2537</v>
      </c>
      <c r="E49" s="304"/>
      <c r="M49" s="173" t="s">
        <v>2386</v>
      </c>
      <c r="N49" s="173">
        <v>51</v>
      </c>
      <c r="O49" s="270" t="s">
        <v>2317</v>
      </c>
      <c r="P49" s="270">
        <v>2</v>
      </c>
    </row>
    <row r="50" spans="1:16" s="29" customFormat="1" ht="28.5">
      <c r="A50" s="173" t="s">
        <v>42</v>
      </c>
      <c r="B50" s="179" t="s">
        <v>58</v>
      </c>
      <c r="C50" s="29">
        <v>3.127E-3</v>
      </c>
      <c r="D50" s="179" t="s">
        <v>434</v>
      </c>
      <c r="E50" s="173"/>
      <c r="M50" s="173" t="s">
        <v>2387</v>
      </c>
      <c r="N50" s="173">
        <v>52</v>
      </c>
      <c r="O50" s="270" t="s">
        <v>2318</v>
      </c>
      <c r="P50" s="270">
        <v>1</v>
      </c>
    </row>
    <row r="51" spans="1:16" s="29" customFormat="1" ht="28.5">
      <c r="A51" s="173" t="s">
        <v>40</v>
      </c>
      <c r="B51" s="179" t="s">
        <v>58</v>
      </c>
      <c r="C51" s="308">
        <v>3.0588500000000001E-3</v>
      </c>
      <c r="D51" s="179" t="s">
        <v>434</v>
      </c>
      <c r="E51" s="173"/>
      <c r="M51" s="173" t="s">
        <v>2388</v>
      </c>
      <c r="N51" s="173">
        <v>53</v>
      </c>
      <c r="O51" s="270" t="s">
        <v>2319</v>
      </c>
      <c r="P51" s="270">
        <v>3</v>
      </c>
    </row>
    <row r="52" spans="1:16" s="29" customFormat="1" ht="42.75">
      <c r="A52" s="173" t="s">
        <v>41</v>
      </c>
      <c r="B52" s="179" t="s">
        <v>62</v>
      </c>
      <c r="C52" s="29">
        <f>56.1*B54</f>
        <v>5.9188866E-2</v>
      </c>
      <c r="D52" s="179" t="s">
        <v>435</v>
      </c>
      <c r="E52" s="173"/>
      <c r="M52" s="173" t="s">
        <v>2389</v>
      </c>
      <c r="N52" s="173">
        <v>55</v>
      </c>
      <c r="O52" s="270" t="s">
        <v>2320</v>
      </c>
      <c r="P52" s="270">
        <v>4</v>
      </c>
    </row>
    <row r="53" spans="1:16" s="29" customFormat="1" ht="14.25">
      <c r="A53" s="309" t="s">
        <v>2514</v>
      </c>
      <c r="E53" s="173"/>
      <c r="M53" s="173" t="s">
        <v>2390</v>
      </c>
      <c r="N53" s="173">
        <v>56</v>
      </c>
    </row>
    <row r="54" spans="1:16" s="29" customFormat="1">
      <c r="A54" s="188" t="s">
        <v>60</v>
      </c>
      <c r="B54" s="29">
        <v>1.05506E-3</v>
      </c>
      <c r="C54" s="29" t="s">
        <v>2269</v>
      </c>
      <c r="E54" s="173"/>
      <c r="M54" s="173" t="s">
        <v>2391</v>
      </c>
      <c r="N54" s="173">
        <v>58</v>
      </c>
    </row>
    <row r="55" spans="1:16" s="29" customFormat="1" ht="14.25">
      <c r="B55" s="179"/>
      <c r="E55" s="173"/>
      <c r="M55" s="173" t="s">
        <v>2392</v>
      </c>
      <c r="N55" s="173">
        <v>59</v>
      </c>
    </row>
    <row r="56" spans="1:16">
      <c r="D56" s="173"/>
      <c r="G56" s="190"/>
      <c r="M56" s="173" t="s">
        <v>2393</v>
      </c>
      <c r="N56" s="173">
        <v>60</v>
      </c>
    </row>
    <row r="57" spans="1:16">
      <c r="A57" s="191" t="s">
        <v>93</v>
      </c>
      <c r="D57" s="173"/>
      <c r="G57" s="190"/>
      <c r="M57" s="173" t="s">
        <v>2394</v>
      </c>
      <c r="N57" s="173">
        <v>61</v>
      </c>
    </row>
    <row r="58" spans="1:16">
      <c r="A58" s="176" t="s">
        <v>50</v>
      </c>
      <c r="B58" s="189" t="s">
        <v>55</v>
      </c>
      <c r="C58" s="188" t="s">
        <v>56</v>
      </c>
      <c r="D58" s="188" t="s">
        <v>57</v>
      </c>
      <c r="G58" s="190"/>
      <c r="M58" s="173" t="s">
        <v>2395</v>
      </c>
      <c r="N58" s="173">
        <v>62</v>
      </c>
    </row>
    <row r="59" spans="1:16">
      <c r="A59" s="173" t="s">
        <v>51</v>
      </c>
      <c r="B59" s="179" t="s">
        <v>71</v>
      </c>
      <c r="C59" s="173">
        <v>63.1</v>
      </c>
      <c r="D59" s="173" t="s">
        <v>432</v>
      </c>
      <c r="G59" s="190"/>
      <c r="M59" s="173" t="s">
        <v>2396</v>
      </c>
      <c r="N59" s="173">
        <v>63</v>
      </c>
    </row>
    <row r="60" spans="1:16">
      <c r="A60" s="173" t="s">
        <v>39</v>
      </c>
      <c r="B60" s="179" t="s">
        <v>59</v>
      </c>
      <c r="C60" s="173">
        <f>tCO2e_KWhחשמל</f>
        <v>5.6700000000000001E-4</v>
      </c>
      <c r="D60" s="304" t="s">
        <v>432</v>
      </c>
      <c r="G60" s="190"/>
      <c r="M60" s="173" t="s">
        <v>2397</v>
      </c>
      <c r="N60" s="173">
        <v>64</v>
      </c>
    </row>
    <row r="61" spans="1:16">
      <c r="A61" s="173" t="s">
        <v>42</v>
      </c>
      <c r="B61" s="179" t="s">
        <v>71</v>
      </c>
      <c r="C61" s="173">
        <v>77.400000000000006</v>
      </c>
      <c r="D61" s="173" t="s">
        <v>432</v>
      </c>
      <c r="G61" s="190"/>
      <c r="M61" s="173" t="s">
        <v>2398</v>
      </c>
      <c r="N61" s="173">
        <v>65</v>
      </c>
    </row>
    <row r="62" spans="1:16">
      <c r="A62" s="173" t="s">
        <v>40</v>
      </c>
      <c r="B62" s="179" t="s">
        <v>71</v>
      </c>
      <c r="C62" s="173">
        <v>74.099999999999994</v>
      </c>
      <c r="D62" s="173" t="s">
        <v>432</v>
      </c>
      <c r="G62" s="190"/>
      <c r="M62" s="173" t="s">
        <v>2399</v>
      </c>
      <c r="N62" s="173">
        <v>66</v>
      </c>
    </row>
    <row r="63" spans="1:16">
      <c r="A63" s="173" t="s">
        <v>41</v>
      </c>
      <c r="B63" s="179" t="s">
        <v>71</v>
      </c>
      <c r="C63" s="173">
        <v>56.1</v>
      </c>
      <c r="D63" s="173" t="s">
        <v>432</v>
      </c>
      <c r="G63" s="190"/>
      <c r="M63" s="173" t="s">
        <v>2400</v>
      </c>
      <c r="N63" s="173">
        <v>68</v>
      </c>
    </row>
    <row r="64" spans="1:16">
      <c r="D64" s="173"/>
      <c r="G64" s="190"/>
      <c r="M64" s="173" t="s">
        <v>2401</v>
      </c>
      <c r="N64" s="173">
        <v>69</v>
      </c>
    </row>
    <row r="65" spans="1:14">
      <c r="A65" s="191" t="s">
        <v>92</v>
      </c>
      <c r="D65" s="173"/>
      <c r="G65" s="190"/>
      <c r="M65" s="173" t="s">
        <v>2402</v>
      </c>
      <c r="N65" s="173">
        <v>70</v>
      </c>
    </row>
    <row r="66" spans="1:14">
      <c r="A66" s="176" t="s">
        <v>50</v>
      </c>
      <c r="B66" s="189" t="s">
        <v>55</v>
      </c>
      <c r="C66" s="188" t="s">
        <v>56</v>
      </c>
      <c r="D66" s="188" t="s">
        <v>57</v>
      </c>
      <c r="G66" s="190"/>
      <c r="M66" s="173" t="s">
        <v>2403</v>
      </c>
      <c r="N66" s="173">
        <v>71</v>
      </c>
    </row>
    <row r="67" spans="1:14" ht="43.5">
      <c r="A67" s="173" t="s">
        <v>51</v>
      </c>
      <c r="B67" s="179" t="s">
        <v>59</v>
      </c>
      <c r="C67" s="173">
        <f>C59*$B$73</f>
        <v>2.2715999999999999E-4</v>
      </c>
      <c r="D67" s="192" t="s">
        <v>436</v>
      </c>
      <c r="G67" s="190"/>
      <c r="M67" s="173" t="s">
        <v>2404</v>
      </c>
      <c r="N67" s="173">
        <v>72</v>
      </c>
    </row>
    <row r="68" spans="1:14" ht="28.5">
      <c r="A68" s="173" t="s">
        <v>39</v>
      </c>
      <c r="B68" s="179" t="s">
        <v>59</v>
      </c>
      <c r="C68" s="173">
        <f>C60</f>
        <v>5.6700000000000001E-4</v>
      </c>
      <c r="D68" s="179" t="s">
        <v>2537</v>
      </c>
      <c r="G68" s="190"/>
      <c r="M68" s="173" t="s">
        <v>2405</v>
      </c>
      <c r="N68" s="173">
        <v>73</v>
      </c>
    </row>
    <row r="69" spans="1:14" ht="43.5">
      <c r="A69" s="173" t="s">
        <v>42</v>
      </c>
      <c r="B69" s="179" t="s">
        <v>59</v>
      </c>
      <c r="C69" s="173">
        <f>C61*$B$73</f>
        <v>2.7864000000000003E-4</v>
      </c>
      <c r="D69" s="192" t="s">
        <v>436</v>
      </c>
      <c r="G69" s="190"/>
      <c r="M69" s="173" t="s">
        <v>2406</v>
      </c>
      <c r="N69" s="173">
        <v>74</v>
      </c>
    </row>
    <row r="70" spans="1:14" ht="43.5">
      <c r="A70" s="173" t="s">
        <v>40</v>
      </c>
      <c r="B70" s="179" t="s">
        <v>59</v>
      </c>
      <c r="C70" s="173">
        <f>C62*$B$73</f>
        <v>2.6675999999999995E-4</v>
      </c>
      <c r="D70" s="192" t="s">
        <v>436</v>
      </c>
      <c r="G70" s="190"/>
      <c r="M70" s="173" t="s">
        <v>2407</v>
      </c>
      <c r="N70" s="173">
        <v>75</v>
      </c>
    </row>
    <row r="71" spans="1:14" ht="43.5">
      <c r="A71" s="173" t="s">
        <v>41</v>
      </c>
      <c r="B71" s="179" t="s">
        <v>59</v>
      </c>
      <c r="C71" s="173">
        <f>C63*$B$73</f>
        <v>2.0196E-4</v>
      </c>
      <c r="D71" s="192" t="s">
        <v>436</v>
      </c>
      <c r="G71" s="190"/>
      <c r="M71" s="173" t="s">
        <v>2408</v>
      </c>
      <c r="N71" s="173">
        <v>77</v>
      </c>
    </row>
    <row r="72" spans="1:14">
      <c r="D72" s="173"/>
      <c r="G72" s="190"/>
      <c r="M72" s="173" t="s">
        <v>2409</v>
      </c>
      <c r="N72" s="173">
        <v>78</v>
      </c>
    </row>
    <row r="73" spans="1:14" s="29" customFormat="1">
      <c r="A73" s="188" t="s">
        <v>106</v>
      </c>
      <c r="B73" s="179">
        <v>3.5999999999999998E-6</v>
      </c>
      <c r="C73" s="29" t="s">
        <v>2270</v>
      </c>
      <c r="E73" s="173"/>
      <c r="M73" s="173" t="s">
        <v>2410</v>
      </c>
      <c r="N73" s="173">
        <v>79</v>
      </c>
    </row>
    <row r="74" spans="1:14" s="29" customFormat="1">
      <c r="A74" s="188"/>
      <c r="B74" s="179"/>
      <c r="E74" s="173"/>
      <c r="M74" s="173" t="s">
        <v>2411</v>
      </c>
      <c r="N74" s="173">
        <v>80</v>
      </c>
    </row>
    <row r="75" spans="1:14">
      <c r="D75" s="173"/>
      <c r="G75" s="190"/>
      <c r="M75" s="173"/>
    </row>
    <row r="76" spans="1:14" s="193" customFormat="1" ht="18.75" thickBot="1">
      <c r="A76" s="1053" t="s">
        <v>2499</v>
      </c>
      <c r="B76" s="1053"/>
      <c r="C76" s="1053"/>
      <c r="G76" s="194"/>
      <c r="I76" s="195"/>
      <c r="K76" s="195"/>
    </row>
    <row r="77" spans="1:14">
      <c r="A77" s="196" t="s">
        <v>382</v>
      </c>
      <c r="D77" s="173"/>
      <c r="G77" s="190"/>
      <c r="M77" s="173"/>
    </row>
    <row r="78" spans="1:14">
      <c r="A78" s="176" t="s">
        <v>237</v>
      </c>
      <c r="B78" s="197">
        <f>IF('אקלום מבנים'!C25=0,0,'אקלום מבנים'!C25)</f>
        <v>0</v>
      </c>
      <c r="D78" s="173"/>
      <c r="G78" s="190"/>
      <c r="M78" s="173"/>
    </row>
    <row r="79" spans="1:14" ht="30">
      <c r="D79" s="173"/>
      <c r="E79" s="272" t="s">
        <v>2414</v>
      </c>
      <c r="F79" s="34" t="s">
        <v>2416</v>
      </c>
      <c r="G79" s="274" t="s">
        <v>2419</v>
      </c>
      <c r="I79" s="303" t="s">
        <v>2507</v>
      </c>
      <c r="M79" s="173"/>
    </row>
    <row r="80" spans="1:14">
      <c r="A80" s="176" t="s">
        <v>370</v>
      </c>
      <c r="B80" s="173">
        <f>B82*B114</f>
        <v>0</v>
      </c>
      <c r="D80" s="173"/>
      <c r="E80" s="174" t="s">
        <v>2445</v>
      </c>
      <c r="F80" s="173" t="s">
        <v>2417</v>
      </c>
      <c r="G80" t="s">
        <v>19</v>
      </c>
      <c r="I80" s="208" t="s">
        <v>2250</v>
      </c>
      <c r="M80" s="173"/>
    </row>
    <row r="81" spans="1:16">
      <c r="A81" s="176" t="s">
        <v>383</v>
      </c>
      <c r="B81" s="173">
        <f>B83*B114</f>
        <v>0</v>
      </c>
      <c r="D81" s="173"/>
      <c r="E81" s="174" t="s">
        <v>2415</v>
      </c>
      <c r="F81" s="173" t="s">
        <v>2418</v>
      </c>
      <c r="G81" t="s">
        <v>20</v>
      </c>
      <c r="I81" s="208" t="s">
        <v>2252</v>
      </c>
      <c r="M81" s="173"/>
    </row>
    <row r="82" spans="1:16">
      <c r="A82" s="176" t="s">
        <v>391</v>
      </c>
      <c r="B82" s="173">
        <f>IF(B78=0,0,(B94+B111)/B78)</f>
        <v>0</v>
      </c>
      <c r="D82" s="173"/>
      <c r="G82" s="190"/>
      <c r="I82" s="208" t="s">
        <v>2253</v>
      </c>
    </row>
    <row r="83" spans="1:16">
      <c r="A83" s="176" t="s">
        <v>392</v>
      </c>
      <c r="B83" s="173">
        <f>IF(B78=0,0,(B95+B112)/B78)</f>
        <v>0</v>
      </c>
      <c r="C83" s="198"/>
      <c r="D83" s="173"/>
      <c r="G83" s="190"/>
      <c r="I83" s="208" t="s">
        <v>2469</v>
      </c>
    </row>
    <row r="84" spans="1:16">
      <c r="A84" s="198" t="s">
        <v>371</v>
      </c>
      <c r="C84" s="198"/>
      <c r="D84" s="173"/>
      <c r="G84" s="190"/>
      <c r="I84" s="208" t="s">
        <v>272</v>
      </c>
    </row>
    <row r="85" spans="1:16">
      <c r="A85" s="198"/>
      <c r="C85" s="198"/>
      <c r="D85" s="173"/>
      <c r="G85" s="190"/>
      <c r="I85"/>
    </row>
    <row r="86" spans="1:16" ht="29.25">
      <c r="C86" s="192" t="s">
        <v>105</v>
      </c>
      <c r="D86" s="173" t="b">
        <f>'אקלום מבנים'!C25=0</f>
        <v>1</v>
      </c>
      <c r="G86" s="190"/>
      <c r="I86"/>
    </row>
    <row r="87" spans="1:16">
      <c r="A87" s="199" t="s">
        <v>68</v>
      </c>
      <c r="D87" s="173"/>
      <c r="G87" s="190"/>
    </row>
    <row r="88" spans="1:16">
      <c r="A88" s="176" t="s">
        <v>2443</v>
      </c>
      <c r="D88" s="173"/>
      <c r="G88" s="190"/>
    </row>
    <row r="89" spans="1:16">
      <c r="A89" s="283" t="s">
        <v>274</v>
      </c>
      <c r="B89" s="281" t="s">
        <v>61</v>
      </c>
      <c r="C89" s="281" t="s">
        <v>52</v>
      </c>
      <c r="F89" s="134"/>
      <c r="G89" s="34"/>
      <c r="H89" s="34"/>
      <c r="I89" s="173"/>
      <c r="J89" s="190"/>
      <c r="K89" s="173"/>
      <c r="L89" s="34"/>
      <c r="M89" s="173"/>
      <c r="N89" s="34"/>
      <c r="P89" s="34"/>
    </row>
    <row r="90" spans="1:16">
      <c r="A90" s="249">
        <f>SUM('אקלום מבנים'!E32:E41)</f>
        <v>0</v>
      </c>
      <c r="B90" s="284">
        <f>$C$68</f>
        <v>5.6700000000000001E-4</v>
      </c>
      <c r="C90" s="249">
        <f>B90*A90</f>
        <v>0</v>
      </c>
      <c r="I90" s="173"/>
      <c r="J90" s="190"/>
      <c r="K90" s="173"/>
      <c r="L90" s="34"/>
      <c r="M90" s="173"/>
      <c r="N90" s="34"/>
      <c r="P90" s="34"/>
    </row>
    <row r="91" spans="1:16">
      <c r="D91" s="173"/>
      <c r="I91" s="173"/>
      <c r="J91" s="190"/>
      <c r="K91" s="173"/>
      <c r="L91" s="34"/>
      <c r="M91" s="173"/>
      <c r="N91" s="34"/>
      <c r="P91" s="34"/>
    </row>
    <row r="92" spans="1:16">
      <c r="D92" s="173"/>
      <c r="I92" s="173"/>
      <c r="J92" s="190"/>
      <c r="K92" s="173"/>
      <c r="L92" s="34"/>
      <c r="M92" s="173"/>
      <c r="N92" s="34"/>
      <c r="P92" s="34"/>
    </row>
    <row r="93" spans="1:16">
      <c r="D93" s="173"/>
      <c r="G93" s="190"/>
    </row>
    <row r="94" spans="1:16">
      <c r="A94" s="176" t="s">
        <v>69</v>
      </c>
      <c r="B94" s="249">
        <f>C90</f>
        <v>0</v>
      </c>
      <c r="D94" s="173"/>
      <c r="G94" s="190"/>
    </row>
    <row r="95" spans="1:16">
      <c r="A95" s="176" t="s">
        <v>121</v>
      </c>
      <c r="B95" s="249">
        <f>A90</f>
        <v>0</v>
      </c>
      <c r="D95" s="173"/>
      <c r="G95" s="190"/>
    </row>
    <row r="96" spans="1:16">
      <c r="D96" s="173"/>
      <c r="G96" s="190"/>
    </row>
    <row r="97" spans="1:15">
      <c r="A97" s="199" t="s">
        <v>70</v>
      </c>
      <c r="D97" s="173"/>
      <c r="G97" s="190"/>
    </row>
    <row r="98" spans="1:15">
      <c r="B98" s="34"/>
      <c r="C98" s="34"/>
      <c r="E98" s="34"/>
      <c r="G98" s="190"/>
    </row>
    <row r="99" spans="1:15" ht="75">
      <c r="B99" s="273" t="s">
        <v>2449</v>
      </c>
      <c r="C99" s="283" t="s">
        <v>2500</v>
      </c>
      <c r="D99" s="293" t="s">
        <v>2501</v>
      </c>
      <c r="E99" s="34" t="s">
        <v>2439</v>
      </c>
      <c r="F99" s="34" t="s">
        <v>61</v>
      </c>
      <c r="G99" s="34" t="s">
        <v>52</v>
      </c>
      <c r="H99" s="279" t="s">
        <v>2441</v>
      </c>
      <c r="I99" s="287">
        <v>6.0000000000000001E-3</v>
      </c>
      <c r="J99" s="34"/>
      <c r="K99" s="294" t="s">
        <v>2450</v>
      </c>
      <c r="L99" s="294" t="s">
        <v>2502</v>
      </c>
      <c r="M99" s="295" t="s">
        <v>2451</v>
      </c>
    </row>
    <row r="100" spans="1:15" ht="30">
      <c r="A100" s="176" t="s">
        <v>64</v>
      </c>
      <c r="B100" s="173">
        <f>IF('אקלום מבנים'!H55="לא",IF('אקלום מבנים'!G55="עיבוי אוויר",'אקלום מבנים'!I55-($I$100*'אקלום מבנים'!F55),'אקלום מבנים'!I55-($I$99*'אקלום מבנים'!F55)),'אקלום מבנים'!I55)</f>
        <v>0</v>
      </c>
      <c r="C100" s="173" t="str">
        <f>IF(AND('אקלום מבנים'!F55&gt;' קבועים'!$K$100,'אקלום מבנים'!F55&lt;' קבועים'!$K$101),$L$100,IF(AND('אקלום מבנים'!F55&gt;=' קבועים'!$K$101,'אקלום מבנים'!F55&lt;' קבועים'!$K$102),' קבועים'!$L$101,IF(AND('אקלום מבנים'!F55&gt;=' קבועים'!$K$102,'אקלום מבנים'!F55&lt;' קבועים'!$K$103),' קבועים'!$L$102,IF(AND('אקלום מבנים'!F55&gt;=' קבועים'!$K$103,'אקלום מבנים'!F55&lt;' קבועים'!$K$104),' קבועים'!$L$103,IF('אקלום מבנים'!F55&gt;=' קבועים'!$K$104,' קבועים'!$L$104,"")))))</f>
        <v/>
      </c>
      <c r="D100" s="173">
        <f>IFERROR(IF('אקלום מבנים'!J55&gt;0,'אקלום מבנים'!J55,C100*B100),0)</f>
        <v>0</v>
      </c>
      <c r="E100" s="183" t="str">
        <f>IF(AND('אקלום מבנים'!E55&gt;0,'אקלום מבנים'!M55&gt;0),'אקלום מבנים'!N55/' קבועים'!D100*'אקלום מבנים'!K55*'אקלום מבנים'!E55,"0")</f>
        <v>0</v>
      </c>
      <c r="F100" s="183">
        <f>$C$68</f>
        <v>5.6700000000000001E-4</v>
      </c>
      <c r="G100" s="173">
        <f t="shared" ref="G100:G109" si="1">F100*E100</f>
        <v>0</v>
      </c>
      <c r="H100" s="279" t="s">
        <v>2440</v>
      </c>
      <c r="I100" s="287">
        <v>5.5E-2</v>
      </c>
      <c r="J100" s="34"/>
      <c r="K100" s="297">
        <v>0</v>
      </c>
      <c r="L100" s="297">
        <v>1.4</v>
      </c>
      <c r="M100" s="296" t="s">
        <v>2453</v>
      </c>
    </row>
    <row r="101" spans="1:15">
      <c r="A101" s="176" t="s">
        <v>77</v>
      </c>
      <c r="B101" s="284">
        <f>IF('אקלום מבנים'!H56="לא",IF('אקלום מבנים'!G56="עיבוי אוויר",'אקלום מבנים'!I56-($I$100*'אקלום מבנים'!F56),'אקלום מבנים'!I56-($I$99*'אקלום מבנים'!F56)),'אקלום מבנים'!I56)</f>
        <v>0</v>
      </c>
      <c r="C101" s="284" t="str">
        <f>IF(AND('אקלום מבנים'!F56&gt;' קבועים'!$K$100,'אקלום מבנים'!F56&lt;' קבועים'!$K$101),$L$100,IF(AND('אקלום מבנים'!F56&gt;=' קבועים'!$K$101,'אקלום מבנים'!F56&lt;' קבועים'!$K$102),' קבועים'!$L$101,IF(AND('אקלום מבנים'!F56&gt;=' קבועים'!$K$102,'אקלום מבנים'!F56&lt;' קבועים'!$K$103),' קבועים'!$L$102,IF(AND('אקלום מבנים'!F56&gt;=' קבועים'!$K$103,'אקלום מבנים'!F56&lt;' קבועים'!$K$104),' קבועים'!$L$103,IF('אקלום מבנים'!F56&gt;=' קבועים'!$K$104,' קבועים'!$L$104,"")))))</f>
        <v/>
      </c>
      <c r="D101" s="284">
        <f>IFERROR(IF('אקלום מבנים'!J56&gt;0,'אקלום מבנים'!J56,C101*B101),0)</f>
        <v>0</v>
      </c>
      <c r="E101" s="183" t="str">
        <f>IF(AND('אקלום מבנים'!E56&gt;0,'אקלום מבנים'!M56&gt;0),'אקלום מבנים'!N56/' קבועים'!D101*'אקלום מבנים'!K56*'אקלום מבנים'!E56,"0")</f>
        <v>0</v>
      </c>
      <c r="F101" s="183">
        <f t="shared" ref="F101:F109" si="2">$C$68</f>
        <v>5.6700000000000001E-4</v>
      </c>
      <c r="G101" s="173">
        <f t="shared" si="1"/>
        <v>0</v>
      </c>
      <c r="I101" s="190"/>
      <c r="J101" s="34"/>
      <c r="K101" s="297">
        <v>5</v>
      </c>
      <c r="L101" s="297">
        <v>1.35</v>
      </c>
      <c r="M101" s="296" t="s">
        <v>2454</v>
      </c>
    </row>
    <row r="102" spans="1:15">
      <c r="A102" s="176" t="s">
        <v>78</v>
      </c>
      <c r="B102" s="284">
        <f>IF('אקלום מבנים'!H57="לא",IF('אקלום מבנים'!G57="עיבוי אוויר",'אקלום מבנים'!I57-($I$100*'אקלום מבנים'!F57),'אקלום מבנים'!I57-($I$99*'אקלום מבנים'!F57)),'אקלום מבנים'!I57)</f>
        <v>0</v>
      </c>
      <c r="C102" s="284" t="str">
        <f>IF(AND('אקלום מבנים'!F57&gt;' קבועים'!$K$100,'אקלום מבנים'!F57&lt;' קבועים'!$K$101),$L$100,IF(AND('אקלום מבנים'!F57&gt;=' קבועים'!$K$101,'אקלום מבנים'!F57&lt;' קבועים'!$K$102),' קבועים'!$L$101,IF(AND('אקלום מבנים'!F57&gt;=' קבועים'!$K$102,'אקלום מבנים'!F57&lt;' קבועים'!$K$103),' קבועים'!$L$102,IF(AND('אקלום מבנים'!F57&gt;=' קבועים'!$K$103,'אקלום מבנים'!F57&lt;' קבועים'!$K$104),' קבועים'!$L$103,IF('אקלום מבנים'!F57&gt;=' קבועים'!$K$104,' קבועים'!$L$104,"")))))</f>
        <v/>
      </c>
      <c r="D102" s="284">
        <f>IFERROR(IF('אקלום מבנים'!J57&gt;0,'אקלום מבנים'!J57,C102*B102),0)</f>
        <v>0</v>
      </c>
      <c r="E102" s="183" t="str">
        <f>IF(AND('אקלום מבנים'!E57&gt;0,'אקלום מבנים'!M57&gt;0),'אקלום מבנים'!N57/' קבועים'!D102*'אקלום מבנים'!K57*'אקלום מבנים'!E57,"0")</f>
        <v>0</v>
      </c>
      <c r="F102" s="183">
        <f t="shared" si="2"/>
        <v>5.6700000000000001E-4</v>
      </c>
      <c r="G102" s="173">
        <f t="shared" si="1"/>
        <v>0</v>
      </c>
      <c r="I102" s="190"/>
      <c r="J102" s="34"/>
      <c r="K102" s="297">
        <v>10</v>
      </c>
      <c r="L102" s="297">
        <v>1.3</v>
      </c>
      <c r="M102" s="296" t="s">
        <v>2455</v>
      </c>
    </row>
    <row r="103" spans="1:15">
      <c r="A103" s="176" t="s">
        <v>79</v>
      </c>
      <c r="B103" s="284">
        <f>IF('אקלום מבנים'!H58="לא",IF('אקלום מבנים'!G58="עיבוי אוויר",'אקלום מבנים'!I58-($I$100*'אקלום מבנים'!F58),'אקלום מבנים'!I58-($I$99*'אקלום מבנים'!F58)),'אקלום מבנים'!I58)</f>
        <v>0</v>
      </c>
      <c r="C103" s="284" t="str">
        <f>IF(AND('אקלום מבנים'!F58&gt;' קבועים'!$K$100,'אקלום מבנים'!F58&lt;' קבועים'!$K$101),$L$100,IF(AND('אקלום מבנים'!F58&gt;=' קבועים'!$K$101,'אקלום מבנים'!F58&lt;' קבועים'!$K$102),' קבועים'!$L$101,IF(AND('אקלום מבנים'!F58&gt;=' קבועים'!$K$102,'אקלום מבנים'!F58&lt;' קבועים'!$K$103),' קבועים'!$L$102,IF(AND('אקלום מבנים'!F58&gt;=' קבועים'!$K$103,'אקלום מבנים'!F58&lt;' קבועים'!$K$104),' קבועים'!$L$103,IF('אקלום מבנים'!F58&gt;=' קבועים'!$K$104,' קבועים'!$L$104,"")))))</f>
        <v/>
      </c>
      <c r="D103" s="284">
        <f>IFERROR(IF('אקלום מבנים'!J58&gt;0,'אקלום מבנים'!J58,C103*B103),0)</f>
        <v>0</v>
      </c>
      <c r="E103" s="183" t="str">
        <f>IF(AND('אקלום מבנים'!E58&gt;0,'אקלום מבנים'!M58&gt;0),'אקלום מבנים'!N58/' קבועים'!D103*'אקלום מבנים'!K58*'אקלום מבנים'!E58,"0")</f>
        <v>0</v>
      </c>
      <c r="F103" s="183">
        <f t="shared" si="2"/>
        <v>5.6700000000000001E-4</v>
      </c>
      <c r="G103" s="173">
        <f t="shared" si="1"/>
        <v>0</v>
      </c>
      <c r="I103" s="190"/>
      <c r="J103" s="34"/>
      <c r="K103" s="297">
        <v>15</v>
      </c>
      <c r="L103" s="297">
        <v>1.25</v>
      </c>
      <c r="M103" s="296" t="s">
        <v>2456</v>
      </c>
    </row>
    <row r="104" spans="1:15">
      <c r="A104" s="176" t="s">
        <v>80</v>
      </c>
      <c r="B104" s="284">
        <f>IF('אקלום מבנים'!H59="לא",IF('אקלום מבנים'!G59="עיבוי אוויר",'אקלום מבנים'!I59-($I$100*'אקלום מבנים'!F59),'אקלום מבנים'!I59-($I$99*'אקלום מבנים'!F59)),'אקלום מבנים'!I59)</f>
        <v>0</v>
      </c>
      <c r="C104" s="284" t="str">
        <f>IF(AND('אקלום מבנים'!F59&gt;' קבועים'!$K$100,'אקלום מבנים'!F59&lt;' קבועים'!$K$101),$L$100,IF(AND('אקלום מבנים'!F59&gt;=' קבועים'!$K$101,'אקלום מבנים'!F59&lt;' קבועים'!$K$102),' קבועים'!$L$101,IF(AND('אקלום מבנים'!F59&gt;=' קבועים'!$K$102,'אקלום מבנים'!F59&lt;' קבועים'!$K$103),' קבועים'!$L$102,IF(AND('אקלום מבנים'!F59&gt;=' קבועים'!$K$103,'אקלום מבנים'!F59&lt;' קבועים'!$K$104),' קבועים'!$L$103,IF('אקלום מבנים'!F59&gt;=' קבועים'!$K$104,' קבועים'!$L$104,"")))))</f>
        <v/>
      </c>
      <c r="D104" s="284">
        <f>IFERROR(IF('אקלום מבנים'!J59&gt;0,'אקלום מבנים'!J59,C104*B104),0)</f>
        <v>0</v>
      </c>
      <c r="E104" s="183" t="str">
        <f>IF(AND('אקלום מבנים'!E59&gt;0,'אקלום מבנים'!M59&gt;0),'אקלום מבנים'!N59/' קבועים'!D104*'אקלום מבנים'!K59*'אקלום מבנים'!E59,"0")</f>
        <v>0</v>
      </c>
      <c r="F104" s="183">
        <f t="shared" si="2"/>
        <v>5.6700000000000001E-4</v>
      </c>
      <c r="G104" s="173">
        <f t="shared" si="1"/>
        <v>0</v>
      </c>
      <c r="I104" s="190"/>
      <c r="J104" s="34"/>
      <c r="K104" s="297">
        <v>20</v>
      </c>
      <c r="L104" s="297">
        <v>1.2</v>
      </c>
      <c r="M104" s="296" t="s">
        <v>2452</v>
      </c>
    </row>
    <row r="105" spans="1:15">
      <c r="A105" s="176" t="s">
        <v>81</v>
      </c>
      <c r="B105" s="284">
        <f>IF('אקלום מבנים'!H60="לא",IF('אקלום מבנים'!G60="עיבוי אוויר",'אקלום מבנים'!I60-($I$100*'אקלום מבנים'!F60),'אקלום מבנים'!I60-($I$99*'אקלום מבנים'!F60)),'אקלום מבנים'!I60)</f>
        <v>0</v>
      </c>
      <c r="C105" s="284" t="str">
        <f>IF(AND('אקלום מבנים'!F60&gt;' קבועים'!$K$100,'אקלום מבנים'!F60&lt;' קבועים'!$K$101),$L$100,IF(AND('אקלום מבנים'!F60&gt;=' קבועים'!$K$101,'אקלום מבנים'!F60&lt;' קבועים'!$K$102),' קבועים'!$L$101,IF(AND('אקלום מבנים'!F60&gt;=' קבועים'!$K$102,'אקלום מבנים'!F60&lt;' קבועים'!$K$103),' קבועים'!$L$102,IF(AND('אקלום מבנים'!F60&gt;=' קבועים'!$K$103,'אקלום מבנים'!F60&lt;' קבועים'!$K$104),' קבועים'!$L$103,IF('אקלום מבנים'!F60&gt;=' קבועים'!$K$104,' קבועים'!$L$104,"")))))</f>
        <v/>
      </c>
      <c r="D105" s="284">
        <f>IFERROR(IF('אקלום מבנים'!J60&gt;0,'אקלום מבנים'!J60,C105*B105),0)</f>
        <v>0</v>
      </c>
      <c r="E105" s="183" t="str">
        <f>IF(AND('אקלום מבנים'!E60&gt;0,'אקלום מבנים'!M60&gt;0),'אקלום מבנים'!N60/' קבועים'!D105*'אקלום מבנים'!K60*'אקלום מבנים'!E60,"0")</f>
        <v>0</v>
      </c>
      <c r="F105" s="183">
        <f t="shared" si="2"/>
        <v>5.6700000000000001E-4</v>
      </c>
      <c r="G105" s="173">
        <f t="shared" si="1"/>
        <v>0</v>
      </c>
      <c r="I105" s="190"/>
      <c r="J105" s="34"/>
      <c r="K105" s="173"/>
      <c r="L105" s="34"/>
      <c r="M105" s="173"/>
      <c r="N105" s="34"/>
    </row>
    <row r="106" spans="1:15">
      <c r="A106" s="176" t="s">
        <v>87</v>
      </c>
      <c r="B106" s="284">
        <f>IF('אקלום מבנים'!H61="לא",IF('אקלום מבנים'!G61="עיבוי אוויר",'אקלום מבנים'!I61-($I$100*'אקלום מבנים'!F61),'אקלום מבנים'!I61-($I$99*'אקלום מבנים'!F61)),'אקלום מבנים'!I61)</f>
        <v>0</v>
      </c>
      <c r="C106" s="284" t="str">
        <f>IF(AND('אקלום מבנים'!F61&gt;' קבועים'!$K$100,'אקלום מבנים'!F61&lt;' קבועים'!$K$101),$L$100,IF(AND('אקלום מבנים'!F61&gt;=' קבועים'!$K$101,'אקלום מבנים'!F61&lt;' קבועים'!$K$102),' קבועים'!$L$101,IF(AND('אקלום מבנים'!F61&gt;=' קבועים'!$K$102,'אקלום מבנים'!F61&lt;' קבועים'!$K$103),' קבועים'!$L$102,IF(AND('אקלום מבנים'!F61&gt;=' קבועים'!$K$103,'אקלום מבנים'!F61&lt;' קבועים'!$K$104),' קבועים'!$L$103,IF('אקלום מבנים'!F61&gt;=' קבועים'!$K$104,' קבועים'!$L$104,"")))))</f>
        <v/>
      </c>
      <c r="D106" s="284">
        <f>IFERROR(IF('אקלום מבנים'!J61&gt;0,'אקלום מבנים'!J61,C106*B106),0)</f>
        <v>0</v>
      </c>
      <c r="E106" s="183" t="str">
        <f>IF(AND('אקלום מבנים'!E61&gt;0,'אקלום מבנים'!M61&gt;0),'אקלום מבנים'!N61/' קבועים'!D106*'אקלום מבנים'!K61*'אקלום מבנים'!E61,"0")</f>
        <v>0</v>
      </c>
      <c r="F106" s="183">
        <f t="shared" si="2"/>
        <v>5.6700000000000001E-4</v>
      </c>
      <c r="G106" s="173">
        <f t="shared" si="1"/>
        <v>0</v>
      </c>
      <c r="I106" s="190"/>
      <c r="J106" s="34"/>
      <c r="K106" s="173"/>
      <c r="L106" s="34"/>
      <c r="M106" s="173"/>
      <c r="N106" s="34"/>
    </row>
    <row r="107" spans="1:15">
      <c r="A107" s="176" t="s">
        <v>88</v>
      </c>
      <c r="B107" s="284">
        <f>IF('אקלום מבנים'!H62="לא",IF('אקלום מבנים'!G62="עיבוי אוויר",'אקלום מבנים'!I62-($I$100*'אקלום מבנים'!F62),'אקלום מבנים'!I62-($I$99*'אקלום מבנים'!F62)),'אקלום מבנים'!I62)</f>
        <v>0</v>
      </c>
      <c r="C107" s="284" t="str">
        <f>IF(AND('אקלום מבנים'!F62&gt;' קבועים'!$K$100,'אקלום מבנים'!F62&lt;' קבועים'!$K$101),$L$100,IF(AND('אקלום מבנים'!F62&gt;=' קבועים'!$K$101,'אקלום מבנים'!F62&lt;' קבועים'!$K$102),' קבועים'!$L$101,IF(AND('אקלום מבנים'!F62&gt;=' קבועים'!$K$102,'אקלום מבנים'!F62&lt;' קבועים'!$K$103),' קבועים'!$L$102,IF(AND('אקלום מבנים'!F62&gt;=' קבועים'!$K$103,'אקלום מבנים'!F62&lt;' קבועים'!$K$104),' קבועים'!$L$103,IF('אקלום מבנים'!F62&gt;=' קבועים'!$K$104,' קבועים'!$L$104,"")))))</f>
        <v/>
      </c>
      <c r="D107" s="284">
        <f>IFERROR(IF('אקלום מבנים'!J62&gt;0,'אקלום מבנים'!J62,C107*B107),0)</f>
        <v>0</v>
      </c>
      <c r="E107" s="183" t="str">
        <f>IF(AND('אקלום מבנים'!E62&gt;0,'אקלום מבנים'!M62&gt;0),'אקלום מבנים'!N62/' קבועים'!D107*'אקלום מבנים'!K62*'אקלום מבנים'!E62,"0")</f>
        <v>0</v>
      </c>
      <c r="F107" s="183">
        <f t="shared" si="2"/>
        <v>5.6700000000000001E-4</v>
      </c>
      <c r="G107" s="173">
        <f t="shared" si="1"/>
        <v>0</v>
      </c>
      <c r="I107" s="190"/>
      <c r="J107" s="34"/>
      <c r="K107" s="173"/>
      <c r="L107" s="34"/>
      <c r="M107" s="173"/>
      <c r="N107" s="34"/>
    </row>
    <row r="108" spans="1:15">
      <c r="A108" s="176" t="s">
        <v>89</v>
      </c>
      <c r="B108" s="284">
        <f>IF('אקלום מבנים'!H63="לא",IF('אקלום מבנים'!G63="עיבוי אוויר",'אקלום מבנים'!I63-($I$100*'אקלום מבנים'!F63),'אקלום מבנים'!I63-($I$99*'אקלום מבנים'!F63)),'אקלום מבנים'!I63)</f>
        <v>0</v>
      </c>
      <c r="C108" s="284" t="str">
        <f>IF(AND('אקלום מבנים'!F63&gt;' קבועים'!$K$100,'אקלום מבנים'!F63&lt;' קבועים'!$K$101),$L$100,IF(AND('אקלום מבנים'!F63&gt;=' קבועים'!$K$101,'אקלום מבנים'!F63&lt;' קבועים'!$K$102),' קבועים'!$L$101,IF(AND('אקלום מבנים'!F63&gt;=' קבועים'!$K$102,'אקלום מבנים'!F63&lt;' קבועים'!$K$103),' קבועים'!$L$102,IF(AND('אקלום מבנים'!F63&gt;=' קבועים'!$K$103,'אקלום מבנים'!F63&lt;' קבועים'!$K$104),' קבועים'!$L$103,IF('אקלום מבנים'!F63&gt;=' קבועים'!$K$104,' קבועים'!$L$104,"")))))</f>
        <v/>
      </c>
      <c r="D108" s="284">
        <f>IFERROR(IF('אקלום מבנים'!J63&gt;0,'אקלום מבנים'!J63,C108*B108),0)</f>
        <v>0</v>
      </c>
      <c r="E108" s="183" t="str">
        <f>IF(AND('אקלום מבנים'!E63&gt;0,'אקלום מבנים'!M63&gt;0),'אקלום מבנים'!N63/' קבועים'!D108*'אקלום מבנים'!K63*'אקלום מבנים'!E63,"0")</f>
        <v>0</v>
      </c>
      <c r="F108" s="183">
        <f t="shared" si="2"/>
        <v>5.6700000000000001E-4</v>
      </c>
      <c r="G108" s="173">
        <f t="shared" si="1"/>
        <v>0</v>
      </c>
      <c r="I108" s="274"/>
      <c r="J108" s="34"/>
      <c r="K108" s="173"/>
      <c r="L108" s="34"/>
      <c r="M108" s="173"/>
      <c r="N108" s="34"/>
    </row>
    <row r="109" spans="1:15">
      <c r="A109" s="176" t="s">
        <v>90</v>
      </c>
      <c r="B109" s="284">
        <f>IF('אקלום מבנים'!H64="לא",IF('אקלום מבנים'!G64="עיבוי אוויר",'אקלום מבנים'!I64-($I$100*'אקלום מבנים'!F64),'אקלום מבנים'!I64-($I$99*'אקלום מבנים'!F64)),'אקלום מבנים'!I64)</f>
        <v>0</v>
      </c>
      <c r="C109" s="284" t="str">
        <f>IF(AND('אקלום מבנים'!F64&gt;' קבועים'!$K$100,'אקלום מבנים'!F64&lt;' קבועים'!$K$101),$L$100,IF(AND('אקלום מבנים'!F64&gt;=' קבועים'!$K$101,'אקלום מבנים'!F64&lt;' קבועים'!$K$102),' קבועים'!$L$101,IF(AND('אקלום מבנים'!F64&gt;=' קבועים'!$K$102,'אקלום מבנים'!F64&lt;' קבועים'!$K$103),' קבועים'!$L$102,IF(AND('אקלום מבנים'!F64&gt;=' קבועים'!$K$103,'אקלום מבנים'!F64&lt;' קבועים'!$K$104),' קבועים'!$L$103,IF('אקלום מבנים'!F64&gt;=' קבועים'!$K$104,' קבועים'!$L$104,"")))))</f>
        <v/>
      </c>
      <c r="D109" s="284">
        <f>IFERROR(IF('אקלום מבנים'!J64&gt;0,'אקלום מבנים'!J64,C109*B109),0)</f>
        <v>0</v>
      </c>
      <c r="E109" s="183" t="str">
        <f>IF(AND('אקלום מבנים'!E64&gt;0,'אקלום מבנים'!M64&gt;0),'אקלום מבנים'!N64/' קבועים'!D109*'אקלום מבנים'!K64*'אקלום מבנים'!E64,"0")</f>
        <v>0</v>
      </c>
      <c r="F109" s="183">
        <f t="shared" si="2"/>
        <v>5.6700000000000001E-4</v>
      </c>
      <c r="G109" s="173">
        <f t="shared" si="1"/>
        <v>0</v>
      </c>
      <c r="I109" s="190"/>
      <c r="J109" s="34"/>
      <c r="K109" s="173"/>
      <c r="L109" s="34"/>
      <c r="M109" s="173"/>
      <c r="N109" s="34"/>
    </row>
    <row r="110" spans="1:15">
      <c r="D110" s="173"/>
      <c r="I110" s="190"/>
      <c r="O110" s="34"/>
    </row>
    <row r="111" spans="1:15">
      <c r="A111" s="176" t="s">
        <v>82</v>
      </c>
      <c r="B111" s="173">
        <f>SUM(G100:G109)</f>
        <v>0</v>
      </c>
      <c r="D111" s="173"/>
      <c r="I111" s="190"/>
      <c r="O111" s="34"/>
    </row>
    <row r="112" spans="1:15">
      <c r="A112" s="176" t="s">
        <v>287</v>
      </c>
      <c r="B112" s="173">
        <f>SUM(E100:E109)</f>
        <v>0</v>
      </c>
      <c r="D112" s="173"/>
      <c r="F112" s="34"/>
      <c r="I112" s="173"/>
      <c r="O112" s="34"/>
    </row>
    <row r="113" spans="1:15">
      <c r="A113" s="196" t="s">
        <v>72</v>
      </c>
      <c r="D113" s="173"/>
      <c r="F113" s="34"/>
      <c r="I113" s="173"/>
      <c r="O113" s="34"/>
    </row>
    <row r="114" spans="1:15">
      <c r="A114" s="176" t="s">
        <v>73</v>
      </c>
      <c r="B114" s="249">
        <f>'אקלום מבנים'!C79</f>
        <v>0</v>
      </c>
      <c r="D114" s="173"/>
      <c r="F114" s="34"/>
      <c r="I114" s="173"/>
      <c r="O114" s="34"/>
    </row>
    <row r="115" spans="1:15">
      <c r="D115" s="173"/>
      <c r="F115" s="34"/>
      <c r="I115" s="173"/>
      <c r="O115" s="34"/>
    </row>
    <row r="116" spans="1:15" ht="60">
      <c r="B116" s="273" t="s">
        <v>2448</v>
      </c>
      <c r="C116" s="293" t="s">
        <v>2503</v>
      </c>
      <c r="D116" s="34" t="s">
        <v>2436</v>
      </c>
      <c r="E116" s="34" t="s">
        <v>61</v>
      </c>
      <c r="F116" s="34" t="s">
        <v>52</v>
      </c>
      <c r="G116" s="276" t="s">
        <v>2437</v>
      </c>
      <c r="H116" s="12" t="s">
        <v>2438</v>
      </c>
      <c r="I116" s="12" t="s">
        <v>2421</v>
      </c>
    </row>
    <row r="117" spans="1:15">
      <c r="A117" s="176" t="s">
        <v>64</v>
      </c>
      <c r="B117" s="173">
        <f>'אקלום מבנים'!G89</f>
        <v>0</v>
      </c>
      <c r="C117" s="292">
        <f>IF('אקלום מבנים'!H89&gt;0,'אקלום מבנים'!H89,' קבועים'!B117*1.35)</f>
        <v>0</v>
      </c>
      <c r="D117" s="275">
        <f>IF(AND('אקלום מבנים'!E89&gt;0,'אקלום מבנים'!K89&gt;0),'אקלום מבנים'!L89/' קבועים'!C117*'אקלום מבנים'!I89*'אקלום מבנים'!E89,"0")*(100%-G117)</f>
        <v>0</v>
      </c>
      <c r="E117" s="183">
        <f>$C$68</f>
        <v>5.6700000000000001E-4</v>
      </c>
      <c r="F117" s="173">
        <f t="shared" ref="F117:F126" si="3">D117*E117</f>
        <v>0</v>
      </c>
      <c r="G117" s="277" t="str">
        <f>IF('אקלום מבנים'!O89&lt;&gt;"",'אקלום מבנים'!O89,IF(AND('אקלום מבנים'!N89&gt;0%,'אקלום מבנים'!N89&lt;&gt;""),'אקלום מבנים'!N89,"0"))</f>
        <v>0</v>
      </c>
      <c r="H117" s="208" t="s">
        <v>2435</v>
      </c>
      <c r="I117" s="209">
        <v>0.1</v>
      </c>
    </row>
    <row r="118" spans="1:15">
      <c r="A118" s="176" t="s">
        <v>77</v>
      </c>
      <c r="B118" s="173">
        <f>'אקלום מבנים'!G90</f>
        <v>0</v>
      </c>
      <c r="C118" s="292">
        <f>IF('אקלום מבנים'!H90&gt;0,'אקלום מבנים'!H90,' קבועים'!B118*1.35)</f>
        <v>0</v>
      </c>
      <c r="D118" s="275">
        <f>IF(AND('אקלום מבנים'!E90&gt;0,'אקלום מבנים'!K90&gt;0),'אקלום מבנים'!L90/' קבועים'!C118*'אקלום מבנים'!I90*'אקלום מבנים'!E90,"0")*(100%-G118)</f>
        <v>0</v>
      </c>
      <c r="E118" s="183">
        <f t="shared" ref="E118:E126" si="4">$C$68</f>
        <v>5.6700000000000001E-4</v>
      </c>
      <c r="F118" s="173">
        <f t="shared" si="3"/>
        <v>0</v>
      </c>
      <c r="G118" s="277" t="str">
        <f>IF('אקלום מבנים'!O90&lt;&gt;"",'אקלום מבנים'!O90,IF(AND('אקלום מבנים'!N90&gt;0%,'אקלום מבנים'!N90&lt;&gt;""),'אקלום מבנים'!N90,"0"))</f>
        <v>0</v>
      </c>
      <c r="H118" s="208" t="s">
        <v>2420</v>
      </c>
      <c r="I118" s="209">
        <v>7.0000000000000007E-2</v>
      </c>
    </row>
    <row r="119" spans="1:15">
      <c r="A119" s="176" t="s">
        <v>78</v>
      </c>
      <c r="B119" s="173">
        <f>'אקלום מבנים'!G91</f>
        <v>0</v>
      </c>
      <c r="C119" s="292">
        <f>IF('אקלום מבנים'!H91&gt;0,'אקלום מבנים'!H91,' קבועים'!B119*1.35)</f>
        <v>0</v>
      </c>
      <c r="D119" s="275">
        <f>IF(AND('אקלום מבנים'!E91&gt;0,'אקלום מבנים'!K91&gt;0),'אקלום מבנים'!L91/' קבועים'!C119*'אקלום מבנים'!I91*'אקלום מבנים'!E91,"0")*(100%-G119)</f>
        <v>0</v>
      </c>
      <c r="E119" s="183">
        <f t="shared" si="4"/>
        <v>5.6700000000000001E-4</v>
      </c>
      <c r="F119" s="173">
        <f t="shared" si="3"/>
        <v>0</v>
      </c>
      <c r="G119" s="277" t="str">
        <f>IF('אקלום מבנים'!O91&lt;&gt;"",'אקלום מבנים'!O91,IF(AND('אקלום מבנים'!N91&gt;0%,'אקלום מבנים'!N91&lt;&gt;""),'אקלום מבנים'!N91,"0"))</f>
        <v>0</v>
      </c>
      <c r="H119" s="208" t="s">
        <v>2434</v>
      </c>
      <c r="I119" s="209">
        <v>0.05</v>
      </c>
    </row>
    <row r="120" spans="1:15">
      <c r="A120" s="176" t="s">
        <v>79</v>
      </c>
      <c r="B120" s="173">
        <f>'אקלום מבנים'!G92</f>
        <v>0</v>
      </c>
      <c r="C120" s="292">
        <f>IF('אקלום מבנים'!H92&gt;0,'אקלום מבנים'!H92,' קבועים'!B120*1.35)</f>
        <v>0</v>
      </c>
      <c r="D120" s="275">
        <f>IF(AND('אקלום מבנים'!E92&gt;0,'אקלום מבנים'!K92&gt;0),'אקלום מבנים'!L92/' קבועים'!C120*'אקלום מבנים'!I92*'אקלום מבנים'!E92,"0")*(100%-G120)</f>
        <v>0</v>
      </c>
      <c r="E120" s="183">
        <f t="shared" si="4"/>
        <v>5.6700000000000001E-4</v>
      </c>
      <c r="F120" s="173">
        <f t="shared" si="3"/>
        <v>0</v>
      </c>
      <c r="G120" s="277" t="str">
        <f>IF('אקלום מבנים'!O92&lt;&gt;"",'אקלום מבנים'!O92,IF(AND('אקלום מבנים'!N92&gt;0%,'אקלום מבנים'!N92&lt;&gt;""),'אקלום מבנים'!N92,"0"))</f>
        <v>0</v>
      </c>
      <c r="H120" s="208" t="s">
        <v>2248</v>
      </c>
      <c r="I120" s="209">
        <v>0</v>
      </c>
    </row>
    <row r="121" spans="1:15">
      <c r="A121" s="176" t="s">
        <v>80</v>
      </c>
      <c r="B121" s="173">
        <f>'אקלום מבנים'!G93</f>
        <v>0</v>
      </c>
      <c r="C121" s="292">
        <f>IF('אקלום מבנים'!H93&gt;0,'אקלום מבנים'!H93,' קבועים'!B121*1.35)</f>
        <v>0</v>
      </c>
      <c r="D121" s="275">
        <f>IF(AND('אקלום מבנים'!E93&gt;0,'אקלום מבנים'!K93&gt;0),'אקלום מבנים'!L93/' קבועים'!C121*'אקלום מבנים'!I93*'אקלום מבנים'!E93,"0")*(100%-G121)</f>
        <v>0</v>
      </c>
      <c r="E121" s="183">
        <f t="shared" si="4"/>
        <v>5.6700000000000001E-4</v>
      </c>
      <c r="F121" s="173">
        <f t="shared" si="3"/>
        <v>0</v>
      </c>
      <c r="G121" s="277" t="str">
        <f>IF('אקלום מבנים'!O93&lt;&gt;"",'אקלום מבנים'!O93,IF(AND('אקלום מבנים'!N93&gt;0%,'אקלום מבנים'!N93&lt;&gt;""),'אקלום מבנים'!N93,"0"))</f>
        <v>0</v>
      </c>
      <c r="H121" s="208" t="s">
        <v>272</v>
      </c>
      <c r="I121" s="286"/>
    </row>
    <row r="122" spans="1:15">
      <c r="A122" s="176" t="s">
        <v>81</v>
      </c>
      <c r="B122" s="173">
        <f>'אקלום מבנים'!G94</f>
        <v>0</v>
      </c>
      <c r="C122" s="292">
        <f>IF('אקלום מבנים'!H94&gt;0,'אקלום מבנים'!H94,' קבועים'!B122*1.35)</f>
        <v>0</v>
      </c>
      <c r="D122" s="275">
        <f>IF(AND('אקלום מבנים'!E94&gt;0,'אקלום מבנים'!K94&gt;0),'אקלום מבנים'!L94/' קבועים'!C122*'אקלום מבנים'!I94*'אקלום מבנים'!E94,"0")*(100%-G122)</f>
        <v>0</v>
      </c>
      <c r="E122" s="183">
        <f t="shared" si="4"/>
        <v>5.6700000000000001E-4</v>
      </c>
      <c r="F122" s="173">
        <f t="shared" si="3"/>
        <v>0</v>
      </c>
      <c r="G122" s="277" t="str">
        <f>IF('אקלום מבנים'!O94&lt;&gt;"",'אקלום מבנים'!O94,IF(AND('אקלום מבנים'!N94&gt;0%,'אקלום מבנים'!N94&lt;&gt;""),'אקלום מבנים'!N94,"0"))</f>
        <v>0</v>
      </c>
      <c r="I122" s="173"/>
    </row>
    <row r="123" spans="1:15">
      <c r="A123" s="176" t="s">
        <v>87</v>
      </c>
      <c r="B123" s="173">
        <f>'אקלום מבנים'!G95</f>
        <v>0</v>
      </c>
      <c r="C123" s="292">
        <f>IF('אקלום מבנים'!H95&gt;0,'אקלום מבנים'!H95,' קבועים'!B123*1.35)</f>
        <v>0</v>
      </c>
      <c r="D123" s="275">
        <f>IF(AND('אקלום מבנים'!E95&gt;0,'אקלום מבנים'!K95&gt;0),'אקלום מבנים'!L95/' קבועים'!C123*'אקלום מבנים'!I95*'אקלום מבנים'!E95,"0")*(100%-G123)</f>
        <v>0</v>
      </c>
      <c r="E123" s="183">
        <f t="shared" si="4"/>
        <v>5.6700000000000001E-4</v>
      </c>
      <c r="F123" s="173">
        <f t="shared" si="3"/>
        <v>0</v>
      </c>
      <c r="G123" s="277" t="str">
        <f>IF('אקלום מבנים'!O95&lt;&gt;"",'אקלום מבנים'!O95,IF(AND('אקלום מבנים'!N95&gt;0%,'אקלום מבנים'!N95&lt;&gt;""),'אקלום מבנים'!N95,"0"))</f>
        <v>0</v>
      </c>
      <c r="I123" s="173"/>
    </row>
    <row r="124" spans="1:15">
      <c r="A124" s="176" t="s">
        <v>88</v>
      </c>
      <c r="B124" s="173">
        <f>'אקלום מבנים'!G96</f>
        <v>0</v>
      </c>
      <c r="C124" s="292">
        <f>IF('אקלום מבנים'!H96&gt;0,'אקלום מבנים'!H96,' קבועים'!B124*1.35)</f>
        <v>0</v>
      </c>
      <c r="D124" s="275">
        <f>IF(AND('אקלום מבנים'!E96&gt;0,'אקלום מבנים'!K96&gt;0),'אקלום מבנים'!L96/' קבועים'!C124*'אקלום מבנים'!I96*'אקלום מבנים'!E96,"0")*(100%-G124)</f>
        <v>0</v>
      </c>
      <c r="E124" s="183">
        <f t="shared" si="4"/>
        <v>5.6700000000000001E-4</v>
      </c>
      <c r="F124" s="173">
        <f t="shared" si="3"/>
        <v>0</v>
      </c>
      <c r="G124" s="277" t="str">
        <f>IF('אקלום מבנים'!O96&lt;&gt;"",'אקלום מבנים'!O96,IF(AND('אקלום מבנים'!N96&gt;0%,'אקלום מבנים'!N96&lt;&gt;""),'אקלום מבנים'!N96,"0"))</f>
        <v>0</v>
      </c>
      <c r="I124" s="173"/>
    </row>
    <row r="125" spans="1:15">
      <c r="A125" s="176" t="s">
        <v>89</v>
      </c>
      <c r="B125" s="173">
        <f>'אקלום מבנים'!G97</f>
        <v>0</v>
      </c>
      <c r="C125" s="292">
        <f>IF('אקלום מבנים'!H97&gt;0,'אקלום מבנים'!H97,' קבועים'!B125*1.35)</f>
        <v>0</v>
      </c>
      <c r="D125" s="275">
        <f>IF(AND('אקלום מבנים'!E97&gt;0,'אקלום מבנים'!K97&gt;0),'אקלום מבנים'!L97/' קבועים'!C125*'אקלום מבנים'!I97*'אקלום מבנים'!E97,"0")*(100%-G125)</f>
        <v>0</v>
      </c>
      <c r="E125" s="183">
        <f t="shared" si="4"/>
        <v>5.6700000000000001E-4</v>
      </c>
      <c r="F125" s="173">
        <f t="shared" si="3"/>
        <v>0</v>
      </c>
      <c r="G125" s="277" t="str">
        <f>IF('אקלום מבנים'!O97&lt;&gt;"",'אקלום מבנים'!O97,IF(AND('אקלום מבנים'!N97&gt;0%,'אקלום מבנים'!N97&lt;&gt;""),'אקלום מבנים'!N97,"0"))</f>
        <v>0</v>
      </c>
      <c r="I125" s="173"/>
    </row>
    <row r="126" spans="1:15">
      <c r="A126" s="176" t="s">
        <v>90</v>
      </c>
      <c r="B126" s="173">
        <f>'אקלום מבנים'!G98</f>
        <v>0</v>
      </c>
      <c r="C126" s="292">
        <f>IF('אקלום מבנים'!H98&gt;0,'אקלום מבנים'!H98,' קבועים'!B126*1.35)</f>
        <v>0</v>
      </c>
      <c r="D126" s="275">
        <f>IF(AND('אקלום מבנים'!E98&gt;0,'אקלום מבנים'!K98&gt;0),'אקלום מבנים'!L98/' קבועים'!C126*'אקלום מבנים'!I98*'אקלום מבנים'!E98,"0")*(100%-G126)</f>
        <v>0</v>
      </c>
      <c r="E126" s="183">
        <f t="shared" si="4"/>
        <v>5.6700000000000001E-4</v>
      </c>
      <c r="F126" s="173">
        <f t="shared" si="3"/>
        <v>0</v>
      </c>
      <c r="G126" s="277" t="str">
        <f>IF('אקלום מבנים'!O98&lt;&gt;"",'אקלום מבנים'!O98,IF(AND('אקלום מבנים'!N98&gt;0%,'אקלום מבנים'!N98&lt;&gt;""),'אקלום מבנים'!N98,"0"))</f>
        <v>0</v>
      </c>
      <c r="I126" s="173"/>
    </row>
    <row r="127" spans="1:15">
      <c r="D127" s="173"/>
      <c r="I127" s="173"/>
      <c r="O127" s="34"/>
    </row>
    <row r="128" spans="1:15">
      <c r="A128" s="176" t="s">
        <v>75</v>
      </c>
      <c r="B128" s="173">
        <f>SUM(F117:F126)</f>
        <v>0</v>
      </c>
      <c r="D128" s="173"/>
      <c r="F128" s="34"/>
      <c r="I128" s="173"/>
      <c r="O128" s="34"/>
    </row>
    <row r="129" spans="1:245">
      <c r="A129" s="176" t="s">
        <v>122</v>
      </c>
      <c r="B129" s="173">
        <f>SUM(D117:D126)</f>
        <v>0</v>
      </c>
      <c r="D129" s="173"/>
      <c r="F129" s="34"/>
      <c r="I129" s="173"/>
      <c r="O129" s="34"/>
    </row>
    <row r="130" spans="1:245">
      <c r="A130" s="196" t="s">
        <v>74</v>
      </c>
      <c r="D130" s="173"/>
      <c r="F130" s="34"/>
      <c r="I130" s="173"/>
      <c r="O130" s="34"/>
    </row>
    <row r="131" spans="1:245">
      <c r="D131" s="173"/>
      <c r="F131" s="34"/>
      <c r="I131" s="173"/>
      <c r="O131" s="34"/>
    </row>
    <row r="132" spans="1:245">
      <c r="A132" s="176" t="s">
        <v>131</v>
      </c>
      <c r="B132" s="173">
        <f>B80-B128</f>
        <v>0</v>
      </c>
      <c r="D132" s="173"/>
      <c r="F132" s="34"/>
      <c r="I132" s="173"/>
      <c r="O132" s="34"/>
    </row>
    <row r="133" spans="1:245">
      <c r="A133" s="176" t="s">
        <v>132</v>
      </c>
      <c r="B133" s="173">
        <f>B81-B129</f>
        <v>0</v>
      </c>
      <c r="D133" s="173"/>
      <c r="F133" s="34"/>
      <c r="I133" s="173"/>
      <c r="O133" s="34"/>
    </row>
    <row r="134" spans="1:245">
      <c r="D134" s="173"/>
      <c r="F134" s="34"/>
      <c r="I134" s="173"/>
      <c r="O134" s="34"/>
    </row>
    <row r="135" spans="1:245">
      <c r="A135" s="176" t="s">
        <v>133</v>
      </c>
      <c r="B135" s="173">
        <f>IF(B132="",0,B132*'פרטים כלליים, עלויות ותוצאות'!D36)</f>
        <v>0</v>
      </c>
      <c r="D135" s="173"/>
      <c r="F135" s="34"/>
      <c r="I135" s="173"/>
      <c r="O135" s="34"/>
    </row>
    <row r="136" spans="1:245">
      <c r="A136" s="176" t="s">
        <v>134</v>
      </c>
      <c r="B136" s="173">
        <f>B133*'פרטים כלליים, עלויות ותוצאות'!D36</f>
        <v>0</v>
      </c>
      <c r="D136" s="173"/>
      <c r="F136" s="34"/>
      <c r="I136" s="173"/>
      <c r="O136" s="34"/>
    </row>
    <row r="137" spans="1:245">
      <c r="D137" s="173"/>
      <c r="F137" s="34"/>
      <c r="I137" s="173"/>
      <c r="O137" s="34"/>
    </row>
    <row r="138" spans="1:245">
      <c r="D138" s="173"/>
    </row>
    <row r="139" spans="1:245" ht="42.75" customHeight="1">
      <c r="A139" s="201" t="s">
        <v>379</v>
      </c>
      <c r="B139" s="103" t="s">
        <v>109</v>
      </c>
      <c r="C139" s="31" t="s">
        <v>367</v>
      </c>
      <c r="D139" s="202" t="s">
        <v>2444</v>
      </c>
      <c r="E139" s="103" t="s">
        <v>107</v>
      </c>
      <c r="F139" s="31" t="s">
        <v>108</v>
      </c>
      <c r="G139" s="31" t="s">
        <v>111</v>
      </c>
    </row>
    <row r="140" spans="1:245" s="53" customFormat="1">
      <c r="A140" s="53" t="s">
        <v>39</v>
      </c>
      <c r="B140" s="53" t="s">
        <v>48</v>
      </c>
      <c r="C140" s="203">
        <f>A90+SUM(E100:E109)</f>
        <v>0</v>
      </c>
      <c r="D140" s="204" t="e">
        <f>C140/$B$78</f>
        <v>#DIV/0!</v>
      </c>
      <c r="E140" s="203">
        <f>SUM(D117:D126)</f>
        <v>0</v>
      </c>
      <c r="F140" s="203">
        <f>C140-E140</f>
        <v>0</v>
      </c>
      <c r="G140" s="205" t="e">
        <f>F140/C140</f>
        <v>#DIV/0!</v>
      </c>
      <c r="I140" s="31"/>
      <c r="K140" s="31"/>
    </row>
    <row r="141" spans="1:245" s="53" customFormat="1">
      <c r="C141" s="203"/>
      <c r="D141" s="204"/>
      <c r="E141" s="203"/>
      <c r="F141" s="203"/>
      <c r="G141" s="205"/>
      <c r="I141" s="31"/>
      <c r="K141" s="31"/>
    </row>
    <row r="142" spans="1:245" s="193" customFormat="1" ht="18.75" thickBot="1">
      <c r="A142" s="1053" t="s">
        <v>2432</v>
      </c>
      <c r="B142" s="1053"/>
      <c r="C142" s="1053"/>
      <c r="G142" s="194"/>
      <c r="I142" s="195"/>
      <c r="K142" s="195"/>
      <c r="M142" s="195"/>
    </row>
    <row r="144" spans="1:245">
      <c r="A144" s="188" t="s">
        <v>297</v>
      </c>
      <c r="B144" s="179">
        <v>1.163E-3</v>
      </c>
      <c r="C144" s="29" t="s">
        <v>2271</v>
      </c>
      <c r="D144" s="29"/>
      <c r="F144" s="29"/>
      <c r="G144" s="29"/>
      <c r="H144" s="29"/>
      <c r="I144" s="29"/>
      <c r="J144" s="29"/>
      <c r="K144" s="29"/>
      <c r="L144" s="29"/>
      <c r="M144" s="29"/>
      <c r="N144" s="29"/>
      <c r="O144" s="29"/>
      <c r="P144" s="29"/>
      <c r="Q144" s="29"/>
      <c r="R144" s="29"/>
      <c r="S144" s="29"/>
      <c r="T144" s="29"/>
      <c r="U144" s="29"/>
      <c r="V144" s="29"/>
      <c r="W144" s="29"/>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c r="AZ144" s="29"/>
      <c r="BA144" s="29"/>
      <c r="BB144" s="29"/>
      <c r="BC144" s="29"/>
      <c r="BD144" s="29"/>
      <c r="BE144" s="29"/>
      <c r="BF144" s="29"/>
      <c r="BG144" s="29"/>
      <c r="BH144" s="29"/>
      <c r="BI144" s="29"/>
      <c r="BJ144" s="29"/>
      <c r="BK144" s="29"/>
      <c r="BL144" s="29"/>
      <c r="BM144" s="29"/>
      <c r="BN144" s="29"/>
      <c r="BO144" s="29"/>
      <c r="BP144" s="29"/>
      <c r="BQ144" s="29"/>
      <c r="BR144" s="29"/>
      <c r="BS144" s="29"/>
      <c r="BT144" s="29"/>
      <c r="BU144" s="29"/>
      <c r="BV144" s="29"/>
      <c r="BW144" s="29"/>
      <c r="BX144" s="29"/>
      <c r="BY144" s="29"/>
      <c r="BZ144" s="29"/>
      <c r="CA144" s="29"/>
      <c r="CB144" s="29"/>
      <c r="CC144" s="29"/>
      <c r="CD144" s="29"/>
      <c r="CE144" s="29"/>
      <c r="CF144" s="29"/>
      <c r="CG144" s="29"/>
      <c r="CH144" s="29"/>
      <c r="CI144" s="29"/>
      <c r="CJ144" s="29"/>
      <c r="CK144" s="29"/>
      <c r="CL144" s="29"/>
      <c r="CM144" s="29"/>
      <c r="CN144" s="29"/>
      <c r="CO144" s="29"/>
      <c r="CP144" s="29"/>
      <c r="CQ144" s="29"/>
      <c r="CR144" s="29"/>
      <c r="CS144" s="29"/>
      <c r="CT144" s="29"/>
      <c r="CU144" s="29"/>
      <c r="CV144" s="29"/>
      <c r="CW144" s="29"/>
      <c r="CX144" s="29"/>
      <c r="CY144" s="29"/>
      <c r="CZ144" s="29"/>
      <c r="DA144" s="29"/>
      <c r="DB144" s="29"/>
      <c r="DC144" s="29"/>
      <c r="DD144" s="29"/>
      <c r="DE144" s="29"/>
      <c r="DF144" s="29"/>
      <c r="DG144" s="29"/>
      <c r="DH144" s="29"/>
      <c r="DI144" s="29"/>
      <c r="DJ144" s="29"/>
      <c r="DK144" s="29"/>
      <c r="DL144" s="29"/>
      <c r="DM144" s="29"/>
      <c r="DN144" s="29"/>
      <c r="DO144" s="29"/>
      <c r="DP144" s="29"/>
      <c r="DQ144" s="29"/>
      <c r="DR144" s="29"/>
      <c r="DS144" s="29"/>
      <c r="DT144" s="29"/>
      <c r="DU144" s="29"/>
      <c r="DV144" s="29"/>
      <c r="DW144" s="29"/>
      <c r="DX144" s="29"/>
      <c r="DY144" s="29"/>
      <c r="DZ144" s="29"/>
      <c r="EA144" s="29"/>
      <c r="EB144" s="29"/>
      <c r="EC144" s="29"/>
      <c r="ED144" s="29"/>
      <c r="EE144" s="29"/>
      <c r="EF144" s="29"/>
      <c r="EG144" s="29"/>
      <c r="EH144" s="29"/>
      <c r="EI144" s="29"/>
      <c r="EJ144" s="29"/>
      <c r="EK144" s="29"/>
      <c r="EL144" s="29"/>
      <c r="EM144" s="29"/>
      <c r="EN144" s="29"/>
      <c r="EO144" s="29"/>
      <c r="EP144" s="29"/>
      <c r="EQ144" s="29"/>
      <c r="ER144" s="29"/>
      <c r="ES144" s="29"/>
      <c r="ET144" s="29"/>
      <c r="EU144" s="29"/>
      <c r="EV144" s="29"/>
      <c r="EW144" s="29"/>
      <c r="EX144" s="29"/>
      <c r="EY144" s="29"/>
      <c r="EZ144" s="29"/>
      <c r="FA144" s="29"/>
      <c r="FB144" s="29"/>
      <c r="FC144" s="29"/>
      <c r="FD144" s="29"/>
      <c r="FE144" s="29"/>
      <c r="FF144" s="29"/>
      <c r="FG144" s="29"/>
      <c r="FH144" s="29"/>
      <c r="FI144" s="29"/>
      <c r="FJ144" s="29"/>
      <c r="FK144" s="29"/>
      <c r="FL144" s="29"/>
      <c r="FM144" s="29"/>
      <c r="FN144" s="29"/>
      <c r="FO144" s="29"/>
      <c r="FP144" s="29"/>
      <c r="FQ144" s="29"/>
      <c r="FR144" s="29"/>
      <c r="FS144" s="29"/>
      <c r="FT144" s="29"/>
      <c r="FU144" s="29"/>
      <c r="FV144" s="29"/>
      <c r="FW144" s="29"/>
      <c r="FX144" s="29"/>
      <c r="FY144" s="29"/>
      <c r="FZ144" s="29"/>
      <c r="GA144" s="29"/>
      <c r="GB144" s="29"/>
      <c r="GC144" s="29"/>
      <c r="GD144" s="29"/>
      <c r="GE144" s="29"/>
      <c r="GF144" s="29"/>
      <c r="GG144" s="29"/>
      <c r="GH144" s="29"/>
      <c r="GI144" s="29"/>
      <c r="GJ144" s="29"/>
      <c r="GK144" s="29"/>
      <c r="GL144" s="29"/>
      <c r="GM144" s="29"/>
      <c r="GN144" s="29"/>
      <c r="GO144" s="29"/>
      <c r="GP144" s="29"/>
      <c r="GQ144" s="29"/>
      <c r="GR144" s="29"/>
      <c r="GS144" s="29"/>
      <c r="GT144" s="29"/>
      <c r="GU144" s="29"/>
      <c r="GV144" s="29"/>
      <c r="GW144" s="29"/>
      <c r="GX144" s="29"/>
      <c r="GY144" s="29"/>
      <c r="GZ144" s="29"/>
      <c r="HA144" s="29"/>
      <c r="HB144" s="29"/>
      <c r="HC144" s="29"/>
      <c r="HD144" s="29"/>
      <c r="HE144" s="29"/>
      <c r="HF144" s="29"/>
      <c r="HG144" s="29"/>
      <c r="HH144" s="29"/>
      <c r="HI144" s="29"/>
      <c r="HJ144" s="29"/>
      <c r="HK144" s="29"/>
      <c r="HL144" s="29"/>
      <c r="HM144" s="29"/>
      <c r="HN144" s="29"/>
      <c r="HO144" s="29"/>
      <c r="HP144" s="29"/>
      <c r="HQ144" s="29"/>
      <c r="HR144" s="29"/>
      <c r="HS144" s="29"/>
      <c r="HT144" s="29"/>
      <c r="HU144" s="29"/>
      <c r="HV144" s="29"/>
      <c r="HW144" s="29"/>
      <c r="HX144" s="29"/>
      <c r="HY144" s="29"/>
      <c r="HZ144" s="29"/>
      <c r="IA144" s="29"/>
      <c r="IB144" s="29"/>
      <c r="IC144" s="29"/>
      <c r="ID144" s="29"/>
      <c r="IE144" s="29"/>
      <c r="IF144" s="29"/>
      <c r="IG144" s="29"/>
      <c r="IH144" s="29"/>
      <c r="II144" s="29"/>
      <c r="IJ144" s="29"/>
      <c r="IK144" s="29"/>
    </row>
    <row r="145" spans="1:245">
      <c r="A145" s="188" t="s">
        <v>253</v>
      </c>
      <c r="B145" s="179">
        <v>1</v>
      </c>
      <c r="C145" s="29"/>
      <c r="D145" s="29"/>
      <c r="F145" s="29"/>
      <c r="G145" s="29"/>
      <c r="H145" s="29"/>
      <c r="I145" s="29"/>
      <c r="J145" s="29"/>
      <c r="K145" s="29"/>
      <c r="L145" s="29"/>
      <c r="M145" s="29"/>
      <c r="N145" s="29"/>
      <c r="O145" s="29"/>
      <c r="P145" s="29"/>
      <c r="Q145" s="29"/>
      <c r="R145" s="29"/>
      <c r="S145" s="29"/>
      <c r="T145" s="29"/>
      <c r="U145" s="29"/>
      <c r="V145" s="29"/>
      <c r="W145" s="29"/>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c r="AZ145" s="29"/>
      <c r="BA145" s="29"/>
      <c r="BB145" s="29"/>
      <c r="BC145" s="29"/>
      <c r="BD145" s="29"/>
      <c r="BE145" s="29"/>
      <c r="BF145" s="29"/>
      <c r="BG145" s="29"/>
      <c r="BH145" s="29"/>
      <c r="BI145" s="29"/>
      <c r="BJ145" s="29"/>
      <c r="BK145" s="29"/>
      <c r="BL145" s="29"/>
      <c r="BM145" s="29"/>
      <c r="BN145" s="29"/>
      <c r="BO145" s="29"/>
      <c r="BP145" s="29"/>
      <c r="BQ145" s="29"/>
      <c r="BR145" s="29"/>
      <c r="BS145" s="29"/>
      <c r="BT145" s="29"/>
      <c r="BU145" s="29"/>
      <c r="BV145" s="29"/>
      <c r="BW145" s="29"/>
      <c r="BX145" s="29"/>
      <c r="BY145" s="29"/>
      <c r="BZ145" s="29"/>
      <c r="CA145" s="29"/>
      <c r="CB145" s="29"/>
      <c r="CC145" s="29"/>
      <c r="CD145" s="29"/>
      <c r="CE145" s="29"/>
      <c r="CF145" s="29"/>
      <c r="CG145" s="29"/>
      <c r="CH145" s="29"/>
      <c r="CI145" s="29"/>
      <c r="CJ145" s="29"/>
      <c r="CK145" s="29"/>
      <c r="CL145" s="29"/>
      <c r="CM145" s="29"/>
      <c r="CN145" s="29"/>
      <c r="CO145" s="29"/>
      <c r="CP145" s="29"/>
      <c r="CQ145" s="29"/>
      <c r="CR145" s="29"/>
      <c r="CS145" s="29"/>
      <c r="CT145" s="29"/>
      <c r="CU145" s="29"/>
      <c r="CV145" s="29"/>
      <c r="CW145" s="29"/>
      <c r="CX145" s="29"/>
      <c r="CY145" s="29"/>
      <c r="CZ145" s="29"/>
      <c r="DA145" s="29"/>
      <c r="DB145" s="29"/>
      <c r="DC145" s="29"/>
      <c r="DD145" s="29"/>
      <c r="DE145" s="29"/>
      <c r="DF145" s="29"/>
      <c r="DG145" s="29"/>
      <c r="DH145" s="29"/>
      <c r="DI145" s="29"/>
      <c r="DJ145" s="29"/>
      <c r="DK145" s="29"/>
      <c r="DL145" s="29"/>
      <c r="DM145" s="29"/>
      <c r="DN145" s="29"/>
      <c r="DO145" s="29"/>
      <c r="DP145" s="29"/>
      <c r="DQ145" s="29"/>
      <c r="DR145" s="29"/>
      <c r="DS145" s="29"/>
      <c r="DT145" s="29"/>
      <c r="DU145" s="29"/>
      <c r="DV145" s="29"/>
      <c r="DW145" s="29"/>
      <c r="DX145" s="29"/>
      <c r="DY145" s="29"/>
      <c r="DZ145" s="29"/>
      <c r="EA145" s="29"/>
      <c r="EB145" s="29"/>
      <c r="EC145" s="29"/>
      <c r="ED145" s="29"/>
      <c r="EE145" s="29"/>
      <c r="EF145" s="29"/>
      <c r="EG145" s="29"/>
      <c r="EH145" s="29"/>
      <c r="EI145" s="29"/>
      <c r="EJ145" s="29"/>
      <c r="EK145" s="29"/>
      <c r="EL145" s="29"/>
      <c r="EM145" s="29"/>
      <c r="EN145" s="29"/>
      <c r="EO145" s="29"/>
      <c r="EP145" s="29"/>
      <c r="EQ145" s="29"/>
      <c r="ER145" s="29"/>
      <c r="ES145" s="29"/>
      <c r="ET145" s="29"/>
      <c r="EU145" s="29"/>
      <c r="EV145" s="29"/>
      <c r="EW145" s="29"/>
      <c r="EX145" s="29"/>
      <c r="EY145" s="29"/>
      <c r="EZ145" s="29"/>
      <c r="FA145" s="29"/>
      <c r="FB145" s="29"/>
      <c r="FC145" s="29"/>
      <c r="FD145" s="29"/>
      <c r="FE145" s="29"/>
      <c r="FF145" s="29"/>
      <c r="FG145" s="29"/>
      <c r="FH145" s="29"/>
      <c r="FI145" s="29"/>
      <c r="FJ145" s="29"/>
      <c r="FK145" s="29"/>
      <c r="FL145" s="29"/>
      <c r="FM145" s="29"/>
      <c r="FN145" s="29"/>
      <c r="FO145" s="29"/>
      <c r="FP145" s="29"/>
      <c r="FQ145" s="29"/>
      <c r="FR145" s="29"/>
      <c r="FS145" s="29"/>
      <c r="FT145" s="29"/>
      <c r="FU145" s="29"/>
      <c r="FV145" s="29"/>
      <c r="FW145" s="29"/>
      <c r="FX145" s="29"/>
      <c r="FY145" s="29"/>
      <c r="FZ145" s="29"/>
      <c r="GA145" s="29"/>
      <c r="GB145" s="29"/>
      <c r="GC145" s="29"/>
      <c r="GD145" s="29"/>
      <c r="GE145" s="29"/>
      <c r="GF145" s="29"/>
      <c r="GG145" s="29"/>
      <c r="GH145" s="29"/>
      <c r="GI145" s="29"/>
      <c r="GJ145" s="29"/>
      <c r="GK145" s="29"/>
      <c r="GL145" s="29"/>
      <c r="GM145" s="29"/>
      <c r="GN145" s="29"/>
      <c r="GO145" s="29"/>
      <c r="GP145" s="29"/>
      <c r="GQ145" s="29"/>
      <c r="GR145" s="29"/>
      <c r="GS145" s="29"/>
      <c r="GT145" s="29"/>
      <c r="GU145" s="29"/>
      <c r="GV145" s="29"/>
      <c r="GW145" s="29"/>
      <c r="GX145" s="29"/>
      <c r="GY145" s="29"/>
      <c r="GZ145" s="29"/>
      <c r="HA145" s="29"/>
      <c r="HB145" s="29"/>
      <c r="HC145" s="29"/>
      <c r="HD145" s="29"/>
      <c r="HE145" s="29"/>
      <c r="HF145" s="29"/>
      <c r="HG145" s="29"/>
      <c r="HH145" s="29"/>
      <c r="HI145" s="29"/>
      <c r="HJ145" s="29"/>
      <c r="HK145" s="29"/>
      <c r="HL145" s="29"/>
      <c r="HM145" s="29"/>
      <c r="HN145" s="29"/>
      <c r="HO145" s="29"/>
      <c r="HP145" s="29"/>
      <c r="HQ145" s="29"/>
      <c r="HR145" s="29"/>
      <c r="HS145" s="29"/>
      <c r="HT145" s="29"/>
      <c r="HU145" s="29"/>
      <c r="HV145" s="29"/>
      <c r="HW145" s="29"/>
      <c r="HX145" s="29"/>
      <c r="HY145" s="29"/>
      <c r="HZ145" s="29"/>
      <c r="IA145" s="29"/>
      <c r="IB145" s="29"/>
      <c r="IC145" s="29"/>
      <c r="ID145" s="29"/>
      <c r="IE145" s="29"/>
      <c r="IF145" s="29"/>
      <c r="IG145" s="29"/>
      <c r="IH145" s="29"/>
      <c r="II145" s="29"/>
      <c r="IJ145" s="29"/>
      <c r="IK145" s="29"/>
    </row>
    <row r="146" spans="1:245">
      <c r="A146" s="188"/>
      <c r="B146" s="179">
        <v>2</v>
      </c>
      <c r="C146" s="29"/>
      <c r="D146" s="29"/>
      <c r="F146" s="29"/>
      <c r="G146" s="29"/>
      <c r="H146" s="29"/>
      <c r="I146" s="29"/>
      <c r="J146" s="29"/>
      <c r="K146" s="29"/>
      <c r="L146" s="29"/>
      <c r="M146" s="29"/>
      <c r="N146" s="29"/>
      <c r="O146" s="29"/>
      <c r="P146" s="29"/>
      <c r="Q146" s="29"/>
      <c r="R146" s="29"/>
      <c r="S146" s="29"/>
      <c r="T146" s="29"/>
      <c r="U146" s="29"/>
      <c r="V146" s="29"/>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c r="AZ146" s="29"/>
      <c r="BA146" s="29"/>
      <c r="BB146" s="29"/>
      <c r="BC146" s="29"/>
      <c r="BD146" s="29"/>
      <c r="BE146" s="29"/>
      <c r="BF146" s="29"/>
      <c r="BG146" s="29"/>
      <c r="BH146" s="29"/>
      <c r="BI146" s="29"/>
      <c r="BJ146" s="29"/>
      <c r="BK146" s="29"/>
      <c r="BL146" s="29"/>
      <c r="BM146" s="29"/>
      <c r="BN146" s="29"/>
      <c r="BO146" s="29"/>
      <c r="BP146" s="29"/>
      <c r="BQ146" s="29"/>
      <c r="BR146" s="29"/>
      <c r="BS146" s="29"/>
      <c r="BT146" s="29"/>
      <c r="BU146" s="29"/>
      <c r="BV146" s="29"/>
      <c r="BW146" s="29"/>
      <c r="BX146" s="29"/>
      <c r="BY146" s="29"/>
      <c r="BZ146" s="29"/>
      <c r="CA146" s="29"/>
      <c r="CB146" s="29"/>
      <c r="CC146" s="29"/>
      <c r="CD146" s="29"/>
      <c r="CE146" s="29"/>
      <c r="CF146" s="29"/>
      <c r="CG146" s="29"/>
      <c r="CH146" s="29"/>
      <c r="CI146" s="29"/>
      <c r="CJ146" s="29"/>
      <c r="CK146" s="29"/>
      <c r="CL146" s="29"/>
      <c r="CM146" s="29"/>
      <c r="CN146" s="29"/>
      <c r="CO146" s="29"/>
      <c r="CP146" s="29"/>
      <c r="CQ146" s="29"/>
      <c r="CR146" s="29"/>
      <c r="CS146" s="29"/>
      <c r="CT146" s="29"/>
      <c r="CU146" s="29"/>
      <c r="CV146" s="29"/>
      <c r="CW146" s="29"/>
      <c r="CX146" s="29"/>
      <c r="CY146" s="29"/>
      <c r="CZ146" s="29"/>
      <c r="DA146" s="29"/>
      <c r="DB146" s="29"/>
      <c r="DC146" s="29"/>
      <c r="DD146" s="29"/>
      <c r="DE146" s="29"/>
      <c r="DF146" s="29"/>
      <c r="DG146" s="29"/>
      <c r="DH146" s="29"/>
      <c r="DI146" s="29"/>
      <c r="DJ146" s="29"/>
      <c r="DK146" s="29"/>
      <c r="DL146" s="29"/>
      <c r="DM146" s="29"/>
      <c r="DN146" s="29"/>
      <c r="DO146" s="29"/>
      <c r="DP146" s="29"/>
      <c r="DQ146" s="29"/>
      <c r="DR146" s="29"/>
      <c r="DS146" s="29"/>
      <c r="DT146" s="29"/>
      <c r="DU146" s="29"/>
      <c r="DV146" s="29"/>
      <c r="DW146" s="29"/>
      <c r="DX146" s="29"/>
      <c r="DY146" s="29"/>
      <c r="DZ146" s="29"/>
      <c r="EA146" s="29"/>
      <c r="EB146" s="29"/>
      <c r="EC146" s="29"/>
      <c r="ED146" s="29"/>
      <c r="EE146" s="29"/>
      <c r="EF146" s="29"/>
      <c r="EG146" s="29"/>
      <c r="EH146" s="29"/>
      <c r="EI146" s="29"/>
      <c r="EJ146" s="29"/>
      <c r="EK146" s="29"/>
      <c r="EL146" s="29"/>
      <c r="EM146" s="29"/>
      <c r="EN146" s="29"/>
      <c r="EO146" s="29"/>
      <c r="EP146" s="29"/>
      <c r="EQ146" s="29"/>
      <c r="ER146" s="29"/>
      <c r="ES146" s="29"/>
      <c r="ET146" s="29"/>
      <c r="EU146" s="29"/>
      <c r="EV146" s="29"/>
      <c r="EW146" s="29"/>
      <c r="EX146" s="29"/>
      <c r="EY146" s="29"/>
      <c r="EZ146" s="29"/>
      <c r="FA146" s="29"/>
      <c r="FB146" s="29"/>
      <c r="FC146" s="29"/>
      <c r="FD146" s="29"/>
      <c r="FE146" s="29"/>
      <c r="FF146" s="29"/>
      <c r="FG146" s="29"/>
      <c r="FH146" s="29"/>
      <c r="FI146" s="29"/>
      <c r="FJ146" s="29"/>
      <c r="FK146" s="29"/>
      <c r="FL146" s="29"/>
      <c r="FM146" s="29"/>
      <c r="FN146" s="29"/>
      <c r="FO146" s="29"/>
      <c r="FP146" s="29"/>
      <c r="FQ146" s="29"/>
      <c r="FR146" s="29"/>
      <c r="FS146" s="29"/>
      <c r="FT146" s="29"/>
      <c r="FU146" s="29"/>
      <c r="FV146" s="29"/>
      <c r="FW146" s="29"/>
      <c r="FX146" s="29"/>
      <c r="FY146" s="29"/>
      <c r="FZ146" s="29"/>
      <c r="GA146" s="29"/>
      <c r="GB146" s="29"/>
      <c r="GC146" s="29"/>
      <c r="GD146" s="29"/>
      <c r="GE146" s="29"/>
      <c r="GF146" s="29"/>
      <c r="GG146" s="29"/>
      <c r="GH146" s="29"/>
      <c r="GI146" s="29"/>
      <c r="GJ146" s="29"/>
      <c r="GK146" s="29"/>
      <c r="GL146" s="29"/>
      <c r="GM146" s="29"/>
      <c r="GN146" s="29"/>
      <c r="GO146" s="29"/>
      <c r="GP146" s="29"/>
      <c r="GQ146" s="29"/>
      <c r="GR146" s="29"/>
      <c r="GS146" s="29"/>
      <c r="GT146" s="29"/>
      <c r="GU146" s="29"/>
      <c r="GV146" s="29"/>
      <c r="GW146" s="29"/>
      <c r="GX146" s="29"/>
      <c r="GY146" s="29"/>
      <c r="GZ146" s="29"/>
      <c r="HA146" s="29"/>
      <c r="HB146" s="29"/>
      <c r="HC146" s="29"/>
      <c r="HD146" s="29"/>
      <c r="HE146" s="29"/>
      <c r="HF146" s="29"/>
      <c r="HG146" s="29"/>
      <c r="HH146" s="29"/>
      <c r="HI146" s="29"/>
      <c r="HJ146" s="29"/>
      <c r="HK146" s="29"/>
      <c r="HL146" s="29"/>
      <c r="HM146" s="29"/>
      <c r="HN146" s="29"/>
      <c r="HO146" s="29"/>
      <c r="HP146" s="29"/>
      <c r="HQ146" s="29"/>
      <c r="HR146" s="29"/>
      <c r="HS146" s="29"/>
      <c r="HT146" s="29"/>
      <c r="HU146" s="29"/>
      <c r="HV146" s="29"/>
      <c r="HW146" s="29"/>
      <c r="HX146" s="29"/>
      <c r="HY146" s="29"/>
      <c r="HZ146" s="29"/>
      <c r="IA146" s="29"/>
      <c r="IB146" s="29"/>
      <c r="IC146" s="29"/>
      <c r="ID146" s="29"/>
      <c r="IE146" s="29"/>
      <c r="IF146" s="29"/>
      <c r="IG146" s="29"/>
      <c r="IH146" s="29"/>
      <c r="II146" s="29"/>
      <c r="IJ146" s="29"/>
      <c r="IK146" s="29"/>
    </row>
    <row r="147" spans="1:245">
      <c r="A147" s="188"/>
      <c r="B147" s="179">
        <v>3</v>
      </c>
      <c r="C147" s="29"/>
      <c r="D147" s="29"/>
      <c r="F147" s="29"/>
      <c r="G147" s="29"/>
      <c r="H147" s="29"/>
      <c r="I147" s="29"/>
      <c r="J147" s="29"/>
      <c r="K147" s="29"/>
      <c r="L147" s="29"/>
      <c r="M147" s="29"/>
      <c r="N147" s="29"/>
      <c r="O147" s="29"/>
      <c r="P147" s="29"/>
      <c r="Q147" s="29"/>
      <c r="R147" s="29"/>
      <c r="S147" s="29"/>
      <c r="T147" s="29"/>
      <c r="U147" s="29"/>
      <c r="V147" s="29"/>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c r="AZ147" s="29"/>
      <c r="BA147" s="29"/>
      <c r="BB147" s="29"/>
      <c r="BC147" s="29"/>
      <c r="BD147" s="29"/>
      <c r="BE147" s="29"/>
      <c r="BF147" s="29"/>
      <c r="BG147" s="29"/>
      <c r="BH147" s="29"/>
      <c r="BI147" s="29"/>
      <c r="BJ147" s="29"/>
      <c r="BK147" s="29"/>
      <c r="BL147" s="29"/>
      <c r="BM147" s="29"/>
      <c r="BN147" s="29"/>
      <c r="BO147" s="29"/>
      <c r="BP147" s="29"/>
      <c r="BQ147" s="29"/>
      <c r="BR147" s="29"/>
      <c r="BS147" s="29"/>
      <c r="BT147" s="29"/>
      <c r="BU147" s="29"/>
      <c r="BV147" s="29"/>
      <c r="BW147" s="29"/>
      <c r="BX147" s="29"/>
      <c r="BY147" s="29"/>
      <c r="BZ147" s="29"/>
      <c r="CA147" s="29"/>
      <c r="CB147" s="29"/>
      <c r="CC147" s="29"/>
      <c r="CD147" s="29"/>
      <c r="CE147" s="29"/>
      <c r="CF147" s="29"/>
      <c r="CG147" s="29"/>
      <c r="CH147" s="29"/>
      <c r="CI147" s="29"/>
      <c r="CJ147" s="29"/>
      <c r="CK147" s="29"/>
      <c r="CL147" s="29"/>
      <c r="CM147" s="29"/>
      <c r="CN147" s="29"/>
      <c r="CO147" s="29"/>
      <c r="CP147" s="29"/>
      <c r="CQ147" s="29"/>
      <c r="CR147" s="29"/>
      <c r="CS147" s="29"/>
      <c r="CT147" s="29"/>
      <c r="CU147" s="29"/>
      <c r="CV147" s="29"/>
      <c r="CW147" s="29"/>
      <c r="CX147" s="29"/>
      <c r="CY147" s="29"/>
      <c r="CZ147" s="29"/>
      <c r="DA147" s="29"/>
      <c r="DB147" s="29"/>
      <c r="DC147" s="29"/>
      <c r="DD147" s="29"/>
      <c r="DE147" s="29"/>
      <c r="DF147" s="29"/>
      <c r="DG147" s="29"/>
      <c r="DH147" s="29"/>
      <c r="DI147" s="29"/>
      <c r="DJ147" s="29"/>
      <c r="DK147" s="29"/>
      <c r="DL147" s="29"/>
      <c r="DM147" s="29"/>
      <c r="DN147" s="29"/>
      <c r="DO147" s="29"/>
      <c r="DP147" s="29"/>
      <c r="DQ147" s="29"/>
      <c r="DR147" s="29"/>
      <c r="DS147" s="29"/>
      <c r="DT147" s="29"/>
      <c r="DU147" s="29"/>
      <c r="DV147" s="29"/>
      <c r="DW147" s="29"/>
      <c r="DX147" s="29"/>
      <c r="DY147" s="29"/>
      <c r="DZ147" s="29"/>
      <c r="EA147" s="29"/>
      <c r="EB147" s="29"/>
      <c r="EC147" s="29"/>
      <c r="ED147" s="29"/>
      <c r="EE147" s="29"/>
      <c r="EF147" s="29"/>
      <c r="EG147" s="29"/>
      <c r="EH147" s="29"/>
      <c r="EI147" s="29"/>
      <c r="EJ147" s="29"/>
      <c r="EK147" s="29"/>
      <c r="EL147" s="29"/>
      <c r="EM147" s="29"/>
      <c r="EN147" s="29"/>
      <c r="EO147" s="29"/>
      <c r="EP147" s="29"/>
      <c r="EQ147" s="29"/>
      <c r="ER147" s="29"/>
      <c r="ES147" s="29"/>
      <c r="ET147" s="29"/>
      <c r="EU147" s="29"/>
      <c r="EV147" s="29"/>
      <c r="EW147" s="29"/>
      <c r="EX147" s="29"/>
      <c r="EY147" s="29"/>
      <c r="EZ147" s="29"/>
      <c r="FA147" s="29"/>
      <c r="FB147" s="29"/>
      <c r="FC147" s="29"/>
      <c r="FD147" s="29"/>
      <c r="FE147" s="29"/>
      <c r="FF147" s="29"/>
      <c r="FG147" s="29"/>
      <c r="FH147" s="29"/>
      <c r="FI147" s="29"/>
      <c r="FJ147" s="29"/>
      <c r="FK147" s="29"/>
      <c r="FL147" s="29"/>
      <c r="FM147" s="29"/>
      <c r="FN147" s="29"/>
      <c r="FO147" s="29"/>
      <c r="FP147" s="29"/>
      <c r="FQ147" s="29"/>
      <c r="FR147" s="29"/>
      <c r="FS147" s="29"/>
      <c r="FT147" s="29"/>
      <c r="FU147" s="29"/>
      <c r="FV147" s="29"/>
      <c r="FW147" s="29"/>
      <c r="FX147" s="29"/>
      <c r="FY147" s="29"/>
      <c r="FZ147" s="29"/>
      <c r="GA147" s="29"/>
      <c r="GB147" s="29"/>
      <c r="GC147" s="29"/>
      <c r="GD147" s="29"/>
      <c r="GE147" s="29"/>
      <c r="GF147" s="29"/>
      <c r="GG147" s="29"/>
      <c r="GH147" s="29"/>
      <c r="GI147" s="29"/>
      <c r="GJ147" s="29"/>
      <c r="GK147" s="29"/>
      <c r="GL147" s="29"/>
      <c r="GM147" s="29"/>
      <c r="GN147" s="29"/>
      <c r="GO147" s="29"/>
      <c r="GP147" s="29"/>
      <c r="GQ147" s="29"/>
      <c r="GR147" s="29"/>
      <c r="GS147" s="29"/>
      <c r="GT147" s="29"/>
      <c r="GU147" s="29"/>
      <c r="GV147" s="29"/>
      <c r="GW147" s="29"/>
      <c r="GX147" s="29"/>
      <c r="GY147" s="29"/>
      <c r="GZ147" s="29"/>
      <c r="HA147" s="29"/>
      <c r="HB147" s="29"/>
      <c r="HC147" s="29"/>
      <c r="HD147" s="29"/>
      <c r="HE147" s="29"/>
      <c r="HF147" s="29"/>
      <c r="HG147" s="29"/>
      <c r="HH147" s="29"/>
      <c r="HI147" s="29"/>
      <c r="HJ147" s="29"/>
      <c r="HK147" s="29"/>
      <c r="HL147" s="29"/>
      <c r="HM147" s="29"/>
      <c r="HN147" s="29"/>
      <c r="HO147" s="29"/>
      <c r="HP147" s="29"/>
      <c r="HQ147" s="29"/>
      <c r="HR147" s="29"/>
      <c r="HS147" s="29"/>
      <c r="HT147" s="29"/>
      <c r="HU147" s="29"/>
      <c r="HV147" s="29"/>
      <c r="HW147" s="29"/>
      <c r="HX147" s="29"/>
      <c r="HY147" s="29"/>
      <c r="HZ147" s="29"/>
      <c r="IA147" s="29"/>
      <c r="IB147" s="29"/>
      <c r="IC147" s="29"/>
      <c r="ID147" s="29"/>
      <c r="IE147" s="29"/>
      <c r="IF147" s="29"/>
      <c r="IG147" s="29"/>
      <c r="IH147" s="29"/>
      <c r="II147" s="29"/>
      <c r="IJ147" s="29"/>
      <c r="IK147" s="29"/>
    </row>
    <row r="148" spans="1:245">
      <c r="A148" s="188"/>
      <c r="B148" s="179">
        <v>4</v>
      </c>
      <c r="C148" s="29"/>
      <c r="D148" s="29"/>
      <c r="F148" s="29"/>
      <c r="G148" s="29"/>
      <c r="H148" s="29"/>
      <c r="I148" s="29"/>
      <c r="J148" s="29"/>
      <c r="K148" s="29"/>
      <c r="L148" s="29"/>
      <c r="M148" s="29"/>
      <c r="N148" s="29"/>
      <c r="O148" s="29"/>
      <c r="P148" s="29"/>
      <c r="Q148" s="29"/>
      <c r="R148" s="29"/>
      <c r="S148" s="29"/>
      <c r="T148" s="29"/>
      <c r="U148" s="29"/>
      <c r="V148" s="29"/>
      <c r="W148" s="29"/>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c r="AZ148" s="29"/>
      <c r="BA148" s="29"/>
      <c r="BB148" s="29"/>
      <c r="BC148" s="29"/>
      <c r="BD148" s="29"/>
      <c r="BE148" s="29"/>
      <c r="BF148" s="29"/>
      <c r="BG148" s="29"/>
      <c r="BH148" s="29"/>
      <c r="BI148" s="29"/>
      <c r="BJ148" s="29"/>
      <c r="BK148" s="29"/>
      <c r="BL148" s="29"/>
      <c r="BM148" s="29"/>
      <c r="BN148" s="29"/>
      <c r="BO148" s="29"/>
      <c r="BP148" s="29"/>
      <c r="BQ148" s="29"/>
      <c r="BR148" s="29"/>
      <c r="BS148" s="29"/>
      <c r="BT148" s="29"/>
      <c r="BU148" s="29"/>
      <c r="BV148" s="29"/>
      <c r="BW148" s="29"/>
      <c r="BX148" s="29"/>
      <c r="BY148" s="29"/>
      <c r="BZ148" s="29"/>
      <c r="CA148" s="29"/>
      <c r="CB148" s="29"/>
      <c r="CC148" s="29"/>
      <c r="CD148" s="29"/>
      <c r="CE148" s="29"/>
      <c r="CF148" s="29"/>
      <c r="CG148" s="29"/>
      <c r="CH148" s="29"/>
      <c r="CI148" s="29"/>
      <c r="CJ148" s="29"/>
      <c r="CK148" s="29"/>
      <c r="CL148" s="29"/>
      <c r="CM148" s="29"/>
      <c r="CN148" s="29"/>
      <c r="CO148" s="29"/>
      <c r="CP148" s="29"/>
      <c r="CQ148" s="29"/>
      <c r="CR148" s="29"/>
      <c r="CS148" s="29"/>
      <c r="CT148" s="29"/>
      <c r="CU148" s="29"/>
      <c r="CV148" s="29"/>
      <c r="CW148" s="29"/>
      <c r="CX148" s="29"/>
      <c r="CY148" s="29"/>
      <c r="CZ148" s="29"/>
      <c r="DA148" s="29"/>
      <c r="DB148" s="29"/>
      <c r="DC148" s="29"/>
      <c r="DD148" s="29"/>
      <c r="DE148" s="29"/>
      <c r="DF148" s="29"/>
      <c r="DG148" s="29"/>
      <c r="DH148" s="29"/>
      <c r="DI148" s="29"/>
      <c r="DJ148" s="29"/>
      <c r="DK148" s="29"/>
      <c r="DL148" s="29"/>
      <c r="DM148" s="29"/>
      <c r="DN148" s="29"/>
      <c r="DO148" s="29"/>
      <c r="DP148" s="29"/>
      <c r="DQ148" s="29"/>
      <c r="DR148" s="29"/>
      <c r="DS148" s="29"/>
      <c r="DT148" s="29"/>
      <c r="DU148" s="29"/>
      <c r="DV148" s="29"/>
      <c r="DW148" s="29"/>
      <c r="DX148" s="29"/>
      <c r="DY148" s="29"/>
      <c r="DZ148" s="29"/>
      <c r="EA148" s="29"/>
      <c r="EB148" s="29"/>
      <c r="EC148" s="29"/>
      <c r="ED148" s="29"/>
      <c r="EE148" s="29"/>
      <c r="EF148" s="29"/>
      <c r="EG148" s="29"/>
      <c r="EH148" s="29"/>
      <c r="EI148" s="29"/>
      <c r="EJ148" s="29"/>
      <c r="EK148" s="29"/>
      <c r="EL148" s="29"/>
      <c r="EM148" s="29"/>
      <c r="EN148" s="29"/>
      <c r="EO148" s="29"/>
      <c r="EP148" s="29"/>
      <c r="EQ148" s="29"/>
      <c r="ER148" s="29"/>
      <c r="ES148" s="29"/>
      <c r="ET148" s="29"/>
      <c r="EU148" s="29"/>
      <c r="EV148" s="29"/>
      <c r="EW148" s="29"/>
      <c r="EX148" s="29"/>
      <c r="EY148" s="29"/>
      <c r="EZ148" s="29"/>
      <c r="FA148" s="29"/>
      <c r="FB148" s="29"/>
      <c r="FC148" s="29"/>
      <c r="FD148" s="29"/>
      <c r="FE148" s="29"/>
      <c r="FF148" s="29"/>
      <c r="FG148" s="29"/>
      <c r="FH148" s="29"/>
      <c r="FI148" s="29"/>
      <c r="FJ148" s="29"/>
      <c r="FK148" s="29"/>
      <c r="FL148" s="29"/>
      <c r="FM148" s="29"/>
      <c r="FN148" s="29"/>
      <c r="FO148" s="29"/>
      <c r="FP148" s="29"/>
      <c r="FQ148" s="29"/>
      <c r="FR148" s="29"/>
      <c r="FS148" s="29"/>
      <c r="FT148" s="29"/>
      <c r="FU148" s="29"/>
      <c r="FV148" s="29"/>
      <c r="FW148" s="29"/>
      <c r="FX148" s="29"/>
      <c r="FY148" s="29"/>
      <c r="FZ148" s="29"/>
      <c r="GA148" s="29"/>
      <c r="GB148" s="29"/>
      <c r="GC148" s="29"/>
      <c r="GD148" s="29"/>
      <c r="GE148" s="29"/>
      <c r="GF148" s="29"/>
      <c r="GG148" s="29"/>
      <c r="GH148" s="29"/>
      <c r="GI148" s="29"/>
      <c r="GJ148" s="29"/>
      <c r="GK148" s="29"/>
      <c r="GL148" s="29"/>
      <c r="GM148" s="29"/>
      <c r="GN148" s="29"/>
      <c r="GO148" s="29"/>
      <c r="GP148" s="29"/>
      <c r="GQ148" s="29"/>
      <c r="GR148" s="29"/>
      <c r="GS148" s="29"/>
      <c r="GT148" s="29"/>
      <c r="GU148" s="29"/>
      <c r="GV148" s="29"/>
      <c r="GW148" s="29"/>
      <c r="GX148" s="29"/>
      <c r="GY148" s="29"/>
      <c r="GZ148" s="29"/>
      <c r="HA148" s="29"/>
      <c r="HB148" s="29"/>
      <c r="HC148" s="29"/>
      <c r="HD148" s="29"/>
      <c r="HE148" s="29"/>
      <c r="HF148" s="29"/>
      <c r="HG148" s="29"/>
      <c r="HH148" s="29"/>
      <c r="HI148" s="29"/>
      <c r="HJ148" s="29"/>
      <c r="HK148" s="29"/>
      <c r="HL148" s="29"/>
      <c r="HM148" s="29"/>
      <c r="HN148" s="29"/>
      <c r="HO148" s="29"/>
      <c r="HP148" s="29"/>
      <c r="HQ148" s="29"/>
      <c r="HR148" s="29"/>
      <c r="HS148" s="29"/>
      <c r="HT148" s="29"/>
      <c r="HU148" s="29"/>
      <c r="HV148" s="29"/>
      <c r="HW148" s="29"/>
      <c r="HX148" s="29"/>
      <c r="HY148" s="29"/>
      <c r="HZ148" s="29"/>
      <c r="IA148" s="29"/>
      <c r="IB148" s="29"/>
      <c r="IC148" s="29"/>
      <c r="ID148" s="29"/>
      <c r="IE148" s="29"/>
      <c r="IF148" s="29"/>
      <c r="IG148" s="29"/>
      <c r="IH148" s="29"/>
      <c r="II148" s="29"/>
      <c r="IJ148" s="29"/>
      <c r="IK148" s="29"/>
    </row>
    <row r="149" spans="1:245">
      <c r="A149" s="188"/>
      <c r="B149" s="179">
        <v>5</v>
      </c>
      <c r="C149" s="29"/>
      <c r="D149" s="29"/>
      <c r="F149" s="29"/>
      <c r="G149" s="29"/>
      <c r="H149" s="29"/>
      <c r="I149" s="29"/>
      <c r="J149" s="29"/>
      <c r="K149" s="29"/>
      <c r="L149" s="29"/>
      <c r="M149" s="29"/>
      <c r="N149" s="29"/>
      <c r="O149" s="29"/>
      <c r="P149" s="29"/>
      <c r="Q149" s="29"/>
      <c r="R149" s="29"/>
      <c r="S149" s="29"/>
      <c r="T149" s="29"/>
      <c r="U149" s="29"/>
      <c r="V149" s="29"/>
      <c r="W149" s="29"/>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c r="AZ149" s="29"/>
      <c r="BA149" s="29"/>
      <c r="BB149" s="29"/>
      <c r="BC149" s="29"/>
      <c r="BD149" s="29"/>
      <c r="BE149" s="29"/>
      <c r="BF149" s="29"/>
      <c r="BG149" s="29"/>
      <c r="BH149" s="29"/>
      <c r="BI149" s="29"/>
      <c r="BJ149" s="29"/>
      <c r="BK149" s="29"/>
      <c r="BL149" s="29"/>
      <c r="BM149" s="29"/>
      <c r="BN149" s="29"/>
      <c r="BO149" s="29"/>
      <c r="BP149" s="29"/>
      <c r="BQ149" s="29"/>
      <c r="BR149" s="29"/>
      <c r="BS149" s="29"/>
      <c r="BT149" s="29"/>
      <c r="BU149" s="29"/>
      <c r="BV149" s="29"/>
      <c r="BW149" s="29"/>
      <c r="BX149" s="29"/>
      <c r="BY149" s="29"/>
      <c r="BZ149" s="29"/>
      <c r="CA149" s="29"/>
      <c r="CB149" s="29"/>
      <c r="CC149" s="29"/>
      <c r="CD149" s="29"/>
      <c r="CE149" s="29"/>
      <c r="CF149" s="29"/>
      <c r="CG149" s="29"/>
      <c r="CH149" s="29"/>
      <c r="CI149" s="29"/>
      <c r="CJ149" s="29"/>
      <c r="CK149" s="29"/>
      <c r="CL149" s="29"/>
      <c r="CM149" s="29"/>
      <c r="CN149" s="29"/>
      <c r="CO149" s="29"/>
      <c r="CP149" s="29"/>
      <c r="CQ149" s="29"/>
      <c r="CR149" s="29"/>
      <c r="CS149" s="29"/>
      <c r="CT149" s="29"/>
      <c r="CU149" s="29"/>
      <c r="CV149" s="29"/>
      <c r="CW149" s="29"/>
      <c r="CX149" s="29"/>
      <c r="CY149" s="29"/>
      <c r="CZ149" s="29"/>
      <c r="DA149" s="29"/>
      <c r="DB149" s="29"/>
      <c r="DC149" s="29"/>
      <c r="DD149" s="29"/>
      <c r="DE149" s="29"/>
      <c r="DF149" s="29"/>
      <c r="DG149" s="29"/>
      <c r="DH149" s="29"/>
      <c r="DI149" s="29"/>
      <c r="DJ149" s="29"/>
      <c r="DK149" s="29"/>
      <c r="DL149" s="29"/>
      <c r="DM149" s="29"/>
      <c r="DN149" s="29"/>
      <c r="DO149" s="29"/>
      <c r="DP149" s="29"/>
      <c r="DQ149" s="29"/>
      <c r="DR149" s="29"/>
      <c r="DS149" s="29"/>
      <c r="DT149" s="29"/>
      <c r="DU149" s="29"/>
      <c r="DV149" s="29"/>
      <c r="DW149" s="29"/>
      <c r="DX149" s="29"/>
      <c r="DY149" s="29"/>
      <c r="DZ149" s="29"/>
      <c r="EA149" s="29"/>
      <c r="EB149" s="29"/>
      <c r="EC149" s="29"/>
      <c r="ED149" s="29"/>
      <c r="EE149" s="29"/>
      <c r="EF149" s="29"/>
      <c r="EG149" s="29"/>
      <c r="EH149" s="29"/>
      <c r="EI149" s="29"/>
      <c r="EJ149" s="29"/>
      <c r="EK149" s="29"/>
      <c r="EL149" s="29"/>
      <c r="EM149" s="29"/>
      <c r="EN149" s="29"/>
      <c r="EO149" s="29"/>
      <c r="EP149" s="29"/>
      <c r="EQ149" s="29"/>
      <c r="ER149" s="29"/>
      <c r="ES149" s="29"/>
      <c r="ET149" s="29"/>
      <c r="EU149" s="29"/>
      <c r="EV149" s="29"/>
      <c r="EW149" s="29"/>
      <c r="EX149" s="29"/>
      <c r="EY149" s="29"/>
      <c r="EZ149" s="29"/>
      <c r="FA149" s="29"/>
      <c r="FB149" s="29"/>
      <c r="FC149" s="29"/>
      <c r="FD149" s="29"/>
      <c r="FE149" s="29"/>
      <c r="FF149" s="29"/>
      <c r="FG149" s="29"/>
      <c r="FH149" s="29"/>
      <c r="FI149" s="29"/>
      <c r="FJ149" s="29"/>
      <c r="FK149" s="29"/>
      <c r="FL149" s="29"/>
      <c r="FM149" s="29"/>
      <c r="FN149" s="29"/>
      <c r="FO149" s="29"/>
      <c r="FP149" s="29"/>
      <c r="FQ149" s="29"/>
      <c r="FR149" s="29"/>
      <c r="FS149" s="29"/>
      <c r="FT149" s="29"/>
      <c r="FU149" s="29"/>
      <c r="FV149" s="29"/>
      <c r="FW149" s="29"/>
      <c r="FX149" s="29"/>
      <c r="FY149" s="29"/>
      <c r="FZ149" s="29"/>
      <c r="GA149" s="29"/>
      <c r="GB149" s="29"/>
      <c r="GC149" s="29"/>
      <c r="GD149" s="29"/>
      <c r="GE149" s="29"/>
      <c r="GF149" s="29"/>
      <c r="GG149" s="29"/>
      <c r="GH149" s="29"/>
      <c r="GI149" s="29"/>
      <c r="GJ149" s="29"/>
      <c r="GK149" s="29"/>
      <c r="GL149" s="29"/>
      <c r="GM149" s="29"/>
      <c r="GN149" s="29"/>
      <c r="GO149" s="29"/>
      <c r="GP149" s="29"/>
      <c r="GQ149" s="29"/>
      <c r="GR149" s="29"/>
      <c r="GS149" s="29"/>
      <c r="GT149" s="29"/>
      <c r="GU149" s="29"/>
      <c r="GV149" s="29"/>
      <c r="GW149" s="29"/>
      <c r="GX149" s="29"/>
      <c r="GY149" s="29"/>
      <c r="GZ149" s="29"/>
      <c r="HA149" s="29"/>
      <c r="HB149" s="29"/>
      <c r="HC149" s="29"/>
      <c r="HD149" s="29"/>
      <c r="HE149" s="29"/>
      <c r="HF149" s="29"/>
      <c r="HG149" s="29"/>
      <c r="HH149" s="29"/>
      <c r="HI149" s="29"/>
      <c r="HJ149" s="29"/>
      <c r="HK149" s="29"/>
      <c r="HL149" s="29"/>
      <c r="HM149" s="29"/>
      <c r="HN149" s="29"/>
      <c r="HO149" s="29"/>
      <c r="HP149" s="29"/>
      <c r="HQ149" s="29"/>
      <c r="HR149" s="29"/>
      <c r="HS149" s="29"/>
      <c r="HT149" s="29"/>
      <c r="HU149" s="29"/>
      <c r="HV149" s="29"/>
      <c r="HW149" s="29"/>
      <c r="HX149" s="29"/>
      <c r="HY149" s="29"/>
      <c r="HZ149" s="29"/>
      <c r="IA149" s="29"/>
      <c r="IB149" s="29"/>
      <c r="IC149" s="29"/>
      <c r="ID149" s="29"/>
      <c r="IE149" s="29"/>
      <c r="IF149" s="29"/>
      <c r="IG149" s="29"/>
      <c r="IH149" s="29"/>
      <c r="II149" s="29"/>
      <c r="IJ149" s="29"/>
      <c r="IK149" s="29"/>
    </row>
    <row r="150" spans="1:245">
      <c r="B150" s="179">
        <v>6</v>
      </c>
    </row>
    <row r="152" spans="1:245" ht="18">
      <c r="A152" s="212" t="s">
        <v>212</v>
      </c>
      <c r="B152" s="100"/>
      <c r="C152" s="100"/>
      <c r="D152" s="100"/>
      <c r="E152" s="100"/>
      <c r="F152" s="100"/>
      <c r="G152" s="134"/>
      <c r="H152" s="188"/>
    </row>
    <row r="153" spans="1:245">
      <c r="A153" s="176" t="s">
        <v>384</v>
      </c>
      <c r="B153" s="100"/>
      <c r="C153" s="100"/>
      <c r="D153" s="100"/>
      <c r="E153" s="100"/>
      <c r="F153" s="100"/>
      <c r="G153" s="134"/>
      <c r="H153" s="188"/>
      <c r="I153" s="213" t="s">
        <v>232</v>
      </c>
      <c r="J153" s="214"/>
      <c r="K153" s="214"/>
      <c r="L153" s="214"/>
    </row>
    <row r="154" spans="1:245" ht="30">
      <c r="B154" s="34" t="s">
        <v>50</v>
      </c>
      <c r="C154" s="34" t="s">
        <v>85</v>
      </c>
      <c r="D154" s="34" t="s">
        <v>130</v>
      </c>
      <c r="E154" s="34" t="s">
        <v>129</v>
      </c>
      <c r="F154" s="134" t="s">
        <v>274</v>
      </c>
      <c r="G154" s="34" t="s">
        <v>61</v>
      </c>
      <c r="H154" s="34" t="s">
        <v>52</v>
      </c>
      <c r="I154" s="188"/>
      <c r="J154" s="213" t="s">
        <v>233</v>
      </c>
      <c r="K154" s="213" t="s">
        <v>234</v>
      </c>
      <c r="L154" s="215" t="s">
        <v>235</v>
      </c>
      <c r="M154" s="213" t="s">
        <v>149</v>
      </c>
      <c r="N154" s="34"/>
    </row>
    <row r="155" spans="1:245">
      <c r="A155" s="176" t="s">
        <v>44</v>
      </c>
      <c r="B155" s="173">
        <f>'חימום וקירור מים'!D26</f>
        <v>0</v>
      </c>
      <c r="C155" s="173">
        <f>'חימום וקירור מים'!F26</f>
        <v>0</v>
      </c>
      <c r="D155" s="173" t="str">
        <f>IF(B155=$A$38,$D$38,IF(B155=$A$39,$D$39,IF(B155=$A$40,$D$40,IF(B155=$A$41,$D$41,IF(B155=$A$42,$D$42,"0")))))</f>
        <v>0</v>
      </c>
      <c r="E155" s="173">
        <f>D155*C155</f>
        <v>0</v>
      </c>
      <c r="F155" s="173">
        <f>E155*$B$44</f>
        <v>0</v>
      </c>
      <c r="G155" s="173" t="str">
        <f>IF(B155=$A$48,$C$48,IF(B155=$A$49,$C$49,IF(B155=$A$50,$C$50,IF(B155=$A$51,$C$51,IF(B155=$A$52,$C$52,"0")))))</f>
        <v>0</v>
      </c>
      <c r="H155" s="173">
        <f>G155*C155</f>
        <v>0</v>
      </c>
      <c r="I155" s="188"/>
      <c r="J155" s="216" t="s">
        <v>41</v>
      </c>
      <c r="K155" s="214">
        <f>SUMIF(B155:B157,J155,C155:C157)</f>
        <v>0</v>
      </c>
      <c r="L155" s="214">
        <f>IF(C162&gt;0,K155/C162,0)</f>
        <v>0</v>
      </c>
      <c r="M155" s="217" t="s">
        <v>308</v>
      </c>
      <c r="N155" s="34"/>
    </row>
    <row r="156" spans="1:245">
      <c r="A156" s="176" t="s">
        <v>45</v>
      </c>
      <c r="B156" s="173">
        <f>'חימום וקירור מים'!D27</f>
        <v>0</v>
      </c>
      <c r="C156" s="173">
        <f>'חימום וקירור מים'!F27</f>
        <v>0</v>
      </c>
      <c r="D156" s="173" t="str">
        <f>IF(B156=$A$38,$D$38,IF(B156=$A$39,$D$39,IF(B156=$A$40,$D$40,IF(B156=$A$41,$D$41,IF(B156=$A$42,$D$42,"0")))))</f>
        <v>0</v>
      </c>
      <c r="E156" s="173">
        <f>D156*C156</f>
        <v>0</v>
      </c>
      <c r="F156" s="173">
        <f>E156*$B$44</f>
        <v>0</v>
      </c>
      <c r="G156" s="173" t="str">
        <f>IF(B156=$A$48,$C$48,IF(B156=$A$49,$C$49,IF(B156=$A$50,$C$50,IF(B156=$A$51,$C$51,IF(B156=$A$52,$C$52,"0")))))</f>
        <v>0</v>
      </c>
      <c r="H156" s="173">
        <f>G156*C156</f>
        <v>0</v>
      </c>
      <c r="I156" s="188"/>
      <c r="J156" s="216" t="s">
        <v>51</v>
      </c>
      <c r="K156" s="214">
        <f>SUMIF($B$155:$B$157,J156,$C$155:$C$157)</f>
        <v>0</v>
      </c>
      <c r="L156" s="214">
        <f>IF($C$162&gt;0,K156/$C$162,0)</f>
        <v>0</v>
      </c>
      <c r="M156" s="217" t="s">
        <v>305</v>
      </c>
      <c r="N156" s="34"/>
    </row>
    <row r="157" spans="1:245">
      <c r="A157" s="176" t="s">
        <v>46</v>
      </c>
      <c r="B157" s="173">
        <f>'חימום וקירור מים'!D28</f>
        <v>0</v>
      </c>
      <c r="C157" s="173">
        <f>'חימום וקירור מים'!F28</f>
        <v>0</v>
      </c>
      <c r="D157" s="173" t="str">
        <f>IF(B157=$A$38,$D$38,IF(B157=$A$39,$D$39,IF(B157=$A$40,$D$40,IF(B157=$A$41,$D$41,IF(B157=$A$42,$D$42,"0")))))</f>
        <v>0</v>
      </c>
      <c r="E157" s="173">
        <f>D157*C157</f>
        <v>0</v>
      </c>
      <c r="F157" s="173">
        <f>E157*$B$44</f>
        <v>0</v>
      </c>
      <c r="G157" s="173" t="str">
        <f>IF(B157=$A$48,$C$48,IF(B157=$A$49,$C$49,IF(B157=$A$50,$C$50,IF(B157=$A$51,$C$51,IF(B157=$A$52,$C$52,"0")))))</f>
        <v>0</v>
      </c>
      <c r="H157" s="173">
        <f>G157*C157</f>
        <v>0</v>
      </c>
      <c r="I157" s="188"/>
      <c r="J157" s="216" t="s">
        <v>39</v>
      </c>
      <c r="K157" s="214">
        <f>SUMIF($B$155:$B$157,J157,$C$155:$C$157)</f>
        <v>0</v>
      </c>
      <c r="L157" s="214">
        <f>IF($C$162&gt;0,K157/$C$162,0)</f>
        <v>0</v>
      </c>
      <c r="M157" s="217" t="s">
        <v>306</v>
      </c>
      <c r="N157" s="34"/>
    </row>
    <row r="158" spans="1:245">
      <c r="A158" s="100"/>
      <c r="B158" s="100"/>
      <c r="C158" s="34"/>
      <c r="D158" s="173"/>
      <c r="E158" s="100"/>
      <c r="F158" s="100"/>
      <c r="G158" s="134"/>
      <c r="H158" s="188"/>
      <c r="I158" s="173"/>
      <c r="J158" s="216" t="s">
        <v>42</v>
      </c>
      <c r="K158" s="214">
        <f>SUMIF($B$155:$B$157,J158,$C$155:$C$157)</f>
        <v>0</v>
      </c>
      <c r="L158" s="214">
        <f>IF($C$162&gt;0,K158/$C$162,0)</f>
        <v>0</v>
      </c>
      <c r="M158" s="217" t="s">
        <v>307</v>
      </c>
    </row>
    <row r="159" spans="1:245">
      <c r="A159" s="176" t="s">
        <v>213</v>
      </c>
      <c r="B159" s="173" t="s">
        <v>43</v>
      </c>
      <c r="C159" s="173">
        <f>'חימום וקירור מים'!B31*1000</f>
        <v>0</v>
      </c>
      <c r="D159" s="100"/>
      <c r="E159" s="100"/>
      <c r="F159" s="100"/>
      <c r="G159" s="134"/>
      <c r="H159" s="188"/>
      <c r="I159" s="173"/>
      <c r="J159" s="216" t="s">
        <v>40</v>
      </c>
      <c r="K159" s="214">
        <f>SUMIF($B$155:$B$157,J159,$C$155:$C$157)</f>
        <v>0</v>
      </c>
      <c r="L159" s="214">
        <f>IF($C$162&gt;0,K159/$C$162,0)</f>
        <v>0</v>
      </c>
      <c r="M159" s="217" t="s">
        <v>307</v>
      </c>
    </row>
    <row r="160" spans="1:245">
      <c r="A160" s="176" t="s">
        <v>214</v>
      </c>
      <c r="B160" s="173" t="s">
        <v>192</v>
      </c>
      <c r="C160" s="173">
        <f>ABS('חימום וקירור מים'!D31-'חימום וקירור מים'!C31)</f>
        <v>0</v>
      </c>
      <c r="D160" s="100"/>
      <c r="E160" s="100"/>
      <c r="F160" s="100"/>
      <c r="G160" s="134"/>
      <c r="H160" s="188"/>
    </row>
    <row r="161" spans="1:14">
      <c r="B161" s="34"/>
      <c r="C161" s="34"/>
      <c r="E161" s="34"/>
      <c r="F161" s="34"/>
      <c r="G161" s="134"/>
      <c r="H161" s="188"/>
    </row>
    <row r="162" spans="1:14">
      <c r="A162" s="188" t="s">
        <v>2433</v>
      </c>
      <c r="B162" s="173" t="s">
        <v>48</v>
      </c>
      <c r="C162" s="206">
        <f>C159*C160*$B$144</f>
        <v>0</v>
      </c>
      <c r="D162" s="100"/>
      <c r="E162" s="100"/>
      <c r="F162" s="100"/>
      <c r="G162" s="134"/>
      <c r="H162" s="188"/>
    </row>
    <row r="163" spans="1:14">
      <c r="A163" s="176" t="s">
        <v>393</v>
      </c>
      <c r="B163" s="173">
        <f>IF(H155=0,0,(H155+H156+H157)/C162)</f>
        <v>0</v>
      </c>
      <c r="C163" s="198" t="s">
        <v>201</v>
      </c>
      <c r="D163" s="100"/>
      <c r="E163" s="100"/>
      <c r="F163" s="100"/>
      <c r="G163" s="134"/>
      <c r="H163" s="188"/>
    </row>
    <row r="164" spans="1:14">
      <c r="A164" s="188" t="s">
        <v>368</v>
      </c>
      <c r="B164" s="173">
        <f>B163*C178</f>
        <v>0</v>
      </c>
      <c r="C164" s="198" t="s">
        <v>202</v>
      </c>
      <c r="D164" s="100"/>
      <c r="E164" s="100"/>
      <c r="F164" s="100"/>
      <c r="G164" s="134"/>
      <c r="H164" s="188"/>
    </row>
    <row r="165" spans="1:14">
      <c r="A165" s="188"/>
      <c r="C165" s="198"/>
      <c r="D165" s="100"/>
      <c r="E165" s="100"/>
      <c r="F165" s="100"/>
      <c r="G165" s="134"/>
      <c r="H165" s="188"/>
    </row>
    <row r="166" spans="1:14">
      <c r="A166" s="188" t="s">
        <v>394</v>
      </c>
      <c r="B166" s="173">
        <f>IF(F155=0,0,(F155+F156+F157)/C162)</f>
        <v>0</v>
      </c>
      <c r="C166" s="198"/>
      <c r="D166" s="100"/>
      <c r="E166" s="100"/>
      <c r="F166" s="100"/>
      <c r="G166" s="134"/>
      <c r="H166" s="188"/>
    </row>
    <row r="167" spans="1:14">
      <c r="A167" s="188" t="s">
        <v>369</v>
      </c>
      <c r="B167" s="173">
        <f>B166*C178</f>
        <v>0</v>
      </c>
      <c r="C167" s="198"/>
      <c r="D167" s="100"/>
      <c r="E167" s="100"/>
      <c r="F167" s="100"/>
      <c r="G167" s="134"/>
      <c r="H167" s="188"/>
    </row>
    <row r="168" spans="1:14" s="284" customFormat="1">
      <c r="A168" s="188"/>
      <c r="C168" s="285"/>
      <c r="D168" s="100"/>
      <c r="E168" s="100"/>
      <c r="F168" s="100"/>
      <c r="G168" s="283"/>
      <c r="H168" s="188"/>
      <c r="I168" s="281"/>
      <c r="K168" s="281"/>
      <c r="M168" s="281"/>
    </row>
    <row r="169" spans="1:14">
      <c r="A169" s="176" t="s">
        <v>215</v>
      </c>
      <c r="B169" s="100"/>
      <c r="C169" s="100"/>
      <c r="D169" s="100"/>
      <c r="E169" s="100"/>
      <c r="F169" s="100"/>
      <c r="G169" s="134"/>
      <c r="H169" s="188"/>
    </row>
    <row r="170" spans="1:14" ht="30">
      <c r="B170" s="34" t="s">
        <v>50</v>
      </c>
      <c r="C170" s="34" t="s">
        <v>85</v>
      </c>
      <c r="D170" s="34" t="s">
        <v>130</v>
      </c>
      <c r="E170" s="34" t="s">
        <v>129</v>
      </c>
      <c r="F170" s="134" t="s">
        <v>274</v>
      </c>
      <c r="G170" s="34" t="s">
        <v>61</v>
      </c>
      <c r="H170" s="34" t="s">
        <v>52</v>
      </c>
      <c r="I170" s="188"/>
      <c r="J170" s="34"/>
      <c r="K170" s="173"/>
      <c r="L170" s="34"/>
      <c r="M170" s="173"/>
      <c r="N170" s="34"/>
    </row>
    <row r="171" spans="1:14">
      <c r="A171" s="176" t="s">
        <v>44</v>
      </c>
      <c r="B171" s="173">
        <f>'חימום וקירור מים'!D78</f>
        <v>0</v>
      </c>
      <c r="C171" s="173">
        <f>'חימום וקירור מים'!F78</f>
        <v>0</v>
      </c>
      <c r="D171" s="173" t="str">
        <f>IF(B171=$A$38,$D$38,IF(B171=$A$39,$D$39,IF(B171=$A$40,$D$40,IF(B171=$A$41,$D$41,IF(B171=$A$42,$D$42,"0")))))</f>
        <v>0</v>
      </c>
      <c r="E171" s="173">
        <f>D171*C171</f>
        <v>0</v>
      </c>
      <c r="F171" s="173">
        <f>E171*$B$44</f>
        <v>0</v>
      </c>
      <c r="G171" s="173" t="str">
        <f>IF(B171=$A$48,$C$48,IF(B171=$A$49,$C$49,IF(B171=$A$50,$C$50,IF(B171=$A$51,$C$51,IF(B171=$A$52,$C$52,"0")))))</f>
        <v>0</v>
      </c>
      <c r="H171" s="173">
        <f>G171*C171</f>
        <v>0</v>
      </c>
      <c r="I171" s="188"/>
      <c r="J171" s="34"/>
      <c r="K171" s="173"/>
      <c r="L171" s="34"/>
      <c r="M171" s="173"/>
      <c r="N171" s="34"/>
    </row>
    <row r="172" spans="1:14">
      <c r="A172" s="176" t="s">
        <v>45</v>
      </c>
      <c r="B172" s="173">
        <f>'חימום וקירור מים'!D79</f>
        <v>0</v>
      </c>
      <c r="C172" s="173">
        <f>'חימום וקירור מים'!F79</f>
        <v>0</v>
      </c>
      <c r="D172" s="173" t="str">
        <f>IF(B172=$A$38,$D$38,IF(B172=$A$39,$D$39,IF(B172=$A$40,$D$40,IF(B172=$A$41,$D$41,IF(B172=$A$42,$D$42,"0")))))</f>
        <v>0</v>
      </c>
      <c r="E172" s="173">
        <f>D172*C172</f>
        <v>0</v>
      </c>
      <c r="F172" s="173">
        <f>E172*$B$44</f>
        <v>0</v>
      </c>
      <c r="G172" s="173" t="str">
        <f>IF(B172=$A$48,$C$48,IF(B172=$A$49,$C$49,IF(B172=$A$50,$C$50,IF(B172=$A$51,$C$51,IF(B172=$A$52,$C$52,"0")))))</f>
        <v>0</v>
      </c>
      <c r="H172" s="173">
        <f>G172*C172</f>
        <v>0</v>
      </c>
      <c r="I172" s="188"/>
      <c r="J172" s="34"/>
      <c r="K172" s="173"/>
      <c r="L172" s="34"/>
      <c r="M172" s="173"/>
      <c r="N172" s="34"/>
    </row>
    <row r="173" spans="1:14">
      <c r="A173" s="176" t="s">
        <v>46</v>
      </c>
      <c r="B173" s="173">
        <f>'חימום וקירור מים'!D80</f>
        <v>0</v>
      </c>
      <c r="C173" s="173">
        <f>'חימום וקירור מים'!F80</f>
        <v>0</v>
      </c>
      <c r="D173" s="173" t="str">
        <f>IF(B173=$A$38,$D$38,IF(B173=$A$39,$D$39,IF(B173=$A$40,$D$40,IF(B173=$A$41,$D$41,IF(B173=$A$42,$D$42,"0")))))</f>
        <v>0</v>
      </c>
      <c r="E173" s="173">
        <f>D173*C173</f>
        <v>0</v>
      </c>
      <c r="F173" s="173">
        <f>E173*$B$44</f>
        <v>0</v>
      </c>
      <c r="G173" s="173" t="str">
        <f>IF(B173=$A$48,$C$48,IF(B173=$A$49,$C$49,IF(B173=$A$50,$C$50,IF(B173=$A$51,$C$51,IF(B173=$A$52,$C$52,"0")))))</f>
        <v>0</v>
      </c>
      <c r="H173" s="173">
        <f>G173*C173</f>
        <v>0</v>
      </c>
      <c r="I173" s="188"/>
      <c r="J173" s="34"/>
      <c r="K173" s="173"/>
      <c r="L173" s="34"/>
      <c r="M173" s="173"/>
      <c r="N173" s="34"/>
    </row>
    <row r="174" spans="1:14">
      <c r="B174" s="34"/>
      <c r="C174" s="34"/>
      <c r="E174" s="34"/>
      <c r="F174" s="34"/>
      <c r="G174" s="134"/>
      <c r="H174" s="188"/>
    </row>
    <row r="175" spans="1:14">
      <c r="A175" s="176" t="s">
        <v>213</v>
      </c>
      <c r="B175" s="173" t="s">
        <v>43</v>
      </c>
      <c r="C175" s="173">
        <f>'חימום וקירור מים'!B83*1000</f>
        <v>0</v>
      </c>
      <c r="D175" s="173"/>
      <c r="G175" s="134"/>
      <c r="H175" s="188"/>
    </row>
    <row r="176" spans="1:14">
      <c r="A176" s="176" t="s">
        <v>214</v>
      </c>
      <c r="B176" s="173" t="s">
        <v>192</v>
      </c>
      <c r="C176" s="173">
        <f>ABS('חימום וקירור מים'!D83-'חימום וקירור מים'!C83)</f>
        <v>0</v>
      </c>
      <c r="D176" s="173"/>
      <c r="G176" s="134"/>
      <c r="H176" s="188"/>
    </row>
    <row r="177" spans="1:13">
      <c r="B177" s="34"/>
      <c r="C177" s="34"/>
      <c r="E177" s="34"/>
      <c r="F177" s="34"/>
      <c r="G177" s="134"/>
      <c r="H177" s="188"/>
    </row>
    <row r="178" spans="1:13">
      <c r="A178" s="188" t="s">
        <v>2433</v>
      </c>
      <c r="B178" s="173" t="s">
        <v>48</v>
      </c>
      <c r="C178" s="179">
        <f>C176*C175*$B$144</f>
        <v>0</v>
      </c>
      <c r="D178" s="34" t="s">
        <v>205</v>
      </c>
      <c r="E178" s="173" t="s">
        <v>204</v>
      </c>
      <c r="F178" s="173">
        <f>B164-C179</f>
        <v>0</v>
      </c>
      <c r="G178" s="134"/>
      <c r="H178" s="188"/>
    </row>
    <row r="179" spans="1:13" ht="30">
      <c r="A179" s="188" t="s">
        <v>368</v>
      </c>
      <c r="B179" s="173" t="s">
        <v>204</v>
      </c>
      <c r="C179" s="218">
        <f>H171+H172+H173</f>
        <v>0</v>
      </c>
      <c r="D179" s="189" t="s">
        <v>2241</v>
      </c>
      <c r="E179" s="173" t="s">
        <v>204</v>
      </c>
      <c r="F179" s="17">
        <f>F178*'פרטים כלליים, עלויות ותוצאות'!$D$36</f>
        <v>0</v>
      </c>
      <c r="G179" s="134"/>
      <c r="H179" s="188"/>
    </row>
    <row r="180" spans="1:13">
      <c r="A180" s="188"/>
      <c r="C180" s="219"/>
      <c r="D180" s="188"/>
      <c r="F180" s="29"/>
      <c r="G180" s="134"/>
      <c r="H180" s="188"/>
    </row>
    <row r="181" spans="1:13">
      <c r="A181" s="188" t="s">
        <v>206</v>
      </c>
      <c r="B181" s="173" t="s">
        <v>48</v>
      </c>
      <c r="C181" s="218">
        <f>F171+F172+F173</f>
        <v>0</v>
      </c>
      <c r="D181" s="34" t="s">
        <v>207</v>
      </c>
      <c r="E181" s="173" t="s">
        <v>48</v>
      </c>
      <c r="F181" s="173">
        <f>B167-C181</f>
        <v>0</v>
      </c>
      <c r="G181" s="134"/>
      <c r="H181" s="188"/>
    </row>
    <row r="182" spans="1:13" ht="30">
      <c r="A182"/>
      <c r="B182"/>
      <c r="D182" s="189" t="s">
        <v>2243</v>
      </c>
      <c r="E182" s="173" t="s">
        <v>48</v>
      </c>
      <c r="F182" s="29">
        <f>F181*'פרטים כלליים, עלויות ותוצאות'!$D$36</f>
        <v>0</v>
      </c>
      <c r="G182" s="134"/>
      <c r="H182" s="188"/>
    </row>
    <row r="183" spans="1:13" s="284" customFormat="1">
      <c r="A183" s="281" t="s">
        <v>2457</v>
      </c>
      <c r="F183" s="29"/>
      <c r="G183" s="283"/>
      <c r="H183" s="188"/>
      <c r="I183" s="281"/>
      <c r="K183" s="281"/>
      <c r="M183" s="281"/>
    </row>
    <row r="184" spans="1:13" s="284" customFormat="1">
      <c r="A184" s="208"/>
      <c r="B184" s="300" t="s">
        <v>2461</v>
      </c>
      <c r="C184" s="300" t="s">
        <v>2460</v>
      </c>
      <c r="D184" s="300" t="s">
        <v>2459</v>
      </c>
      <c r="E184" s="300" t="s">
        <v>2462</v>
      </c>
      <c r="F184" s="300" t="s">
        <v>2463</v>
      </c>
      <c r="G184" s="283"/>
      <c r="H184" s="188"/>
      <c r="I184" s="281"/>
      <c r="K184" s="281"/>
      <c r="M184" s="281"/>
    </row>
    <row r="185" spans="1:13" s="284" customFormat="1" ht="30">
      <c r="A185" s="306" t="s">
        <v>394</v>
      </c>
      <c r="B185" s="208">
        <f>IF(C155=0,0,SUMIF(B155:B157,J155,C155:C157)/C162)</f>
        <v>0</v>
      </c>
      <c r="C185" s="208">
        <f>IF(C155=0,0,SUMIF(B155:B157,J156,C155:C157)/C162)</f>
        <v>0</v>
      </c>
      <c r="D185" s="208">
        <f>IF(C155=0,0,SUMIF(B155:B157,J157,C155:C157)/C162)</f>
        <v>0</v>
      </c>
      <c r="E185" s="208">
        <f>IF(C155=0,0,SUMIF(B155:B157,J158,C155:C157)/C162)</f>
        <v>0</v>
      </c>
      <c r="F185" s="208">
        <f>IF(C155=0,0,SUMIF(B155:B157,J159,C155:C157)/C162)</f>
        <v>0</v>
      </c>
      <c r="G185" s="283"/>
      <c r="H185" s="188"/>
      <c r="I185" s="281"/>
      <c r="K185" s="281"/>
      <c r="M185" s="281"/>
    </row>
    <row r="186" spans="1:13" s="304" customFormat="1">
      <c r="A186" s="298" t="s">
        <v>369</v>
      </c>
      <c r="B186" s="208">
        <f>B185*$C178</f>
        <v>0</v>
      </c>
      <c r="C186" s="208">
        <f t="shared" ref="C186:F186" si="5">C185*$C178</f>
        <v>0</v>
      </c>
      <c r="D186" s="208">
        <f t="shared" si="5"/>
        <v>0</v>
      </c>
      <c r="E186" s="208">
        <f t="shared" si="5"/>
        <v>0</v>
      </c>
      <c r="F186" s="208">
        <f t="shared" si="5"/>
        <v>0</v>
      </c>
      <c r="G186" s="283"/>
      <c r="H186" s="188"/>
      <c r="I186" s="281"/>
      <c r="K186" s="281"/>
      <c r="M186" s="281"/>
    </row>
    <row r="187" spans="1:13" s="304" customFormat="1">
      <c r="A187" s="300" t="s">
        <v>206</v>
      </c>
      <c r="B187" s="208">
        <f>SUMIF(B171:B173,J155,C171:C173)</f>
        <v>0</v>
      </c>
      <c r="C187" s="208">
        <f>SUMIF(B171:B173,J156,C171:C173)</f>
        <v>0</v>
      </c>
      <c r="D187" s="208">
        <f>SUMIF(B171:B173,J157,C171:C173)</f>
        <v>0</v>
      </c>
      <c r="E187" s="208">
        <f>SUMIF(B171:B173,J158,C171:C173)</f>
        <v>0</v>
      </c>
      <c r="F187" s="208">
        <f>SUMIF(B171:B173,J159,C171:C173)</f>
        <v>0</v>
      </c>
      <c r="G187" s="283"/>
      <c r="H187" s="188"/>
      <c r="I187" s="281"/>
      <c r="K187" s="281"/>
      <c r="M187" s="281"/>
    </row>
    <row r="188" spans="1:13" s="304" customFormat="1">
      <c r="A188" s="305"/>
      <c r="B188" s="300" t="s">
        <v>2487</v>
      </c>
      <c r="C188" s="300" t="s">
        <v>2488</v>
      </c>
      <c r="D188" s="300" t="s">
        <v>2459</v>
      </c>
      <c r="E188" s="300" t="s">
        <v>2489</v>
      </c>
      <c r="F188" s="300" t="s">
        <v>2490</v>
      </c>
      <c r="G188" s="283"/>
      <c r="H188" s="188"/>
      <c r="I188" s="281"/>
      <c r="K188" s="281"/>
      <c r="M188" s="281"/>
    </row>
    <row r="189" spans="1:13" s="304" customFormat="1" ht="30">
      <c r="A189" s="306" t="s">
        <v>2491</v>
      </c>
      <c r="B189" s="208">
        <f>IF(F155=0,0,SUMIF(B155:B157,J155,F155:F157)/C162)</f>
        <v>0</v>
      </c>
      <c r="C189" s="208">
        <f>IF(F155=0,0,SUMIF(B155:B157,J156,F155:F157)/C162)</f>
        <v>0</v>
      </c>
      <c r="D189" s="208">
        <f>IF(F155=0,0,SUMIF(B155:B157,J157,F155:F157)/C162)</f>
        <v>0</v>
      </c>
      <c r="E189" s="208">
        <f>IF(F155=0,0,SUMIF(B155:B157,J158,F155:F157)/C162)</f>
        <v>0</v>
      </c>
      <c r="F189" s="208">
        <f>IF(F155=0,0,SUMIF(B155:B157,J159,F155:F157)/C162)</f>
        <v>0</v>
      </c>
      <c r="G189" s="283"/>
      <c r="H189" s="188"/>
      <c r="I189" s="281"/>
      <c r="K189" s="281"/>
      <c r="M189" s="281"/>
    </row>
    <row r="190" spans="1:13" s="284" customFormat="1">
      <c r="A190" s="298" t="s">
        <v>369</v>
      </c>
      <c r="B190" s="208">
        <f>B189*C178</f>
        <v>0</v>
      </c>
      <c r="C190" s="208">
        <f>C189*C178</f>
        <v>0</v>
      </c>
      <c r="D190" s="208">
        <f>D189*C178</f>
        <v>0</v>
      </c>
      <c r="E190" s="208">
        <f>E189*C178</f>
        <v>0</v>
      </c>
      <c r="F190" s="208">
        <f>F189*C178</f>
        <v>0</v>
      </c>
      <c r="G190" s="283"/>
      <c r="H190" s="188"/>
      <c r="I190" s="281"/>
      <c r="K190" s="281"/>
      <c r="M190" s="281"/>
    </row>
    <row r="191" spans="1:13" s="284" customFormat="1">
      <c r="A191" s="300" t="s">
        <v>206</v>
      </c>
      <c r="B191" s="299">
        <f>SUMIF(B171:B173,J155,F171:F173)</f>
        <v>0</v>
      </c>
      <c r="C191" s="299">
        <f>SUMIF(B171:B173,J156,F171:F173)</f>
        <v>0</v>
      </c>
      <c r="D191" s="299">
        <f>SUMIF(B171:B173,J157,F171:F173)</f>
        <v>0</v>
      </c>
      <c r="E191" s="299">
        <f>SUMIF(B171:B173,J158,F171:F173)</f>
        <v>0</v>
      </c>
      <c r="F191" s="299">
        <f>SUMIF(B171:B173,J159,F171:F173)</f>
        <v>0</v>
      </c>
      <c r="G191" s="283"/>
      <c r="H191" s="188"/>
      <c r="I191" s="281"/>
      <c r="K191" s="281"/>
      <c r="M191" s="281"/>
    </row>
    <row r="192" spans="1:13" s="284" customFormat="1">
      <c r="A192" s="300" t="s">
        <v>2485</v>
      </c>
      <c r="B192" s="282">
        <f t="shared" ref="B192:C192" si="6">B190-B191</f>
        <v>0</v>
      </c>
      <c r="C192" s="282">
        <f t="shared" si="6"/>
        <v>0</v>
      </c>
      <c r="D192" s="282">
        <f>D190-D191</f>
        <v>0</v>
      </c>
      <c r="E192" s="282">
        <f t="shared" ref="E192:F192" si="7">E190-E191</f>
        <v>0</v>
      </c>
      <c r="F192" s="282">
        <f t="shared" si="7"/>
        <v>0</v>
      </c>
      <c r="G192" s="283"/>
      <c r="H192" s="188"/>
      <c r="I192" s="281"/>
      <c r="K192" s="281"/>
      <c r="M192" s="281"/>
    </row>
    <row r="193" spans="1:14">
      <c r="A193" s="278" t="s">
        <v>2486</v>
      </c>
      <c r="B193" s="282">
        <f>' קבועים'!B192*'פרטים כלליים, עלויות ותוצאות'!$D$36</f>
        <v>0</v>
      </c>
      <c r="C193" s="282">
        <f>' קבועים'!C192*'פרטים כלליים, עלויות ותוצאות'!$D$36</f>
        <v>0</v>
      </c>
      <c r="D193" s="282">
        <f>' קבועים'!D192*'פרטים כלליים, עלויות ותוצאות'!$D$36</f>
        <v>0</v>
      </c>
      <c r="E193" s="282">
        <f>' קבועים'!E192*'פרטים כלליים, עלויות ותוצאות'!$D$36</f>
        <v>0</v>
      </c>
      <c r="F193" s="282">
        <f>' קבועים'!F192*'פרטים כלליים, עלויות ותוצאות'!$D$36</f>
        <v>0</v>
      </c>
      <c r="G193" s="134"/>
      <c r="H193" s="188"/>
    </row>
    <row r="194" spans="1:14" ht="30">
      <c r="A194" s="34" t="s">
        <v>50</v>
      </c>
      <c r="B194" s="134" t="s">
        <v>109</v>
      </c>
      <c r="C194" s="34" t="s">
        <v>367</v>
      </c>
      <c r="D194" s="220" t="s">
        <v>2495</v>
      </c>
      <c r="E194" s="134" t="s">
        <v>107</v>
      </c>
      <c r="F194" s="34" t="s">
        <v>108</v>
      </c>
      <c r="G194" s="34" t="s">
        <v>111</v>
      </c>
      <c r="M194" s="173"/>
    </row>
    <row r="195" spans="1:14">
      <c r="A195" s="173" t="s">
        <v>39</v>
      </c>
      <c r="B195" s="173" t="s">
        <v>48</v>
      </c>
      <c r="C195" s="197">
        <f>B167</f>
        <v>0</v>
      </c>
      <c r="D195" s="184">
        <f>B166</f>
        <v>0</v>
      </c>
      <c r="E195" s="173">
        <f>C181</f>
        <v>0</v>
      </c>
      <c r="F195" s="173">
        <f>C195-E195</f>
        <v>0</v>
      </c>
      <c r="G195" s="211">
        <f>IF(F195=0,0,F195/C195)</f>
        <v>0</v>
      </c>
      <c r="M195" s="173"/>
    </row>
    <row r="196" spans="1:14">
      <c r="A196" s="173"/>
      <c r="C196" s="197"/>
      <c r="D196" s="184"/>
      <c r="G196" s="211"/>
      <c r="M196" s="173"/>
    </row>
    <row r="197" spans="1:14">
      <c r="A197" s="188" t="s">
        <v>288</v>
      </c>
      <c r="C197" s="218"/>
      <c r="G197" s="134"/>
      <c r="H197" s="188"/>
    </row>
    <row r="198" spans="1:14" ht="30">
      <c r="B198" s="34" t="s">
        <v>50</v>
      </c>
      <c r="C198" s="34" t="s">
        <v>85</v>
      </c>
      <c r="D198" s="34" t="s">
        <v>130</v>
      </c>
      <c r="E198" s="34" t="s">
        <v>129</v>
      </c>
      <c r="F198" s="134" t="s">
        <v>274</v>
      </c>
      <c r="G198" s="34" t="s">
        <v>61</v>
      </c>
      <c r="H198" s="34" t="s">
        <v>52</v>
      </c>
      <c r="I198" s="188"/>
      <c r="J198" s="34"/>
      <c r="K198" s="173"/>
      <c r="L198" s="34"/>
      <c r="M198" s="173"/>
      <c r="N198" s="34"/>
    </row>
    <row r="199" spans="1:14">
      <c r="A199" s="176" t="s">
        <v>44</v>
      </c>
      <c r="B199" s="173">
        <f>'חימום וקירור מים'!D241</f>
        <v>0</v>
      </c>
      <c r="C199" s="173">
        <f>'חימום וקירור מים'!F241</f>
        <v>0</v>
      </c>
      <c r="D199" s="173" t="str">
        <f>IF(B199=$A$38,$D$38,IF(B199=$A$39,$D$39,IF(B199=$A$40,$D$40,IF(B199=$A$41,$D$41,IF(B199=$A$42,$D$42,"0")))))</f>
        <v>0</v>
      </c>
      <c r="E199" s="173">
        <f>D199*C199</f>
        <v>0</v>
      </c>
      <c r="F199" s="173">
        <f>E199*$B$44</f>
        <v>0</v>
      </c>
      <c r="G199" s="173" t="str">
        <f>IF(B199=$A$48,$C$48,IF(B199=$A$49,$C$49,IF(B199=$A$50,$C$50,IF(B199=$A$51,$C$51,IF(B199=$A$52,$C$52,"0")))))</f>
        <v>0</v>
      </c>
      <c r="H199" s="173">
        <f>G199*C199</f>
        <v>0</v>
      </c>
      <c r="I199" s="188"/>
      <c r="J199" s="34"/>
      <c r="K199" s="173"/>
      <c r="L199" s="34"/>
      <c r="M199" s="173"/>
      <c r="N199" s="34"/>
    </row>
    <row r="200" spans="1:14">
      <c r="A200" s="176" t="s">
        <v>45</v>
      </c>
      <c r="B200" s="173">
        <f>'חימום וקירור מים'!D242</f>
        <v>0</v>
      </c>
      <c r="C200" s="173">
        <f>'חימום וקירור מים'!F242</f>
        <v>0</v>
      </c>
      <c r="D200" s="173" t="str">
        <f>IF(B200=$A$38,$D$38,IF(B200=$A$39,$D$39,IF(B200=$A$40,$D$40,IF(B200=$A$41,$D$41,IF(B200=$A$42,$D$42,"0")))))</f>
        <v>0</v>
      </c>
      <c r="E200" s="173">
        <f>D200*C200</f>
        <v>0</v>
      </c>
      <c r="F200" s="173">
        <f>E200*$B$44</f>
        <v>0</v>
      </c>
      <c r="G200" s="173" t="str">
        <f>IF(B200=$A$48,$C$48,IF(B200=$A$49,$C$49,IF(B200=$A$50,$C$50,IF(B200=$A$51,$C$51,IF(B200=$A$52,$C$52,"0")))))</f>
        <v>0</v>
      </c>
      <c r="H200" s="173">
        <f>G200*C200</f>
        <v>0</v>
      </c>
      <c r="I200" s="188"/>
      <c r="J200" s="34"/>
      <c r="K200" s="173"/>
      <c r="L200" s="34"/>
      <c r="M200" s="173"/>
      <c r="N200" s="34"/>
    </row>
    <row r="201" spans="1:14">
      <c r="A201" s="176" t="s">
        <v>46</v>
      </c>
      <c r="B201" s="173">
        <f>'חימום וקירור מים'!D243</f>
        <v>0</v>
      </c>
      <c r="C201" s="173">
        <f>'חימום וקירור מים'!F243</f>
        <v>0</v>
      </c>
      <c r="D201" s="173" t="str">
        <f>IF(B201=$A$38,$D$38,IF(B201=$A$39,$D$39,IF(B201=$A$40,$D$40,IF(B201=$A$41,$D$41,IF(B201=$A$42,$D$42,"0")))))</f>
        <v>0</v>
      </c>
      <c r="E201" s="173">
        <f>D201*C201</f>
        <v>0</v>
      </c>
      <c r="F201" s="173">
        <f>E201*$B$44</f>
        <v>0</v>
      </c>
      <c r="G201" s="173" t="str">
        <f>IF(B201=$A$48,$C$48,IF(B201=$A$49,$C$49,IF(B201=$A$50,$C$50,IF(B201=$A$51,$C$51,IF(B201=$A$52,$C$52,"0")))))</f>
        <v>0</v>
      </c>
      <c r="H201" s="173">
        <f>G201*C201</f>
        <v>0</v>
      </c>
      <c r="I201" s="188"/>
      <c r="J201" s="34"/>
      <c r="K201" s="173"/>
      <c r="L201" s="34"/>
      <c r="M201" s="173"/>
      <c r="N201" s="34"/>
    </row>
    <row r="202" spans="1:14">
      <c r="B202" s="34"/>
      <c r="C202" s="34"/>
      <c r="E202" s="34"/>
      <c r="F202" s="34"/>
      <c r="G202" s="134"/>
      <c r="H202" s="188"/>
    </row>
    <row r="203" spans="1:14">
      <c r="A203" s="176" t="s">
        <v>213</v>
      </c>
      <c r="B203" s="173" t="s">
        <v>43</v>
      </c>
      <c r="C203" s="173">
        <f>'חימום וקירור מים'!B246*1000</f>
        <v>0</v>
      </c>
      <c r="D203" s="173"/>
      <c r="G203" s="134"/>
      <c r="H203" s="188"/>
    </row>
    <row r="204" spans="1:14">
      <c r="A204" s="176" t="s">
        <v>214</v>
      </c>
      <c r="B204" s="173" t="s">
        <v>192</v>
      </c>
      <c r="C204" s="173">
        <f>ABS('חימום וקירור מים'!D246-'חימום וקירור מים'!C246)</f>
        <v>0</v>
      </c>
      <c r="D204" s="173"/>
      <c r="G204" s="134"/>
      <c r="H204" s="188"/>
    </row>
    <row r="205" spans="1:14">
      <c r="B205" s="34"/>
      <c r="C205" s="34"/>
      <c r="E205" s="34"/>
      <c r="F205" s="34"/>
      <c r="G205" s="134"/>
      <c r="H205" s="188"/>
    </row>
    <row r="206" spans="1:14">
      <c r="A206" s="188" t="s">
        <v>2433</v>
      </c>
      <c r="B206" s="173" t="s">
        <v>48</v>
      </c>
      <c r="C206" s="206">
        <f>C203*C204*$B$144</f>
        <v>0</v>
      </c>
      <c r="G206" s="134"/>
      <c r="H206" s="188"/>
    </row>
    <row r="207" spans="1:14">
      <c r="A207" s="221" t="s">
        <v>169</v>
      </c>
      <c r="B207" s="207">
        <f>(H199+H200+H201)</f>
        <v>0</v>
      </c>
      <c r="C207" s="198"/>
      <c r="D207" s="188"/>
      <c r="F207" s="29"/>
      <c r="G207" s="134"/>
      <c r="H207" s="188"/>
    </row>
    <row r="208" spans="1:14">
      <c r="A208" s="222" t="s">
        <v>286</v>
      </c>
      <c r="B208" s="207">
        <f>(F199+F200+F201)</f>
        <v>0</v>
      </c>
      <c r="C208" s="198"/>
      <c r="D208" s="188"/>
      <c r="F208" s="29"/>
      <c r="G208" s="134"/>
      <c r="H208" s="188"/>
    </row>
    <row r="209" spans="1:14">
      <c r="A209" s="188"/>
      <c r="B209" s="207"/>
      <c r="C209" s="198"/>
      <c r="D209" s="188"/>
      <c r="F209" s="29"/>
      <c r="G209" s="134"/>
      <c r="H209" s="188"/>
    </row>
    <row r="210" spans="1:14">
      <c r="A210" s="188" t="s">
        <v>289</v>
      </c>
      <c r="C210" s="218"/>
      <c r="G210" s="134"/>
      <c r="H210" s="188"/>
    </row>
    <row r="211" spans="1:14" ht="30">
      <c r="B211" s="34" t="s">
        <v>50</v>
      </c>
      <c r="C211" s="34" t="s">
        <v>85</v>
      </c>
      <c r="D211" s="34" t="s">
        <v>130</v>
      </c>
      <c r="E211" s="34" t="s">
        <v>129</v>
      </c>
      <c r="F211" s="134" t="s">
        <v>274</v>
      </c>
      <c r="G211" s="34" t="s">
        <v>61</v>
      </c>
      <c r="H211" s="34" t="s">
        <v>52</v>
      </c>
      <c r="I211" s="188"/>
      <c r="J211" s="34"/>
      <c r="K211" s="173"/>
      <c r="L211" s="34"/>
      <c r="M211" s="173"/>
      <c r="N211" s="34"/>
    </row>
    <row r="212" spans="1:14">
      <c r="A212" s="176" t="s">
        <v>44</v>
      </c>
      <c r="B212" s="173">
        <f>'חימום וקירור מים'!D334</f>
        <v>0</v>
      </c>
      <c r="C212" s="173">
        <f>'חימום וקירור מים'!F334</f>
        <v>0</v>
      </c>
      <c r="D212" s="173" t="str">
        <f>IF(B212=$A$38,$D$38,IF(B212=$A$39,$D$39,IF(B212=$A$40,$D$40,IF(B212=$A$41,$D$41,IF(B212=$A$42,$D$42,"0")))))</f>
        <v>0</v>
      </c>
      <c r="E212" s="173">
        <f>D212*C212</f>
        <v>0</v>
      </c>
      <c r="F212" s="173">
        <f>E212*$B$44</f>
        <v>0</v>
      </c>
      <c r="G212" s="173" t="str">
        <f>IF(B212=$A$48,$C$48,IF(B212=$A$49,$C$49,IF(B212=$A$50,$C$50,IF(B212=$A$51,$C$51,IF(B212=$A$52,$C$52,"0")))))</f>
        <v>0</v>
      </c>
      <c r="H212" s="173">
        <f>G212*C212</f>
        <v>0</v>
      </c>
      <c r="I212" s="188"/>
      <c r="J212" s="34"/>
      <c r="K212" s="173"/>
      <c r="L212" s="34"/>
      <c r="M212" s="173"/>
      <c r="N212" s="34"/>
    </row>
    <row r="213" spans="1:14">
      <c r="A213" s="176" t="s">
        <v>45</v>
      </c>
      <c r="B213" s="173">
        <f>'חימום וקירור מים'!D335</f>
        <v>0</v>
      </c>
      <c r="C213" s="173">
        <f>'חימום וקירור מים'!F335</f>
        <v>0</v>
      </c>
      <c r="D213" s="173" t="str">
        <f>IF(B213=$A$38,$D$38,IF(B213=$A$39,$D$39,IF(B213=$A$40,$D$40,IF(B213=$A$41,$D$41,IF(B213=$A$42,$D$42,"0")))))</f>
        <v>0</v>
      </c>
      <c r="E213" s="173">
        <f>D213*C213</f>
        <v>0</v>
      </c>
      <c r="F213" s="173">
        <f>E213*$B$44</f>
        <v>0</v>
      </c>
      <c r="G213" s="173" t="str">
        <f>IF(B213=$A$48,$C$48,IF(B213=$A$49,$C$49,IF(B213=$A$50,$C$50,IF(B213=$A$51,$C$51,IF(B213=$A$52,$C$52,"0")))))</f>
        <v>0</v>
      </c>
      <c r="H213" s="173">
        <f>G213*C213</f>
        <v>0</v>
      </c>
      <c r="I213" s="188"/>
      <c r="J213" s="34"/>
      <c r="K213" s="173"/>
      <c r="L213" s="34"/>
      <c r="M213" s="173"/>
      <c r="N213" s="34"/>
    </row>
    <row r="214" spans="1:14">
      <c r="A214" s="176" t="s">
        <v>46</v>
      </c>
      <c r="B214" s="173">
        <f>'חימום וקירור מים'!D336</f>
        <v>0</v>
      </c>
      <c r="C214" s="173">
        <f>'חימום וקירור מים'!F336</f>
        <v>0</v>
      </c>
      <c r="D214" s="173" t="str">
        <f>IF(B214=$A$38,$D$38,IF(B214=$A$39,$D$39,IF(B214=$A$40,$D$40,IF(B214=$A$41,$D$41,IF(B214=$A$42,$D$42,"0")))))</f>
        <v>0</v>
      </c>
      <c r="E214" s="173">
        <f>D214*C214</f>
        <v>0</v>
      </c>
      <c r="F214" s="173">
        <f>E214*$B$44</f>
        <v>0</v>
      </c>
      <c r="G214" s="173" t="str">
        <f>IF(B214=$A$48,$C$48,IF(B214=$A$49,$C$49,IF(B214=$A$50,$C$50,IF(B214=$A$51,$C$51,IF(B214=$A$52,$C$52,"0")))))</f>
        <v>0</v>
      </c>
      <c r="H214" s="173">
        <f>G214*C214</f>
        <v>0</v>
      </c>
      <c r="I214" s="188"/>
      <c r="J214" s="34"/>
      <c r="K214" s="173"/>
      <c r="L214" s="34"/>
      <c r="M214" s="173"/>
      <c r="N214" s="34"/>
    </row>
    <row r="215" spans="1:14">
      <c r="B215" s="34"/>
      <c r="C215" s="34"/>
      <c r="E215" s="34"/>
      <c r="F215" s="34"/>
      <c r="G215" s="34"/>
      <c r="H215" s="134"/>
      <c r="I215" s="188"/>
      <c r="J215" s="34"/>
      <c r="K215" s="173"/>
      <c r="L215" s="34"/>
      <c r="M215" s="173"/>
      <c r="N215" s="34"/>
    </row>
    <row r="216" spans="1:14">
      <c r="A216" s="176" t="s">
        <v>213</v>
      </c>
      <c r="B216" s="173" t="s">
        <v>43</v>
      </c>
      <c r="C216" s="173">
        <f>'חימום וקירור מים'!B339*1000</f>
        <v>0</v>
      </c>
      <c r="D216" s="173"/>
      <c r="H216" s="134"/>
      <c r="I216" s="188"/>
      <c r="J216" s="34"/>
      <c r="K216" s="173"/>
      <c r="L216" s="34"/>
      <c r="M216" s="173"/>
      <c r="N216" s="34"/>
    </row>
    <row r="217" spans="1:14">
      <c r="A217" s="176" t="s">
        <v>214</v>
      </c>
      <c r="B217" s="173" t="s">
        <v>192</v>
      </c>
      <c r="C217" s="173">
        <f>ABS('חימום וקירור מים'!D339-'חימום וקירור מים'!C339)</f>
        <v>0</v>
      </c>
      <c r="D217" s="173"/>
      <c r="H217" s="134"/>
      <c r="I217" s="188"/>
      <c r="J217" s="34"/>
      <c r="K217" s="173"/>
      <c r="L217" s="34"/>
      <c r="M217" s="173"/>
      <c r="N217" s="34"/>
    </row>
    <row r="218" spans="1:14">
      <c r="B218" s="34"/>
      <c r="C218" s="34"/>
      <c r="E218" s="34"/>
      <c r="F218" s="34"/>
      <c r="G218" s="34"/>
      <c r="H218" s="134"/>
      <c r="I218" s="188"/>
      <c r="J218" s="34"/>
      <c r="K218" s="173"/>
      <c r="L218" s="34"/>
      <c r="M218" s="173"/>
      <c r="N218" s="34"/>
    </row>
    <row r="219" spans="1:14">
      <c r="A219" s="188" t="s">
        <v>2433</v>
      </c>
      <c r="B219" s="173" t="s">
        <v>48</v>
      </c>
      <c r="C219" s="206">
        <f>C216*C217*$B$144</f>
        <v>0</v>
      </c>
      <c r="H219" s="134"/>
      <c r="I219" s="188"/>
      <c r="J219" s="34"/>
      <c r="K219" s="173"/>
      <c r="L219" s="34"/>
      <c r="M219" s="173"/>
      <c r="N219" s="34"/>
    </row>
    <row r="220" spans="1:14">
      <c r="A220" s="221" t="s">
        <v>169</v>
      </c>
      <c r="B220" s="207">
        <f>(H212+H213+H214)</f>
        <v>0</v>
      </c>
      <c r="C220" s="198"/>
      <c r="D220" s="188"/>
      <c r="G220" s="29"/>
      <c r="H220" s="134"/>
      <c r="I220" s="188"/>
      <c r="J220" s="34"/>
      <c r="K220" s="173"/>
      <c r="L220" s="34"/>
      <c r="M220" s="173"/>
      <c r="N220" s="34"/>
    </row>
    <row r="221" spans="1:14">
      <c r="A221" s="222" t="s">
        <v>286</v>
      </c>
      <c r="B221" s="207">
        <f>(F212+F213+F214)</f>
        <v>0</v>
      </c>
      <c r="C221" s="198"/>
      <c r="D221" s="188"/>
      <c r="G221" s="29"/>
      <c r="H221" s="134"/>
      <c r="I221" s="188"/>
      <c r="J221" s="34"/>
      <c r="K221" s="173"/>
      <c r="L221" s="34"/>
      <c r="M221" s="173"/>
      <c r="N221" s="34"/>
    </row>
    <row r="222" spans="1:14">
      <c r="A222" s="188"/>
      <c r="C222" s="198"/>
      <c r="D222" s="188"/>
      <c r="G222" s="29"/>
      <c r="H222" s="134"/>
      <c r="I222" s="188"/>
      <c r="J222" s="34"/>
      <c r="K222" s="173"/>
      <c r="L222" s="34"/>
      <c r="M222" s="173"/>
      <c r="N222" s="34"/>
    </row>
    <row r="223" spans="1:14">
      <c r="A223" s="188" t="s">
        <v>290</v>
      </c>
      <c r="C223" s="218"/>
      <c r="H223" s="134"/>
      <c r="I223" s="188"/>
      <c r="J223" s="34"/>
      <c r="K223" s="173"/>
      <c r="L223" s="34"/>
      <c r="M223" s="173"/>
      <c r="N223" s="34"/>
    </row>
    <row r="224" spans="1:14" ht="30">
      <c r="B224" s="34" t="s">
        <v>50</v>
      </c>
      <c r="C224" s="34" t="s">
        <v>85</v>
      </c>
      <c r="D224" s="34" t="s">
        <v>130</v>
      </c>
      <c r="E224" s="34" t="s">
        <v>129</v>
      </c>
      <c r="F224" s="134" t="s">
        <v>274</v>
      </c>
      <c r="G224" s="34" t="s">
        <v>61</v>
      </c>
      <c r="H224" s="34" t="s">
        <v>52</v>
      </c>
      <c r="I224" s="188"/>
      <c r="J224" s="34"/>
      <c r="K224" s="173"/>
      <c r="L224" s="34"/>
      <c r="M224" s="173"/>
      <c r="N224" s="34"/>
    </row>
    <row r="225" spans="1:14">
      <c r="A225" s="176" t="s">
        <v>44</v>
      </c>
      <c r="B225" s="173">
        <f>'חימום וקירור מים'!D427</f>
        <v>0</v>
      </c>
      <c r="C225" s="173">
        <f>'חימום וקירור מים'!F427</f>
        <v>0</v>
      </c>
      <c r="D225" s="173" t="str">
        <f>IF(B225=$A$38,$D$38,IF(B225=$A$39,$D$39,IF(B225=$A$40,$D$40,IF(B225=$A$41,$D$41,IF(B225=$A$42,$D$42,"0")))))</f>
        <v>0</v>
      </c>
      <c r="E225" s="173">
        <f>D225*C225</f>
        <v>0</v>
      </c>
      <c r="F225" s="173">
        <f>E225*$B$44</f>
        <v>0</v>
      </c>
      <c r="G225" s="173" t="str">
        <f>IF(B225=$A$48,$C$48,IF(B225=$A$49,$C$49,IF(B225=$A$50,$C$50,IF(B225=$A$51,$C$51,IF(B225=$A$52,$C$52,"0")))))</f>
        <v>0</v>
      </c>
      <c r="H225" s="173">
        <f>G225*C225</f>
        <v>0</v>
      </c>
      <c r="I225" s="188"/>
      <c r="J225" s="34"/>
      <c r="K225" s="173"/>
      <c r="L225" s="34"/>
      <c r="M225" s="173"/>
      <c r="N225" s="34"/>
    </row>
    <row r="226" spans="1:14">
      <c r="A226" s="176" t="s">
        <v>45</v>
      </c>
      <c r="B226" s="173">
        <f>'חימום וקירור מים'!D428</f>
        <v>0</v>
      </c>
      <c r="C226" s="173">
        <f>'חימום וקירור מים'!F428</f>
        <v>0</v>
      </c>
      <c r="D226" s="173" t="str">
        <f>IF(B226=$A$38,$D$38,IF(B226=$A$39,$D$39,IF(B226=$A$40,$D$40,IF(B226=$A$41,$D$41,IF(B226=$A$42,$D$42,"0")))))</f>
        <v>0</v>
      </c>
      <c r="E226" s="173">
        <f>D226*C226</f>
        <v>0</v>
      </c>
      <c r="F226" s="173">
        <f>E226*$B$44</f>
        <v>0</v>
      </c>
      <c r="G226" s="173" t="str">
        <f>IF(B226=$A$48,$C$48,IF(B226=$A$49,$C$49,IF(B226=$A$50,$C$50,IF(B226=$A$51,$C$51,IF(B226=$A$52,$C$52,"0")))))</f>
        <v>0</v>
      </c>
      <c r="H226" s="173">
        <f>G226*C226</f>
        <v>0</v>
      </c>
      <c r="I226" s="188"/>
      <c r="J226" s="34"/>
      <c r="K226" s="173"/>
      <c r="L226" s="34"/>
      <c r="M226" s="173"/>
      <c r="N226" s="34"/>
    </row>
    <row r="227" spans="1:14">
      <c r="A227" s="176" t="s">
        <v>46</v>
      </c>
      <c r="B227" s="173">
        <f>'חימום וקירור מים'!D429</f>
        <v>0</v>
      </c>
      <c r="C227" s="173">
        <f>'חימום וקירור מים'!F429</f>
        <v>0</v>
      </c>
      <c r="D227" s="173" t="str">
        <f>IF(B227=$A$38,$D$38,IF(B227=$A$39,$D$39,IF(B227=$A$40,$D$40,IF(B227=$A$41,$D$41,IF(B227=$A$42,$D$42,"0")))))</f>
        <v>0</v>
      </c>
      <c r="E227" s="173">
        <f>D227*C227</f>
        <v>0</v>
      </c>
      <c r="F227" s="173">
        <f>E227*$B$44</f>
        <v>0</v>
      </c>
      <c r="G227" s="173" t="str">
        <f>IF(B227=$A$48,$C$48,IF(B227=$A$49,$C$49,IF(B227=$A$50,$C$50,IF(B227=$A$51,$C$51,IF(B227=$A$52,$C$52,"0")))))</f>
        <v>0</v>
      </c>
      <c r="H227" s="173">
        <f>G227*C227</f>
        <v>0</v>
      </c>
      <c r="I227" s="188"/>
      <c r="J227" s="34"/>
      <c r="K227" s="173"/>
      <c r="L227" s="34"/>
      <c r="M227" s="173"/>
      <c r="N227" s="34"/>
    </row>
    <row r="228" spans="1:14">
      <c r="B228" s="34"/>
      <c r="C228" s="34"/>
      <c r="E228" s="34"/>
      <c r="F228" s="34"/>
      <c r="G228" s="134"/>
      <c r="H228" s="188"/>
    </row>
    <row r="229" spans="1:14">
      <c r="A229" s="176" t="s">
        <v>213</v>
      </c>
      <c r="B229" s="173" t="s">
        <v>43</v>
      </c>
      <c r="C229" s="173">
        <f>'חימום וקירור מים'!B432*1000</f>
        <v>0</v>
      </c>
      <c r="D229" s="173"/>
      <c r="G229" s="134"/>
      <c r="H229" s="188"/>
    </row>
    <row r="230" spans="1:14">
      <c r="A230" s="176" t="s">
        <v>214</v>
      </c>
      <c r="B230" s="173" t="s">
        <v>192</v>
      </c>
      <c r="C230" s="173">
        <f>ABS('חימום וקירור מים'!D432-'חימום וקירור מים'!C432)</f>
        <v>0</v>
      </c>
      <c r="D230" s="173"/>
      <c r="G230" s="134"/>
      <c r="H230" s="188"/>
    </row>
    <row r="231" spans="1:14">
      <c r="B231" s="34"/>
      <c r="C231" s="34"/>
      <c r="E231" s="34"/>
      <c r="F231" s="34"/>
      <c r="G231" s="134"/>
      <c r="H231" s="188"/>
    </row>
    <row r="232" spans="1:14">
      <c r="A232" s="188" t="s">
        <v>2433</v>
      </c>
      <c r="B232" s="173" t="s">
        <v>48</v>
      </c>
      <c r="C232" s="206">
        <f>C229*C230*$B$144</f>
        <v>0</v>
      </c>
      <c r="G232" s="134"/>
      <c r="H232" s="188"/>
    </row>
    <row r="233" spans="1:14">
      <c r="A233" s="221" t="s">
        <v>169</v>
      </c>
      <c r="B233" s="207">
        <f>(H225+H226+H227)</f>
        <v>0</v>
      </c>
      <c r="C233" s="198"/>
      <c r="D233" s="188"/>
      <c r="F233" s="29"/>
      <c r="G233" s="134"/>
      <c r="H233" s="188"/>
    </row>
    <row r="234" spans="1:14">
      <c r="A234" s="222" t="s">
        <v>286</v>
      </c>
      <c r="B234" s="207">
        <f>(F225+F226+F227)</f>
        <v>0</v>
      </c>
      <c r="C234" s="198"/>
      <c r="D234" s="188"/>
      <c r="F234" s="29"/>
      <c r="G234" s="134"/>
      <c r="H234" s="188"/>
    </row>
    <row r="235" spans="1:14" s="304" customFormat="1">
      <c r="A235" s="222"/>
      <c r="B235" s="207"/>
      <c r="C235" s="285"/>
      <c r="D235" s="188"/>
      <c r="F235" s="29"/>
      <c r="G235" s="283"/>
      <c r="H235" s="188"/>
      <c r="I235" s="281"/>
      <c r="K235" s="281"/>
      <c r="M235" s="281"/>
    </row>
    <row r="236" spans="1:14" s="304" customFormat="1">
      <c r="A236" s="281" t="s">
        <v>2492</v>
      </c>
      <c r="F236" s="29"/>
      <c r="G236" s="283"/>
      <c r="H236" s="188"/>
      <c r="I236" s="281"/>
      <c r="K236" s="281"/>
      <c r="M236" s="281"/>
    </row>
    <row r="237" spans="1:14" s="304" customFormat="1">
      <c r="A237" s="208"/>
      <c r="B237" s="300" t="s">
        <v>2461</v>
      </c>
      <c r="C237" s="300" t="s">
        <v>2460</v>
      </c>
      <c r="D237" s="300" t="s">
        <v>2459</v>
      </c>
      <c r="E237" s="300" t="s">
        <v>2462</v>
      </c>
      <c r="F237" s="300" t="s">
        <v>2463</v>
      </c>
      <c r="G237" s="283"/>
      <c r="H237" s="188"/>
      <c r="I237" s="281"/>
      <c r="K237" s="281"/>
      <c r="M237" s="281"/>
    </row>
    <row r="238" spans="1:14" s="304" customFormat="1" ht="30">
      <c r="A238" s="306" t="s">
        <v>394</v>
      </c>
      <c r="B238" s="208">
        <f>B185</f>
        <v>0</v>
      </c>
      <c r="C238" s="208">
        <f t="shared" ref="C238:F238" si="8">C185</f>
        <v>0</v>
      </c>
      <c r="D238" s="208">
        <f t="shared" si="8"/>
        <v>0</v>
      </c>
      <c r="E238" s="208">
        <f t="shared" si="8"/>
        <v>0</v>
      </c>
      <c r="F238" s="208">
        <f t="shared" si="8"/>
        <v>0</v>
      </c>
      <c r="G238" s="283"/>
      <c r="H238" s="188"/>
      <c r="I238" s="281"/>
      <c r="K238" s="281"/>
      <c r="M238" s="281"/>
    </row>
    <row r="239" spans="1:14" s="304" customFormat="1">
      <c r="A239" s="281" t="s">
        <v>247</v>
      </c>
      <c r="G239" s="283"/>
      <c r="H239" s="188"/>
      <c r="I239" s="281"/>
      <c r="K239" s="281"/>
      <c r="M239" s="281"/>
    </row>
    <row r="240" spans="1:14" s="304" customFormat="1">
      <c r="A240" s="298" t="s">
        <v>369</v>
      </c>
      <c r="B240" s="208">
        <f>$C206*B238</f>
        <v>0</v>
      </c>
      <c r="C240" s="208">
        <f t="shared" ref="C240:F240" si="9">$C206*C238</f>
        <v>0</v>
      </c>
      <c r="D240" s="208">
        <f t="shared" si="9"/>
        <v>0</v>
      </c>
      <c r="E240" s="208">
        <f t="shared" si="9"/>
        <v>0</v>
      </c>
      <c r="F240" s="208">
        <f t="shared" si="9"/>
        <v>0</v>
      </c>
      <c r="G240" s="283"/>
      <c r="H240" s="188"/>
      <c r="I240" s="281"/>
      <c r="K240" s="281"/>
      <c r="M240" s="281"/>
    </row>
    <row r="241" spans="1:14" s="304" customFormat="1">
      <c r="A241" s="300" t="s">
        <v>206</v>
      </c>
      <c r="B241" s="208">
        <f>SUMIF(B199:B201,J155,C199:C201)</f>
        <v>0</v>
      </c>
      <c r="C241" s="208">
        <f>SUMIF(B199:B201,J156,C199:C201)</f>
        <v>0</v>
      </c>
      <c r="D241" s="208">
        <f>SUMIF(B199:B201,J157,C199:C201)</f>
        <v>0</v>
      </c>
      <c r="E241" s="208">
        <f>SUMIF(B199:B201,J158,C199:C201)</f>
        <v>0</v>
      </c>
      <c r="F241" s="208">
        <f>SUMIF(B199:B201,J159,C199:C201)</f>
        <v>0</v>
      </c>
      <c r="G241" s="283"/>
      <c r="H241" s="188"/>
      <c r="I241" s="281"/>
      <c r="K241" s="281"/>
      <c r="M241" s="281"/>
    </row>
    <row r="242" spans="1:14" s="304" customFormat="1">
      <c r="A242" s="281" t="s">
        <v>245</v>
      </c>
      <c r="B242" s="207"/>
      <c r="C242" s="285"/>
      <c r="D242" s="188"/>
      <c r="F242" s="29"/>
      <c r="G242" s="283"/>
      <c r="H242" s="188"/>
      <c r="I242" s="281"/>
      <c r="K242" s="281"/>
      <c r="M242" s="281"/>
    </row>
    <row r="243" spans="1:14" s="304" customFormat="1">
      <c r="A243" s="278" t="s">
        <v>369</v>
      </c>
      <c r="B243" s="208">
        <f>$C219*B238</f>
        <v>0</v>
      </c>
      <c r="C243" s="208">
        <f t="shared" ref="C243:F243" si="10">$C219*C238</f>
        <v>0</v>
      </c>
      <c r="D243" s="208">
        <f t="shared" si="10"/>
        <v>0</v>
      </c>
      <c r="E243" s="208">
        <f t="shared" si="10"/>
        <v>0</v>
      </c>
      <c r="F243" s="208">
        <f t="shared" si="10"/>
        <v>0</v>
      </c>
      <c r="G243" s="283"/>
      <c r="H243" s="188"/>
      <c r="I243" s="281"/>
      <c r="K243" s="281"/>
      <c r="M243" s="281"/>
    </row>
    <row r="244" spans="1:14" s="304" customFormat="1">
      <c r="A244" s="300" t="s">
        <v>206</v>
      </c>
      <c r="B244" s="208">
        <f>SUMIF($B212:$B214,$J155,$C212:$C214)</f>
        <v>0</v>
      </c>
      <c r="C244" s="208">
        <f>SUMIF($B212:$B214,$J156,$C212:$C214)</f>
        <v>0</v>
      </c>
      <c r="D244" s="208">
        <f>SUMIF($B212:$B214,$J157,$C212:$C214)</f>
        <v>0</v>
      </c>
      <c r="E244" s="208">
        <f>SUMIF($B212:$B214,$J158,$C212:$C214)</f>
        <v>0</v>
      </c>
      <c r="F244" s="208">
        <f>SUMIF($B212:$B214,$J159,$C212:$C214)</f>
        <v>0</v>
      </c>
      <c r="G244" s="283"/>
      <c r="H244" s="188"/>
      <c r="I244" s="281"/>
      <c r="K244" s="281"/>
      <c r="M244" s="281"/>
    </row>
    <row r="245" spans="1:14" s="304" customFormat="1">
      <c r="A245" s="281" t="s">
        <v>246</v>
      </c>
      <c r="B245" s="207"/>
      <c r="C245" s="285"/>
      <c r="D245" s="188"/>
      <c r="F245" s="29"/>
      <c r="G245" s="283"/>
      <c r="H245" s="188"/>
      <c r="I245" s="281"/>
      <c r="K245" s="281"/>
      <c r="M245" s="281"/>
    </row>
    <row r="246" spans="1:14" s="304" customFormat="1">
      <c r="A246" s="278" t="s">
        <v>369</v>
      </c>
      <c r="B246" s="208">
        <f>$C232*B238</f>
        <v>0</v>
      </c>
      <c r="C246" s="208">
        <f t="shared" ref="C246:F246" si="11">$C232*C238</f>
        <v>0</v>
      </c>
      <c r="D246" s="208">
        <f t="shared" si="11"/>
        <v>0</v>
      </c>
      <c r="E246" s="208">
        <f t="shared" si="11"/>
        <v>0</v>
      </c>
      <c r="F246" s="208">
        <f t="shared" si="11"/>
        <v>0</v>
      </c>
      <c r="G246" s="283"/>
      <c r="H246" s="188"/>
      <c r="I246" s="281"/>
      <c r="K246" s="281"/>
      <c r="M246" s="281"/>
    </row>
    <row r="247" spans="1:14" s="304" customFormat="1">
      <c r="A247" s="300" t="s">
        <v>206</v>
      </c>
      <c r="B247" s="208">
        <f>SUMIF($B225:$B227,$J155,$C225:$C227)</f>
        <v>0</v>
      </c>
      <c r="C247" s="208">
        <f>SUMIF($B225:$B227,$J156,$C225:$C227)</f>
        <v>0</v>
      </c>
      <c r="D247" s="208">
        <f>SUMIF($B225:$B227,$J157,$C225:$C227)</f>
        <v>0</v>
      </c>
      <c r="E247" s="208">
        <f>SUMIF($B225:$B227,$J158,$C225:$C227)</f>
        <v>0</v>
      </c>
      <c r="F247" s="208">
        <f>SUMIF($B225:$B227,$J159,$C225:$C227)</f>
        <v>0</v>
      </c>
      <c r="G247" s="283"/>
      <c r="H247" s="188"/>
      <c r="I247" s="281"/>
      <c r="K247" s="281"/>
      <c r="M247" s="281"/>
    </row>
    <row r="248" spans="1:14">
      <c r="A248" s="188"/>
      <c r="C248" s="198"/>
      <c r="D248" s="188"/>
      <c r="F248" s="29"/>
      <c r="G248" s="134"/>
      <c r="H248" s="188"/>
    </row>
    <row r="249" spans="1:14" ht="18">
      <c r="A249" s="212" t="s">
        <v>216</v>
      </c>
      <c r="B249" s="100"/>
      <c r="C249" s="34"/>
      <c r="E249" s="34"/>
      <c r="F249" s="34"/>
      <c r="G249" s="134"/>
      <c r="H249" s="188"/>
    </row>
    <row r="250" spans="1:14">
      <c r="A250" s="176" t="s">
        <v>385</v>
      </c>
      <c r="B250" s="100"/>
      <c r="C250" s="100"/>
      <c r="D250" s="100"/>
      <c r="E250" s="100"/>
      <c r="F250" s="100"/>
      <c r="G250" s="134"/>
      <c r="H250" s="188"/>
    </row>
    <row r="251" spans="1:14">
      <c r="B251" s="100"/>
      <c r="C251" s="100"/>
      <c r="D251" s="100"/>
      <c r="E251" s="100"/>
      <c r="F251" s="100"/>
      <c r="G251" s="134"/>
      <c r="H251" s="188"/>
      <c r="I251" s="223" t="s">
        <v>232</v>
      </c>
      <c r="J251" s="224"/>
      <c r="K251" s="224"/>
      <c r="L251" s="224"/>
    </row>
    <row r="252" spans="1:14" ht="30">
      <c r="B252" s="34" t="s">
        <v>50</v>
      </c>
      <c r="C252" s="34" t="s">
        <v>85</v>
      </c>
      <c r="D252" s="34" t="s">
        <v>130</v>
      </c>
      <c r="E252" s="34" t="s">
        <v>129</v>
      </c>
      <c r="F252" s="134" t="s">
        <v>274</v>
      </c>
      <c r="G252" s="34" t="s">
        <v>61</v>
      </c>
      <c r="H252" s="34" t="s">
        <v>52</v>
      </c>
      <c r="I252" s="188"/>
      <c r="J252" s="223" t="s">
        <v>233</v>
      </c>
      <c r="K252" s="223" t="s">
        <v>234</v>
      </c>
      <c r="L252" s="223" t="s">
        <v>235</v>
      </c>
      <c r="M252" s="223" t="s">
        <v>149</v>
      </c>
      <c r="N252" s="34"/>
    </row>
    <row r="253" spans="1:14">
      <c r="A253" s="176" t="s">
        <v>44</v>
      </c>
      <c r="B253" s="173">
        <f>'חימום וקירור מים'!D34</f>
        <v>0</v>
      </c>
      <c r="C253" s="173">
        <f>'חימום וקירור מים'!F34</f>
        <v>0</v>
      </c>
      <c r="D253" s="173" t="str">
        <f>IF(B253=$A$38,$D$38,IF(B253=$A$39,$D$39,IF(B253=$A$40,$D$40,IF(B253=$A$41,$D$41,IF(B253=$A$42,$D$42,"0")))))</f>
        <v>0</v>
      </c>
      <c r="E253" s="173">
        <f>D253*C253</f>
        <v>0</v>
      </c>
      <c r="F253" s="173">
        <f>E253*$B$44</f>
        <v>0</v>
      </c>
      <c r="G253" s="173" t="str">
        <f>IF(B253=$A$48,$C$48,IF(B253=$A$49,$C$49,IF(B253=$A$50,$C$50,IF(B253=$A$51,$C$51,IF(B253=$A$52,$C$52,"0")))))</f>
        <v>0</v>
      </c>
      <c r="H253" s="173">
        <f>G253*C253</f>
        <v>0</v>
      </c>
      <c r="I253" s="188"/>
      <c r="J253" s="225" t="s">
        <v>41</v>
      </c>
      <c r="K253" s="214">
        <f>SUMIF($B$253:$B$255,J253,$C$253:$C$255)</f>
        <v>0</v>
      </c>
      <c r="L253" s="214">
        <f>IF($C$260&gt;0,K253/$C$260,0)</f>
        <v>0</v>
      </c>
      <c r="M253" s="226" t="s">
        <v>308</v>
      </c>
      <c r="N253" s="34"/>
    </row>
    <row r="254" spans="1:14">
      <c r="A254" s="176" t="s">
        <v>45</v>
      </c>
      <c r="B254" s="173">
        <f>'חימום וקירור מים'!D35</f>
        <v>0</v>
      </c>
      <c r="C254" s="173">
        <f>'חימום וקירור מים'!F35</f>
        <v>0</v>
      </c>
      <c r="D254" s="173" t="str">
        <f>IF(B254=$A$38,$D$38,IF(B254=$A$39,$D$39,IF(B254=$A$40,$D$40,IF(B254=$A$41,$D$41,IF(B254=$A$42,$D$42,"0")))))</f>
        <v>0</v>
      </c>
      <c r="E254" s="173">
        <f>D254*C254</f>
        <v>0</v>
      </c>
      <c r="F254" s="173">
        <f>E254*$B$44</f>
        <v>0</v>
      </c>
      <c r="G254" s="173" t="str">
        <f>IF(B254=$A$48,$C$48,IF(B254=$A$49,$C$49,IF(B254=$A$50,$C$50,IF(B254=$A$51,$C$51,IF(B254=$A$52,$C$52,"0")))))</f>
        <v>0</v>
      </c>
      <c r="H254" s="173">
        <f>G254*C254</f>
        <v>0</v>
      </c>
      <c r="I254" s="188"/>
      <c r="J254" s="225" t="s">
        <v>51</v>
      </c>
      <c r="K254" s="214">
        <f>SUMIF($B$253:$B$255,J254,$C$253:$C$255)</f>
        <v>0</v>
      </c>
      <c r="L254" s="214">
        <f>IF($C$260&gt;0,K254/$C$260,0)</f>
        <v>0</v>
      </c>
      <c r="M254" s="226" t="s">
        <v>305</v>
      </c>
      <c r="N254" s="34"/>
    </row>
    <row r="255" spans="1:14">
      <c r="A255" s="176" t="s">
        <v>46</v>
      </c>
      <c r="B255" s="173">
        <f>'חימום וקירור מים'!D36</f>
        <v>0</v>
      </c>
      <c r="C255" s="173">
        <f>'חימום וקירור מים'!F36</f>
        <v>0</v>
      </c>
      <c r="D255" s="173" t="str">
        <f>IF(B255=$A$38,$D$38,IF(B255=$A$39,$D$39,IF(B255=$A$40,$D$40,IF(B255=$A$41,$D$41,IF(B255=$A$42,$D$42,"0")))))</f>
        <v>0</v>
      </c>
      <c r="E255" s="173">
        <f>D255*C255</f>
        <v>0</v>
      </c>
      <c r="F255" s="173">
        <f>E255*$B$44</f>
        <v>0</v>
      </c>
      <c r="G255" s="173" t="str">
        <f>IF(B255=$A$48,$C$48,IF(B255=$A$49,$C$49,IF(B255=$A$50,$C$50,IF(B255=$A$51,$C$51,IF(B255=$A$52,$C$52,"0")))))</f>
        <v>0</v>
      </c>
      <c r="H255" s="173">
        <f>G255*C255</f>
        <v>0</v>
      </c>
      <c r="I255" s="188"/>
      <c r="J255" s="225" t="s">
        <v>39</v>
      </c>
      <c r="K255" s="214">
        <f>SUMIF($B$253:$B$255,J255,$C$253:$C$255)</f>
        <v>0</v>
      </c>
      <c r="L255" s="214">
        <f>IF($C$260&gt;0,K255/$C$260,0)</f>
        <v>0</v>
      </c>
      <c r="M255" s="226" t="s">
        <v>306</v>
      </c>
      <c r="N255" s="34"/>
    </row>
    <row r="256" spans="1:14">
      <c r="A256" s="173"/>
      <c r="C256" s="34"/>
      <c r="D256" s="173"/>
      <c r="H256" s="134"/>
      <c r="I256" s="188"/>
      <c r="J256" s="225" t="s">
        <v>42</v>
      </c>
      <c r="K256" s="214">
        <f>SUMIF($B$253:$B$255,J256,$C$253:$C$255)</f>
        <v>0</v>
      </c>
      <c r="L256" s="214">
        <f>IF($C$260&gt;0,K256/$C$260,0)</f>
        <v>0</v>
      </c>
      <c r="M256" s="226" t="s">
        <v>307</v>
      </c>
      <c r="N256" s="34"/>
    </row>
    <row r="257" spans="1:14">
      <c r="A257" s="176" t="s">
        <v>213</v>
      </c>
      <c r="B257" s="173" t="s">
        <v>43</v>
      </c>
      <c r="C257" s="173">
        <f>'חימום וקירור מים'!B39*1000</f>
        <v>0</v>
      </c>
      <c r="D257" s="173"/>
      <c r="H257" s="134"/>
      <c r="I257" s="188"/>
      <c r="J257" s="225" t="s">
        <v>40</v>
      </c>
      <c r="K257" s="214">
        <f>SUMIF($B$253:$B$255,J257,$C$253:$C$255)</f>
        <v>0</v>
      </c>
      <c r="L257" s="214">
        <f>IF($C$260&gt;0,K257/$C$260,0)</f>
        <v>0</v>
      </c>
      <c r="M257" s="226" t="s">
        <v>307</v>
      </c>
      <c r="N257" s="34"/>
    </row>
    <row r="258" spans="1:14">
      <c r="A258" s="176" t="s">
        <v>214</v>
      </c>
      <c r="B258" s="173" t="s">
        <v>192</v>
      </c>
      <c r="C258" s="173">
        <f>ABS('חימום וקירור מים'!D39-'חימום וקירור מים'!C39)</f>
        <v>0</v>
      </c>
      <c r="D258" s="173"/>
      <c r="H258" s="134"/>
      <c r="I258" s="188"/>
      <c r="J258" s="34"/>
      <c r="K258" s="173"/>
      <c r="L258" s="34"/>
      <c r="M258" s="173"/>
      <c r="N258" s="34"/>
    </row>
    <row r="259" spans="1:14">
      <c r="B259" s="34"/>
      <c r="C259" s="34"/>
      <c r="E259" s="34"/>
      <c r="F259" s="34"/>
      <c r="G259" s="34"/>
      <c r="H259" s="134"/>
      <c r="I259" s="188"/>
      <c r="J259" s="34"/>
      <c r="K259" s="173"/>
      <c r="L259" s="34"/>
      <c r="M259" s="173"/>
      <c r="N259" s="34"/>
    </row>
    <row r="260" spans="1:14">
      <c r="A260" s="188" t="s">
        <v>2433</v>
      </c>
      <c r="B260" s="173" t="s">
        <v>48</v>
      </c>
      <c r="C260" s="179">
        <f>C258*C257*$B$144</f>
        <v>0</v>
      </c>
      <c r="D260" s="173"/>
      <c r="H260" s="134"/>
      <c r="I260" s="188"/>
      <c r="J260" s="34"/>
      <c r="K260" s="173"/>
      <c r="L260" s="34"/>
      <c r="M260" s="173"/>
      <c r="N260" s="34"/>
    </row>
    <row r="261" spans="1:14">
      <c r="A261" s="176" t="s">
        <v>393</v>
      </c>
      <c r="B261" s="173">
        <f>IF(H253=0,0,(H253+H254+H255)/C260)</f>
        <v>0</v>
      </c>
      <c r="C261" s="198" t="s">
        <v>201</v>
      </c>
      <c r="D261" s="173"/>
      <c r="H261" s="134"/>
      <c r="I261" s="188"/>
      <c r="J261" s="34"/>
      <c r="K261" s="173"/>
      <c r="L261" s="34"/>
      <c r="M261" s="173"/>
      <c r="N261" s="34"/>
    </row>
    <row r="262" spans="1:14">
      <c r="A262" s="188" t="s">
        <v>368</v>
      </c>
      <c r="B262" s="173">
        <f>B261*C276</f>
        <v>0</v>
      </c>
      <c r="C262" s="198" t="s">
        <v>202</v>
      </c>
      <c r="D262" s="173"/>
      <c r="H262" s="134"/>
      <c r="I262" s="188"/>
      <c r="J262" s="34"/>
      <c r="K262" s="173"/>
      <c r="L262" s="34"/>
      <c r="M262" s="173"/>
      <c r="N262" s="34"/>
    </row>
    <row r="263" spans="1:14">
      <c r="A263" s="188"/>
      <c r="C263" s="198"/>
      <c r="D263" s="173"/>
      <c r="H263" s="134"/>
      <c r="I263" s="188"/>
      <c r="J263" s="34"/>
      <c r="K263" s="173"/>
      <c r="L263" s="34"/>
      <c r="M263" s="173"/>
      <c r="N263" s="34"/>
    </row>
    <row r="264" spans="1:14">
      <c r="A264" s="188" t="s">
        <v>394</v>
      </c>
      <c r="B264" s="173">
        <f>IF(F253=0,0,(F253+F254+F255)/C260)</f>
        <v>0</v>
      </c>
      <c r="C264" s="198"/>
      <c r="D264" s="173"/>
      <c r="H264" s="134"/>
      <c r="I264" s="188"/>
      <c r="J264" s="34"/>
      <c r="K264" s="173"/>
      <c r="L264" s="34"/>
      <c r="M264" s="173"/>
      <c r="N264" s="34"/>
    </row>
    <row r="265" spans="1:14">
      <c r="A265" s="188" t="s">
        <v>369</v>
      </c>
      <c r="B265" s="173">
        <f>B264*C276</f>
        <v>0</v>
      </c>
      <c r="C265" s="198"/>
      <c r="D265" s="173"/>
      <c r="H265" s="134"/>
      <c r="I265" s="188"/>
      <c r="J265" s="34"/>
      <c r="K265" s="173"/>
      <c r="L265" s="34"/>
      <c r="M265" s="173"/>
      <c r="N265" s="34"/>
    </row>
    <row r="266" spans="1:14">
      <c r="B266" s="34"/>
      <c r="C266" s="34"/>
      <c r="E266" s="34"/>
      <c r="F266" s="34"/>
      <c r="G266" s="34"/>
      <c r="H266" s="134"/>
      <c r="I266" s="188"/>
      <c r="J266" s="34"/>
      <c r="K266" s="173"/>
      <c r="L266" s="34"/>
      <c r="M266" s="173"/>
      <c r="N266" s="34"/>
    </row>
    <row r="267" spans="1:14">
      <c r="A267" s="176" t="s">
        <v>217</v>
      </c>
      <c r="D267" s="173"/>
      <c r="H267" s="134"/>
      <c r="I267" s="188"/>
      <c r="J267" s="34"/>
      <c r="K267" s="173"/>
      <c r="L267" s="34"/>
      <c r="M267" s="173"/>
      <c r="N267" s="34"/>
    </row>
    <row r="268" spans="1:14" ht="30">
      <c r="B268" s="34" t="s">
        <v>50</v>
      </c>
      <c r="C268" s="34" t="s">
        <v>85</v>
      </c>
      <c r="D268" s="34" t="s">
        <v>130</v>
      </c>
      <c r="E268" s="34" t="s">
        <v>129</v>
      </c>
      <c r="F268" s="134" t="s">
        <v>274</v>
      </c>
      <c r="G268" s="34" t="s">
        <v>61</v>
      </c>
      <c r="H268" s="34" t="s">
        <v>52</v>
      </c>
      <c r="I268" s="188"/>
      <c r="J268" s="34"/>
      <c r="K268" s="173"/>
      <c r="L268" s="34"/>
      <c r="M268" s="173"/>
      <c r="N268" s="34"/>
    </row>
    <row r="269" spans="1:14">
      <c r="A269" s="176" t="s">
        <v>44</v>
      </c>
      <c r="B269" s="173">
        <f>'חימום וקירור מים'!D86</f>
        <v>0</v>
      </c>
      <c r="C269" s="173">
        <f>'חימום וקירור מים'!F86</f>
        <v>0</v>
      </c>
      <c r="D269" s="173" t="str">
        <f>IF(B269=$A$38,$D$38,IF(B269=$A$39,$D$39,IF(B269=$A$40,$D$40,IF(B269=$A$41,$D$41,IF(B269=$A$42,$D$42,"0")))))</f>
        <v>0</v>
      </c>
      <c r="E269" s="173">
        <f>D269*C269</f>
        <v>0</v>
      </c>
      <c r="F269" s="173">
        <f>E269*$B$44</f>
        <v>0</v>
      </c>
      <c r="G269" s="173" t="str">
        <f>IF(B269=$A$48,$C$48,IF(B269=$A$49,$C$49,IF(B269=$A$50,$C$50,IF(B269=$A$51,$C$51,IF(B269=$A$52,$C$52,"0")))))</f>
        <v>0</v>
      </c>
      <c r="H269" s="173">
        <f>G269*C269</f>
        <v>0</v>
      </c>
      <c r="I269" s="188"/>
      <c r="J269" s="34"/>
      <c r="K269" s="173"/>
      <c r="L269" s="34"/>
      <c r="M269" s="173"/>
      <c r="N269" s="34"/>
    </row>
    <row r="270" spans="1:14">
      <c r="A270" s="176" t="s">
        <v>45</v>
      </c>
      <c r="B270" s="173">
        <f>'חימום וקירור מים'!D87</f>
        <v>0</v>
      </c>
      <c r="C270" s="173">
        <f>'חימום וקירור מים'!F87</f>
        <v>0</v>
      </c>
      <c r="D270" s="173" t="str">
        <f>IF(B270=$A$38,$D$38,IF(B270=$A$39,$D$39,IF(B270=$A$40,$D$40,IF(B270=$A$41,$D$41,IF(B270=$A$42,$D$42,"0")))))</f>
        <v>0</v>
      </c>
      <c r="E270" s="173">
        <f>D270*C270</f>
        <v>0</v>
      </c>
      <c r="F270" s="173">
        <f>E270*$B$44</f>
        <v>0</v>
      </c>
      <c r="G270" s="173" t="str">
        <f>IF(B270=$A$48,$C$48,IF(B270=$A$49,$C$49,IF(B270=$A$50,$C$50,IF(B270=$A$51,$C$51,IF(B270=$A$52,$C$52,"0")))))</f>
        <v>0</v>
      </c>
      <c r="H270" s="173">
        <f>G270*C270</f>
        <v>0</v>
      </c>
      <c r="I270" s="188"/>
      <c r="J270" s="34"/>
      <c r="K270" s="173"/>
      <c r="L270" s="34"/>
      <c r="M270" s="173"/>
      <c r="N270" s="34"/>
    </row>
    <row r="271" spans="1:14">
      <c r="A271" s="176" t="s">
        <v>46</v>
      </c>
      <c r="B271" s="173">
        <f>'חימום וקירור מים'!D88</f>
        <v>0</v>
      </c>
      <c r="C271" s="173">
        <f>'חימום וקירור מים'!F88</f>
        <v>0</v>
      </c>
      <c r="D271" s="173" t="str">
        <f>IF(B271=$A$38,$D$38,IF(B271=$A$39,$D$39,IF(B271=$A$40,$D$40,IF(B271=$A$41,$D$41,IF(B271=$A$42,$D$42,"0")))))</f>
        <v>0</v>
      </c>
      <c r="E271" s="173">
        <f>D271*C271</f>
        <v>0</v>
      </c>
      <c r="F271" s="173">
        <f>E271*$B$44</f>
        <v>0</v>
      </c>
      <c r="G271" s="173" t="str">
        <f>IF(B271=$A$48,$C$48,IF(B271=$A$49,$C$49,IF(B271=$A$50,$C$50,IF(B271=$A$51,$C$51,IF(B271=$A$52,$C$52,"0")))))</f>
        <v>0</v>
      </c>
      <c r="H271" s="173">
        <f>G271*C271</f>
        <v>0</v>
      </c>
      <c r="I271" s="188"/>
      <c r="J271" s="34"/>
      <c r="K271" s="173"/>
      <c r="L271" s="34"/>
      <c r="M271" s="173"/>
      <c r="N271" s="34"/>
    </row>
    <row r="272" spans="1:14">
      <c r="B272" s="34"/>
      <c r="C272" s="34"/>
      <c r="E272" s="34"/>
      <c r="F272" s="34"/>
      <c r="G272" s="134"/>
      <c r="H272" s="188"/>
    </row>
    <row r="273" spans="1:13">
      <c r="A273" s="176" t="s">
        <v>213</v>
      </c>
      <c r="B273" s="173" t="s">
        <v>43</v>
      </c>
      <c r="C273" s="173">
        <f>'חימום וקירור מים'!B91*1000</f>
        <v>0</v>
      </c>
      <c r="D273" s="173"/>
      <c r="G273" s="134"/>
      <c r="H273" s="188"/>
    </row>
    <row r="274" spans="1:13">
      <c r="A274" s="176" t="s">
        <v>214</v>
      </c>
      <c r="B274" s="173" t="s">
        <v>192</v>
      </c>
      <c r="C274" s="173">
        <f>ABS('חימום וקירור מים'!D91-'חימום וקירור מים'!C91)</f>
        <v>0</v>
      </c>
      <c r="D274" s="173"/>
      <c r="G274" s="134"/>
      <c r="H274" s="188"/>
    </row>
    <row r="275" spans="1:13">
      <c r="B275" s="34"/>
      <c r="C275" s="34"/>
      <c r="E275" s="34"/>
      <c r="F275" s="34"/>
      <c r="G275" s="134"/>
      <c r="H275" s="188"/>
    </row>
    <row r="276" spans="1:13">
      <c r="A276" s="188" t="s">
        <v>2433</v>
      </c>
      <c r="B276" s="173" t="s">
        <v>48</v>
      </c>
      <c r="C276" s="179">
        <f>C274*C273*$B$144</f>
        <v>0</v>
      </c>
      <c r="D276" s="34" t="s">
        <v>205</v>
      </c>
      <c r="E276" s="173" t="s">
        <v>204</v>
      </c>
      <c r="F276" s="173">
        <f>B262-C277</f>
        <v>0</v>
      </c>
      <c r="G276" s="134"/>
      <c r="H276" s="188"/>
    </row>
    <row r="277" spans="1:13" ht="30">
      <c r="A277" s="188" t="s">
        <v>203</v>
      </c>
      <c r="B277" s="173" t="s">
        <v>204</v>
      </c>
      <c r="C277" s="219">
        <f>H269+H270+H271</f>
        <v>0</v>
      </c>
      <c r="D277" s="189" t="s">
        <v>2241</v>
      </c>
      <c r="E277" s="173" t="s">
        <v>204</v>
      </c>
      <c r="F277" s="29">
        <f>F276*'פרטים כלליים, עלויות ותוצאות'!$D$36</f>
        <v>0</v>
      </c>
      <c r="G277" s="134"/>
      <c r="H277" s="188"/>
    </row>
    <row r="278" spans="1:13">
      <c r="A278" s="188"/>
      <c r="C278" s="219"/>
      <c r="D278" s="188"/>
      <c r="F278" s="29"/>
      <c r="G278" s="134"/>
      <c r="H278" s="188"/>
    </row>
    <row r="279" spans="1:13">
      <c r="A279" s="188" t="s">
        <v>206</v>
      </c>
      <c r="B279" s="173" t="s">
        <v>48</v>
      </c>
      <c r="C279" s="218">
        <f>F269+F270+F271</f>
        <v>0</v>
      </c>
      <c r="D279" s="34" t="s">
        <v>207</v>
      </c>
      <c r="E279" s="173" t="s">
        <v>48</v>
      </c>
      <c r="F279" s="173">
        <f>B265-C279</f>
        <v>0</v>
      </c>
      <c r="G279" s="134"/>
      <c r="H279" s="188"/>
    </row>
    <row r="280" spans="1:13" ht="30">
      <c r="A280" s="188"/>
      <c r="C280" s="218"/>
      <c r="D280" s="189" t="s">
        <v>2243</v>
      </c>
      <c r="E280" s="173" t="s">
        <v>48</v>
      </c>
      <c r="F280" s="29">
        <f>F279*'פרטים כלליים, עלויות ותוצאות'!$D$36</f>
        <v>0</v>
      </c>
      <c r="G280" s="134"/>
      <c r="H280" s="188"/>
    </row>
    <row r="281" spans="1:13" s="284" customFormat="1">
      <c r="A281" s="281" t="s">
        <v>2457</v>
      </c>
      <c r="F281" s="29"/>
      <c r="G281" s="283"/>
      <c r="H281" s="188"/>
      <c r="I281" s="281"/>
      <c r="K281" s="281"/>
      <c r="M281" s="281"/>
    </row>
    <row r="282" spans="1:13" s="304" customFormat="1">
      <c r="A282" s="208"/>
      <c r="B282" s="300" t="s">
        <v>2461</v>
      </c>
      <c r="C282" s="300" t="s">
        <v>2460</v>
      </c>
      <c r="D282" s="300" t="s">
        <v>2459</v>
      </c>
      <c r="E282" s="300" t="s">
        <v>2462</v>
      </c>
      <c r="F282" s="300" t="s">
        <v>2463</v>
      </c>
      <c r="G282" s="283"/>
      <c r="H282" s="188"/>
      <c r="I282" s="281"/>
      <c r="K282" s="281"/>
      <c r="M282" s="281"/>
    </row>
    <row r="283" spans="1:13" s="304" customFormat="1" ht="30">
      <c r="A283" s="306" t="s">
        <v>394</v>
      </c>
      <c r="B283" s="208">
        <f>IF(C253=0,0,SUMIF(B253:B255,J253,C253:C255)/C260)</f>
        <v>0</v>
      </c>
      <c r="C283" s="208">
        <f>IF(C253=0,0,SUMIF(B253:B255,J254,C253:C255)/C260)</f>
        <v>0</v>
      </c>
      <c r="D283" s="208">
        <f>IF(C253=0,0,SUMIF(B253:B255,J255,C253:C255)/C260)</f>
        <v>0</v>
      </c>
      <c r="E283" s="208">
        <f>IF(C253=0,0,SUMIF(B253:B255,J256,C253:C255)/C260)</f>
        <v>0</v>
      </c>
      <c r="F283" s="208">
        <f>IF(C253=0,0,SUMIF(B253:B255,J257,C253:C255)/C260)</f>
        <v>0</v>
      </c>
      <c r="G283" s="283"/>
      <c r="H283" s="188"/>
      <c r="I283" s="281"/>
      <c r="K283" s="281"/>
      <c r="M283" s="281"/>
    </row>
    <row r="284" spans="1:13" s="304" customFormat="1">
      <c r="A284" s="298" t="s">
        <v>369</v>
      </c>
      <c r="B284" s="208">
        <f>B283*$C276</f>
        <v>0</v>
      </c>
      <c r="C284" s="208">
        <f t="shared" ref="C284:F284" si="12">C283*$C276</f>
        <v>0</v>
      </c>
      <c r="D284" s="208">
        <f t="shared" si="12"/>
        <v>0</v>
      </c>
      <c r="E284" s="208">
        <f t="shared" si="12"/>
        <v>0</v>
      </c>
      <c r="F284" s="208">
        <f t="shared" si="12"/>
        <v>0</v>
      </c>
      <c r="G284" s="283"/>
      <c r="H284" s="188"/>
      <c r="I284" s="281"/>
      <c r="K284" s="281"/>
      <c r="M284" s="281"/>
    </row>
    <row r="285" spans="1:13" s="304" customFormat="1">
      <c r="A285" s="300" t="s">
        <v>206</v>
      </c>
      <c r="B285" s="208">
        <f>SUMIF(B269:B271,J253,C269:C271)</f>
        <v>0</v>
      </c>
      <c r="C285" s="208">
        <f>SUMIF(B269:B271,J254,C269:C271)</f>
        <v>0</v>
      </c>
      <c r="D285" s="208">
        <f>SUMIF(B269:B271,J255,C269:C271)</f>
        <v>0</v>
      </c>
      <c r="E285" s="208">
        <f>SUMIF(B269:B271,J256,C269:C271)</f>
        <v>0</v>
      </c>
      <c r="F285" s="208">
        <f>SUMIF(B269:B271,J257,C269:C271)</f>
        <v>0</v>
      </c>
      <c r="G285" s="283"/>
      <c r="H285" s="188"/>
      <c r="I285" s="281"/>
      <c r="K285" s="281"/>
      <c r="M285" s="281"/>
    </row>
    <row r="286" spans="1:13" s="284" customFormat="1">
      <c r="A286" s="208"/>
      <c r="B286" s="300" t="s">
        <v>2487</v>
      </c>
      <c r="C286" s="300" t="s">
        <v>2488</v>
      </c>
      <c r="D286" s="300" t="s">
        <v>2459</v>
      </c>
      <c r="E286" s="300" t="s">
        <v>2489</v>
      </c>
      <c r="F286" s="300" t="s">
        <v>2490</v>
      </c>
      <c r="G286" s="283"/>
      <c r="H286" s="188"/>
      <c r="I286" s="281"/>
      <c r="K286" s="281"/>
      <c r="M286" s="281"/>
    </row>
    <row r="287" spans="1:13" s="284" customFormat="1">
      <c r="A287" s="298" t="s">
        <v>394</v>
      </c>
      <c r="B287" s="208">
        <f>IF(F253=0,0,SUMIF(B253:B255,J253,F253:F255)/C260)</f>
        <v>0</v>
      </c>
      <c r="C287" s="208">
        <f>IF(F253=0,0,SUMIF(B253:B255,J254,F253:F255)/C260)</f>
        <v>0</v>
      </c>
      <c r="D287" s="208">
        <f>IF(F253=0,0,SUMIF(B253:B255,J255,F253:F255)/C260)</f>
        <v>0</v>
      </c>
      <c r="E287" s="208">
        <f>IF(F253=0,0,SUMIF(B253:B255,J256,F253:F255)/C260)</f>
        <v>0</v>
      </c>
      <c r="F287" s="208">
        <f>IF(F253=0,0,SUMIF(B253:B255,J257,F253:F255)/C260)</f>
        <v>0</v>
      </c>
      <c r="G287" s="283"/>
      <c r="H287" s="188"/>
      <c r="I287" s="281"/>
      <c r="K287" s="281"/>
      <c r="M287" s="281"/>
    </row>
    <row r="288" spans="1:13" s="284" customFormat="1">
      <c r="A288" s="298" t="s">
        <v>369</v>
      </c>
      <c r="B288" s="208">
        <f>B287*$C$276</f>
        <v>0</v>
      </c>
      <c r="C288" s="208">
        <f>C287*$C$276</f>
        <v>0</v>
      </c>
      <c r="D288" s="208">
        <f>D287*$C$276</f>
        <v>0</v>
      </c>
      <c r="E288" s="208">
        <f>E287*$C$276</f>
        <v>0</v>
      </c>
      <c r="F288" s="208">
        <f>F287*$C$276</f>
        <v>0</v>
      </c>
      <c r="G288" s="283"/>
      <c r="H288" s="188"/>
      <c r="I288" s="281"/>
      <c r="K288" s="281"/>
      <c r="M288" s="281"/>
    </row>
    <row r="289" spans="1:14" s="284" customFormat="1">
      <c r="A289" s="300" t="s">
        <v>2458</v>
      </c>
      <c r="B289" s="299">
        <f>SUMIF(B269:B271,J253,F269:F271)</f>
        <v>0</v>
      </c>
      <c r="C289" s="299">
        <f>SUMIF(B269:B271,J254,F269:F271)</f>
        <v>0</v>
      </c>
      <c r="D289" s="299">
        <f>SUMIF(B269:B271,J255,F269:F271)</f>
        <v>0</v>
      </c>
      <c r="E289" s="299">
        <f>SUMIF(B269:B271,J256,F269:F271)</f>
        <v>0</v>
      </c>
      <c r="F289" s="299">
        <f>SUMIF(B269:B271,J257,F269:F271)</f>
        <v>0</v>
      </c>
      <c r="G289" s="283"/>
      <c r="H289" s="188"/>
      <c r="I289" s="281"/>
      <c r="K289" s="281"/>
      <c r="M289" s="281"/>
    </row>
    <row r="290" spans="1:14" s="284" customFormat="1">
      <c r="A290" s="300" t="s">
        <v>207</v>
      </c>
      <c r="B290" s="282">
        <f t="shared" ref="B290" si="13">B288-B289</f>
        <v>0</v>
      </c>
      <c r="C290" s="282">
        <f t="shared" ref="C290" si="14">C288-C289</f>
        <v>0</v>
      </c>
      <c r="D290" s="282">
        <f>D288-D289</f>
        <v>0</v>
      </c>
      <c r="E290" s="282">
        <f t="shared" ref="E290" si="15">E288-E289</f>
        <v>0</v>
      </c>
      <c r="F290" s="282">
        <f t="shared" ref="F290" si="16">F288-F289</f>
        <v>0</v>
      </c>
      <c r="G290" s="283"/>
      <c r="H290" s="188"/>
      <c r="I290" s="281"/>
      <c r="K290" s="281"/>
      <c r="M290" s="281"/>
    </row>
    <row r="291" spans="1:14">
      <c r="A291" s="278" t="s">
        <v>2243</v>
      </c>
      <c r="B291" s="282">
        <f>' קבועים'!B290*'פרטים כלליים, עלויות ותוצאות'!$D$36</f>
        <v>0</v>
      </c>
      <c r="C291" s="282">
        <f>' קבועים'!C290*'פרטים כלליים, עלויות ותוצאות'!$D$36</f>
        <v>0</v>
      </c>
      <c r="D291" s="282">
        <f>' קבועים'!D290*'פרטים כלליים, עלויות ותוצאות'!$D$36</f>
        <v>0</v>
      </c>
      <c r="E291" s="282">
        <f>' קבועים'!E290*'פרטים כלליים, עלויות ותוצאות'!$D$36</f>
        <v>0</v>
      </c>
      <c r="F291" s="282">
        <f>' קבועים'!F290*'פרטים כלליים, עלויות ותוצאות'!$D$36</f>
        <v>0</v>
      </c>
      <c r="G291" s="134"/>
      <c r="H291" s="188"/>
    </row>
    <row r="292" spans="1:14" ht="30">
      <c r="A292" s="34" t="s">
        <v>50</v>
      </c>
      <c r="B292" s="134" t="s">
        <v>109</v>
      </c>
      <c r="C292" s="34" t="s">
        <v>367</v>
      </c>
      <c r="D292" s="220" t="s">
        <v>2495</v>
      </c>
      <c r="E292" s="134" t="s">
        <v>107</v>
      </c>
      <c r="F292" s="34" t="s">
        <v>108</v>
      </c>
      <c r="G292" s="34" t="s">
        <v>111</v>
      </c>
      <c r="M292" s="173"/>
    </row>
    <row r="293" spans="1:14">
      <c r="A293" s="173" t="s">
        <v>39</v>
      </c>
      <c r="B293" s="173" t="s">
        <v>48</v>
      </c>
      <c r="C293" s="197">
        <f>B265</f>
        <v>0</v>
      </c>
      <c r="D293" s="184">
        <f>B264</f>
        <v>0</v>
      </c>
      <c r="E293" s="173">
        <f>C279</f>
        <v>0</v>
      </c>
      <c r="F293" s="173">
        <f>C293-E293</f>
        <v>0</v>
      </c>
      <c r="G293" s="211">
        <f>IF(F293=0,0,F293/C293)</f>
        <v>0</v>
      </c>
      <c r="M293" s="173"/>
    </row>
    <row r="294" spans="1:14">
      <c r="A294" s="173"/>
      <c r="C294" s="197"/>
      <c r="D294" s="184"/>
      <c r="G294" s="211"/>
      <c r="M294" s="173"/>
    </row>
    <row r="295" spans="1:14">
      <c r="A295" s="188" t="s">
        <v>288</v>
      </c>
      <c r="C295" s="218"/>
      <c r="G295" s="134"/>
      <c r="H295" s="188"/>
    </row>
    <row r="296" spans="1:14" ht="30">
      <c r="B296" s="34" t="s">
        <v>50</v>
      </c>
      <c r="C296" s="34" t="s">
        <v>85</v>
      </c>
      <c r="D296" s="34" t="s">
        <v>130</v>
      </c>
      <c r="E296" s="34" t="s">
        <v>129</v>
      </c>
      <c r="F296" s="134" t="s">
        <v>274</v>
      </c>
      <c r="G296" s="34" t="s">
        <v>61</v>
      </c>
      <c r="H296" s="34" t="s">
        <v>52</v>
      </c>
      <c r="I296" s="188"/>
      <c r="J296" s="34"/>
      <c r="K296" s="173"/>
      <c r="L296" s="34"/>
      <c r="M296" s="173"/>
      <c r="N296" s="34"/>
    </row>
    <row r="297" spans="1:14">
      <c r="A297" s="176" t="s">
        <v>44</v>
      </c>
      <c r="B297" s="173">
        <f>'חימום וקירור מים'!D249</f>
        <v>0</v>
      </c>
      <c r="C297" s="173">
        <f>'חימום וקירור מים'!F249</f>
        <v>0</v>
      </c>
      <c r="D297" s="173" t="str">
        <f>IF(B297=$A$38,$D$38,IF(B297=$A$39,$D$39,IF(B297=$A$40,$D$40,IF(B297=$A$41,$D$41,IF(B297=$A$42,$D$42,"0")))))</f>
        <v>0</v>
      </c>
      <c r="E297" s="173">
        <f>D297*C297</f>
        <v>0</v>
      </c>
      <c r="F297" s="173">
        <f>E297*$B$44</f>
        <v>0</v>
      </c>
      <c r="G297" s="173" t="str">
        <f>IF(B297=$A$48,$C$48,IF(B297=$A$49,$C$49,IF(B297=$A$50,$C$50,IF(B297=$A$51,$C$51,IF(B297=$A$52,$C$52,"0")))))</f>
        <v>0</v>
      </c>
      <c r="H297" s="173">
        <f>G297*C297</f>
        <v>0</v>
      </c>
      <c r="I297" s="188"/>
      <c r="J297" s="34"/>
      <c r="K297" s="173"/>
      <c r="L297" s="34"/>
      <c r="M297" s="173"/>
      <c r="N297" s="34"/>
    </row>
    <row r="298" spans="1:14">
      <c r="A298" s="176" t="s">
        <v>45</v>
      </c>
      <c r="B298" s="173">
        <f>'חימום וקירור מים'!D250</f>
        <v>0</v>
      </c>
      <c r="C298" s="173">
        <f>'חימום וקירור מים'!F250</f>
        <v>0</v>
      </c>
      <c r="D298" s="173" t="str">
        <f>IF(B298=$A$38,$D$38,IF(B298=$A$39,$D$39,IF(B298=$A$40,$D$40,IF(B298=$A$41,$D$41,IF(B298=$A$42,$D$42,"0")))))</f>
        <v>0</v>
      </c>
      <c r="E298" s="173">
        <f>D298*C298</f>
        <v>0</v>
      </c>
      <c r="F298" s="173">
        <f>E298*$B$44</f>
        <v>0</v>
      </c>
      <c r="G298" s="173" t="str">
        <f>IF(B298=$A$48,$C$48,IF(B298=$A$49,$C$49,IF(B298=$A$50,$C$50,IF(B298=$A$51,$C$51,IF(B298=$A$52,$C$52,"0")))))</f>
        <v>0</v>
      </c>
      <c r="H298" s="173">
        <f>G298*C298</f>
        <v>0</v>
      </c>
      <c r="I298" s="188"/>
      <c r="J298" s="34"/>
      <c r="K298" s="173"/>
      <c r="L298" s="34"/>
      <c r="M298" s="173"/>
      <c r="N298" s="34"/>
    </row>
    <row r="299" spans="1:14">
      <c r="A299" s="176" t="s">
        <v>46</v>
      </c>
      <c r="B299" s="173">
        <f>'חימום וקירור מים'!D251</f>
        <v>0</v>
      </c>
      <c r="C299" s="173">
        <f>'חימום וקירור מים'!F251</f>
        <v>0</v>
      </c>
      <c r="D299" s="173" t="str">
        <f>IF(B299=$A$38,$D$38,IF(B299=$A$39,$D$39,IF(B299=$A$40,$D$40,IF(B299=$A$41,$D$41,IF(B299=$A$42,$D$42,"0")))))</f>
        <v>0</v>
      </c>
      <c r="E299" s="173">
        <f>D299*C299</f>
        <v>0</v>
      </c>
      <c r="F299" s="173">
        <f>E299*$B$44</f>
        <v>0</v>
      </c>
      <c r="G299" s="173" t="str">
        <f>IF(B299=$A$48,$C$48,IF(B299=$A$49,$C$49,IF(B299=$A$50,$C$50,IF(B299=$A$51,$C$51,IF(B299=$A$52,$C$52,"0")))))</f>
        <v>0</v>
      </c>
      <c r="H299" s="173">
        <f>G299*C299</f>
        <v>0</v>
      </c>
      <c r="I299" s="188"/>
      <c r="J299" s="34"/>
      <c r="K299" s="173"/>
      <c r="L299" s="34"/>
      <c r="M299" s="173"/>
      <c r="N299" s="34"/>
    </row>
    <row r="300" spans="1:14">
      <c r="B300" s="34"/>
      <c r="C300" s="34"/>
      <c r="E300" s="34"/>
      <c r="F300" s="34"/>
      <c r="G300" s="34"/>
      <c r="H300" s="134"/>
      <c r="I300" s="188"/>
      <c r="J300" s="34"/>
      <c r="K300" s="173"/>
      <c r="L300" s="34"/>
      <c r="M300" s="173"/>
      <c r="N300" s="34"/>
    </row>
    <row r="301" spans="1:14">
      <c r="A301" s="176" t="s">
        <v>213</v>
      </c>
      <c r="B301" s="173" t="s">
        <v>43</v>
      </c>
      <c r="C301" s="173">
        <f>'חימום וקירור מים'!B254*1000</f>
        <v>0</v>
      </c>
      <c r="D301" s="173"/>
      <c r="H301" s="134"/>
      <c r="I301" s="188"/>
      <c r="J301" s="34"/>
      <c r="K301" s="173"/>
      <c r="L301" s="34"/>
      <c r="M301" s="173"/>
      <c r="N301" s="34"/>
    </row>
    <row r="302" spans="1:14">
      <c r="A302" s="176" t="s">
        <v>214</v>
      </c>
      <c r="B302" s="173" t="s">
        <v>192</v>
      </c>
      <c r="C302" s="173">
        <f>ABS('חימום וקירור מים'!D254-'חימום וקירור מים'!C254)</f>
        <v>0</v>
      </c>
      <c r="D302" s="173"/>
      <c r="H302" s="134"/>
      <c r="I302" s="188"/>
      <c r="J302" s="34"/>
      <c r="K302" s="173"/>
      <c r="L302" s="34"/>
      <c r="M302" s="173"/>
      <c r="N302" s="34"/>
    </row>
    <row r="303" spans="1:14">
      <c r="B303" s="34"/>
      <c r="C303" s="34"/>
      <c r="E303" s="34"/>
      <c r="F303" s="34"/>
      <c r="G303" s="34"/>
      <c r="H303" s="134"/>
      <c r="I303" s="188"/>
      <c r="J303" s="34"/>
      <c r="K303" s="173"/>
      <c r="L303" s="34"/>
      <c r="M303" s="173"/>
      <c r="N303" s="34"/>
    </row>
    <row r="304" spans="1:14">
      <c r="A304" s="188" t="s">
        <v>2433</v>
      </c>
      <c r="B304" s="173" t="s">
        <v>48</v>
      </c>
      <c r="C304" s="206">
        <f>C301*C302*$B$144</f>
        <v>0</v>
      </c>
      <c r="H304" s="134"/>
      <c r="I304" s="188"/>
      <c r="J304" s="34"/>
      <c r="K304" s="173"/>
      <c r="L304" s="34"/>
      <c r="M304" s="173"/>
      <c r="N304" s="34"/>
    </row>
    <row r="305" spans="1:14">
      <c r="A305" s="221" t="s">
        <v>169</v>
      </c>
      <c r="B305" s="207">
        <f>(H297+H298+H299)</f>
        <v>0</v>
      </c>
      <c r="C305" s="198"/>
      <c r="D305" s="188"/>
      <c r="G305" s="29"/>
      <c r="H305" s="134"/>
      <c r="I305" s="188"/>
      <c r="J305" s="34"/>
      <c r="K305" s="173"/>
      <c r="L305" s="34"/>
      <c r="M305" s="173"/>
      <c r="N305" s="34"/>
    </row>
    <row r="306" spans="1:14">
      <c r="A306" s="222" t="s">
        <v>286</v>
      </c>
      <c r="B306" s="207">
        <f>(F297+F298+F299)</f>
        <v>0</v>
      </c>
      <c r="C306" s="198"/>
      <c r="D306" s="188"/>
      <c r="G306" s="29"/>
      <c r="H306" s="134"/>
      <c r="I306" s="188"/>
      <c r="J306" s="34"/>
      <c r="K306" s="173"/>
      <c r="L306" s="34"/>
      <c r="M306" s="173"/>
      <c r="N306" s="34"/>
    </row>
    <row r="307" spans="1:14">
      <c r="A307" s="188"/>
      <c r="C307" s="198"/>
      <c r="D307" s="188"/>
      <c r="G307" s="29"/>
      <c r="H307" s="134"/>
      <c r="I307" s="188"/>
      <c r="J307" s="34"/>
      <c r="K307" s="173"/>
      <c r="L307" s="34"/>
      <c r="M307" s="173"/>
      <c r="N307" s="34"/>
    </row>
    <row r="308" spans="1:14">
      <c r="A308" s="188" t="s">
        <v>289</v>
      </c>
      <c r="C308" s="218"/>
      <c r="H308" s="134"/>
      <c r="I308" s="188"/>
      <c r="J308" s="34"/>
      <c r="K308" s="173"/>
      <c r="L308" s="34"/>
      <c r="M308" s="173"/>
      <c r="N308" s="34"/>
    </row>
    <row r="309" spans="1:14" ht="30">
      <c r="B309" s="34" t="s">
        <v>50</v>
      </c>
      <c r="C309" s="34" t="s">
        <v>85</v>
      </c>
      <c r="D309" s="34" t="s">
        <v>130</v>
      </c>
      <c r="E309" s="34" t="s">
        <v>129</v>
      </c>
      <c r="F309" s="134" t="s">
        <v>274</v>
      </c>
      <c r="G309" s="34" t="s">
        <v>61</v>
      </c>
      <c r="H309" s="34" t="s">
        <v>52</v>
      </c>
      <c r="I309" s="188"/>
      <c r="J309" s="34"/>
      <c r="K309" s="173"/>
      <c r="L309" s="34"/>
      <c r="M309" s="173"/>
      <c r="N309" s="34"/>
    </row>
    <row r="310" spans="1:14">
      <c r="A310" s="176" t="s">
        <v>44</v>
      </c>
      <c r="B310" s="173">
        <f>'חימום וקירור מים'!D342</f>
        <v>0</v>
      </c>
      <c r="C310" s="173">
        <f>'חימום וקירור מים'!F342</f>
        <v>0</v>
      </c>
      <c r="D310" s="173" t="str">
        <f>IF(B310=$A$38,$D$38,IF(B310=$A$39,$D$39,IF(B310=$A$40,$D$40,IF(B310=$A$41,$D$41,IF(B310=$A$42,$D$42,"0")))))</f>
        <v>0</v>
      </c>
      <c r="E310" s="173">
        <f>D310*C310</f>
        <v>0</v>
      </c>
      <c r="F310" s="173">
        <f>E310*$B$44</f>
        <v>0</v>
      </c>
      <c r="G310" s="173" t="str">
        <f>IF(B310=$A$48,$C$48,IF(B310=$A$49,$C$49,IF(B310=$A$50,$C$50,IF(B310=$A$51,$C$51,IF(B310=$A$52,$C$52,"0")))))</f>
        <v>0</v>
      </c>
      <c r="H310" s="173">
        <f>G310*C310</f>
        <v>0</v>
      </c>
      <c r="I310" s="188"/>
      <c r="J310" s="34"/>
      <c r="K310" s="173"/>
      <c r="L310" s="34"/>
      <c r="M310" s="173"/>
      <c r="N310" s="34"/>
    </row>
    <row r="311" spans="1:14">
      <c r="A311" s="176" t="s">
        <v>45</v>
      </c>
      <c r="B311" s="173">
        <f>'חימום וקירור מים'!D343</f>
        <v>0</v>
      </c>
      <c r="C311" s="173">
        <f>'חימום וקירור מים'!F343</f>
        <v>0</v>
      </c>
      <c r="D311" s="173" t="str">
        <f>IF(B311=$A$38,$D$38,IF(B311=$A$39,$D$39,IF(B311=$A$40,$D$40,IF(B311=$A$41,$D$41,IF(B311=$A$42,$D$42,"0")))))</f>
        <v>0</v>
      </c>
      <c r="E311" s="173">
        <f>D311*C311</f>
        <v>0</v>
      </c>
      <c r="F311" s="173">
        <f>E311*$B$44</f>
        <v>0</v>
      </c>
      <c r="G311" s="173" t="str">
        <f>IF(B311=$A$48,$C$48,IF(B311=$A$49,$C$49,IF(B311=$A$50,$C$50,IF(B311=$A$51,$C$51,IF(B311=$A$52,$C$52,"0")))))</f>
        <v>0</v>
      </c>
      <c r="H311" s="173">
        <f>G311*C311</f>
        <v>0</v>
      </c>
      <c r="I311" s="188"/>
      <c r="J311" s="34"/>
      <c r="K311" s="173"/>
      <c r="L311" s="34"/>
      <c r="M311" s="173"/>
      <c r="N311" s="34"/>
    </row>
    <row r="312" spans="1:14">
      <c r="A312" s="176" t="s">
        <v>46</v>
      </c>
      <c r="B312" s="173">
        <f>'חימום וקירור מים'!D344</f>
        <v>0</v>
      </c>
      <c r="C312" s="173">
        <f>'חימום וקירור מים'!F344</f>
        <v>0</v>
      </c>
      <c r="D312" s="173" t="str">
        <f>IF(B312=$A$38,$D$38,IF(B312=$A$39,$D$39,IF(B312=$A$40,$D$40,IF(B312=$A$41,$D$41,IF(B312=$A$42,$D$42,"0")))))</f>
        <v>0</v>
      </c>
      <c r="E312" s="173">
        <f>D312*C312</f>
        <v>0</v>
      </c>
      <c r="F312" s="173">
        <f>E312*$B$44</f>
        <v>0</v>
      </c>
      <c r="G312" s="173" t="str">
        <f>IF(B312=$A$48,$C$48,IF(B312=$A$49,$C$49,IF(B312=$A$50,$C$50,IF(B312=$A$51,$C$51,IF(B312=$A$52,$C$52,"0")))))</f>
        <v>0</v>
      </c>
      <c r="H312" s="173">
        <f>G312*C312</f>
        <v>0</v>
      </c>
      <c r="I312" s="188"/>
      <c r="J312" s="34"/>
      <c r="K312" s="173"/>
      <c r="L312" s="34"/>
      <c r="M312" s="173"/>
      <c r="N312" s="34"/>
    </row>
    <row r="313" spans="1:14">
      <c r="B313" s="34"/>
      <c r="C313" s="34"/>
      <c r="E313" s="34"/>
      <c r="F313" s="34"/>
      <c r="G313" s="134"/>
      <c r="H313" s="188"/>
    </row>
    <row r="314" spans="1:14">
      <c r="A314" s="176" t="s">
        <v>213</v>
      </c>
      <c r="B314" s="173" t="s">
        <v>43</v>
      </c>
      <c r="C314" s="173">
        <f>'חימום וקירור מים'!B347*1000</f>
        <v>0</v>
      </c>
      <c r="D314" s="173"/>
      <c r="G314" s="134"/>
      <c r="H314" s="188"/>
    </row>
    <row r="315" spans="1:14">
      <c r="A315" s="176" t="s">
        <v>214</v>
      </c>
      <c r="B315" s="173" t="s">
        <v>192</v>
      </c>
      <c r="C315" s="173">
        <f>ABS('חימום וקירור מים'!D347-'חימום וקירור מים'!C347)</f>
        <v>0</v>
      </c>
      <c r="D315" s="173"/>
      <c r="G315" s="134"/>
      <c r="H315" s="188"/>
    </row>
    <row r="316" spans="1:14">
      <c r="B316" s="34"/>
      <c r="C316" s="34"/>
      <c r="E316" s="34"/>
      <c r="F316" s="34"/>
      <c r="G316" s="134"/>
      <c r="H316" s="188"/>
    </row>
    <row r="317" spans="1:14">
      <c r="A317" s="188" t="s">
        <v>2433</v>
      </c>
      <c r="B317" s="173" t="s">
        <v>48</v>
      </c>
      <c r="C317" s="206">
        <f>C314*C315*$B$144</f>
        <v>0</v>
      </c>
      <c r="G317" s="134"/>
      <c r="H317" s="188"/>
    </row>
    <row r="318" spans="1:14">
      <c r="A318" s="221" t="s">
        <v>169</v>
      </c>
      <c r="B318" s="207">
        <f>(H310+H311+H312)</f>
        <v>0</v>
      </c>
      <c r="C318" s="198"/>
      <c r="D318" s="188"/>
      <c r="F318" s="29"/>
      <c r="G318" s="134"/>
      <c r="H318" s="188"/>
    </row>
    <row r="319" spans="1:14">
      <c r="A319" s="222" t="s">
        <v>286</v>
      </c>
      <c r="B319" s="207">
        <f>(F310+F311+F312)</f>
        <v>0</v>
      </c>
      <c r="C319" s="198"/>
      <c r="D319" s="188"/>
      <c r="F319" s="29"/>
      <c r="G319" s="134"/>
      <c r="H319" s="188"/>
    </row>
    <row r="320" spans="1:14">
      <c r="A320" s="188"/>
      <c r="C320" s="198"/>
      <c r="D320" s="188"/>
      <c r="F320" s="29"/>
      <c r="G320" s="134"/>
      <c r="H320" s="188"/>
    </row>
    <row r="321" spans="1:14">
      <c r="A321" s="188" t="s">
        <v>290</v>
      </c>
      <c r="C321" s="218"/>
      <c r="G321" s="134"/>
      <c r="H321" s="188"/>
    </row>
    <row r="322" spans="1:14" ht="30">
      <c r="B322" s="34" t="s">
        <v>50</v>
      </c>
      <c r="C322" s="34" t="s">
        <v>85</v>
      </c>
      <c r="D322" s="34" t="s">
        <v>130</v>
      </c>
      <c r="E322" s="34" t="s">
        <v>129</v>
      </c>
      <c r="F322" s="134" t="s">
        <v>274</v>
      </c>
      <c r="G322" s="34" t="s">
        <v>61</v>
      </c>
      <c r="H322" s="34" t="s">
        <v>52</v>
      </c>
      <c r="I322" s="188"/>
      <c r="J322" s="34"/>
      <c r="K322" s="173"/>
      <c r="L322" s="34"/>
      <c r="M322" s="173"/>
      <c r="N322" s="34"/>
    </row>
    <row r="323" spans="1:14">
      <c r="A323" s="176" t="s">
        <v>44</v>
      </c>
      <c r="B323" s="173">
        <f>'חימום וקירור מים'!D435</f>
        <v>0</v>
      </c>
      <c r="C323" s="173">
        <f>'חימום וקירור מים'!F435</f>
        <v>0</v>
      </c>
      <c r="D323" s="173" t="str">
        <f>IF(B323=$A$38,$D$38,IF(B323=$A$39,$D$39,IF(B323=$A$40,$D$40,IF(B323=$A$41,$D$41,IF(B323=$A$42,$D$42,"0")))))</f>
        <v>0</v>
      </c>
      <c r="E323" s="173">
        <f>D323*C323</f>
        <v>0</v>
      </c>
      <c r="F323" s="173">
        <f>E323*$B$44</f>
        <v>0</v>
      </c>
      <c r="G323" s="173" t="str">
        <f>IF(B323=$A$48,$C$48,IF(B323=$A$49,$C$49,IF(B323=$A$50,$C$50,IF(B323=$A$51,$C$51,IF(B323=$A$52,$C$52,"0")))))</f>
        <v>0</v>
      </c>
      <c r="H323" s="173">
        <f>G323*C323</f>
        <v>0</v>
      </c>
      <c r="I323" s="188"/>
      <c r="J323" s="34"/>
      <c r="K323" s="173"/>
      <c r="L323" s="34"/>
      <c r="M323" s="173"/>
      <c r="N323" s="34"/>
    </row>
    <row r="324" spans="1:14">
      <c r="A324" s="176" t="s">
        <v>45</v>
      </c>
      <c r="B324" s="173">
        <f>'חימום וקירור מים'!D436</f>
        <v>0</v>
      </c>
      <c r="C324" s="173">
        <f>'חימום וקירור מים'!F436</f>
        <v>0</v>
      </c>
      <c r="D324" s="173" t="str">
        <f>IF(B324=$A$38,$D$38,IF(B324=$A$39,$D$39,IF(B324=$A$40,$D$40,IF(B324=$A$41,$D$41,IF(B324=$A$42,$D$42,"0")))))</f>
        <v>0</v>
      </c>
      <c r="E324" s="173">
        <f>D324*C324</f>
        <v>0</v>
      </c>
      <c r="F324" s="173">
        <f>E324*$B$44</f>
        <v>0</v>
      </c>
      <c r="G324" s="173" t="str">
        <f>IF(B324=$A$48,$C$48,IF(B324=$A$49,$C$49,IF(B324=$A$50,$C$50,IF(B324=$A$51,$C$51,IF(B324=$A$52,$C$52,"0")))))</f>
        <v>0</v>
      </c>
      <c r="H324" s="173">
        <f>G324*C324</f>
        <v>0</v>
      </c>
      <c r="I324" s="188"/>
      <c r="J324" s="34"/>
      <c r="K324" s="173"/>
      <c r="L324" s="34"/>
      <c r="M324" s="173"/>
      <c r="N324" s="34"/>
    </row>
    <row r="325" spans="1:14">
      <c r="A325" s="176" t="s">
        <v>46</v>
      </c>
      <c r="B325" s="173">
        <f>'חימום וקירור מים'!D437</f>
        <v>0</v>
      </c>
      <c r="C325" s="173">
        <f>'חימום וקירור מים'!F437</f>
        <v>0</v>
      </c>
      <c r="D325" s="173" t="str">
        <f>IF(B325=$A$38,$D$38,IF(B325=$A$39,$D$39,IF(B325=$A$40,$D$40,IF(B325=$A$41,$D$41,IF(B325=$A$42,$D$42,"0")))))</f>
        <v>0</v>
      </c>
      <c r="E325" s="173">
        <f>D325*C325</f>
        <v>0</v>
      </c>
      <c r="F325" s="173">
        <f>E325*$B$44</f>
        <v>0</v>
      </c>
      <c r="G325" s="173" t="str">
        <f>IF(B325=$A$48,$C$48,IF(B325=$A$49,$C$49,IF(B325=$A$50,$C$50,IF(B325=$A$51,$C$51,IF(B325=$A$52,$C$52,"0")))))</f>
        <v>0</v>
      </c>
      <c r="H325" s="173">
        <f>G325*C325</f>
        <v>0</v>
      </c>
      <c r="I325" s="188"/>
      <c r="J325" s="34"/>
      <c r="K325" s="173"/>
      <c r="L325" s="34"/>
      <c r="M325" s="173"/>
      <c r="N325" s="34"/>
    </row>
    <row r="326" spans="1:14">
      <c r="B326" s="34"/>
      <c r="C326" s="34"/>
      <c r="E326" s="34"/>
      <c r="F326" s="34"/>
      <c r="G326" s="34"/>
      <c r="H326" s="134"/>
      <c r="I326" s="188"/>
      <c r="J326" s="34"/>
      <c r="K326" s="173"/>
      <c r="L326" s="34"/>
      <c r="M326" s="173"/>
      <c r="N326" s="34"/>
    </row>
    <row r="327" spans="1:14">
      <c r="A327" s="176" t="s">
        <v>213</v>
      </c>
      <c r="B327" s="173" t="s">
        <v>43</v>
      </c>
      <c r="C327" s="173">
        <f>'חימום וקירור מים'!B440*1000</f>
        <v>0</v>
      </c>
      <c r="D327" s="173"/>
      <c r="H327" s="134"/>
      <c r="I327" s="188"/>
      <c r="J327" s="34"/>
      <c r="K327" s="173"/>
      <c r="L327" s="34"/>
      <c r="M327" s="173"/>
      <c r="N327" s="34"/>
    </row>
    <row r="328" spans="1:14">
      <c r="A328" s="176" t="s">
        <v>214</v>
      </c>
      <c r="B328" s="173" t="s">
        <v>192</v>
      </c>
      <c r="C328" s="173">
        <f>ABS('חימום וקירור מים'!D440-'חימום וקירור מים'!C440)</f>
        <v>0</v>
      </c>
      <c r="D328" s="173"/>
      <c r="H328" s="134"/>
      <c r="I328" s="188"/>
      <c r="J328" s="34"/>
      <c r="K328" s="173"/>
      <c r="L328" s="34"/>
      <c r="M328" s="173"/>
      <c r="N328" s="34"/>
    </row>
    <row r="329" spans="1:14">
      <c r="B329" s="34"/>
      <c r="C329" s="34"/>
      <c r="E329" s="34"/>
      <c r="F329" s="34"/>
      <c r="G329" s="34"/>
      <c r="H329" s="134"/>
      <c r="I329" s="188"/>
      <c r="J329" s="34"/>
      <c r="K329" s="173"/>
      <c r="L329" s="34"/>
      <c r="M329" s="173"/>
      <c r="N329" s="34"/>
    </row>
    <row r="330" spans="1:14">
      <c r="A330" s="188" t="s">
        <v>2433</v>
      </c>
      <c r="B330" s="173" t="s">
        <v>48</v>
      </c>
      <c r="C330" s="206">
        <f>C327*C328*$B$144</f>
        <v>0</v>
      </c>
      <c r="H330" s="134"/>
      <c r="I330" s="188"/>
      <c r="J330" s="34"/>
      <c r="K330" s="173"/>
      <c r="L330" s="34"/>
      <c r="M330" s="173"/>
      <c r="N330" s="34"/>
    </row>
    <row r="331" spans="1:14">
      <c r="A331" s="221" t="s">
        <v>169</v>
      </c>
      <c r="B331" s="207">
        <f>(H323+H324+H325)</f>
        <v>0</v>
      </c>
      <c r="C331" s="198"/>
      <c r="D331" s="188"/>
      <c r="G331" s="29"/>
      <c r="H331" s="134"/>
      <c r="I331" s="188"/>
      <c r="J331" s="34"/>
      <c r="K331" s="173"/>
      <c r="L331" s="34"/>
      <c r="M331" s="173"/>
      <c r="N331" s="34"/>
    </row>
    <row r="332" spans="1:14">
      <c r="A332" s="222" t="s">
        <v>286</v>
      </c>
      <c r="B332" s="207">
        <f>(F323+F324+F325)</f>
        <v>0</v>
      </c>
      <c r="C332" s="198"/>
      <c r="D332" s="188"/>
      <c r="G332" s="29"/>
      <c r="H332" s="134"/>
      <c r="I332" s="188"/>
      <c r="J332" s="34"/>
      <c r="K332" s="173"/>
      <c r="L332" s="34"/>
      <c r="M332" s="173"/>
      <c r="N332" s="34"/>
    </row>
    <row r="333" spans="1:14" s="304" customFormat="1">
      <c r="A333" s="222"/>
      <c r="B333" s="207"/>
      <c r="C333" s="285"/>
      <c r="D333" s="188"/>
      <c r="G333" s="29"/>
      <c r="H333" s="283"/>
      <c r="I333" s="188"/>
      <c r="J333" s="281"/>
      <c r="L333" s="281"/>
      <c r="N333" s="281"/>
    </row>
    <row r="334" spans="1:14" s="304" customFormat="1">
      <c r="A334" s="281" t="s">
        <v>2492</v>
      </c>
      <c r="F334" s="29"/>
      <c r="G334" s="29"/>
      <c r="H334" s="283"/>
      <c r="I334" s="188"/>
      <c r="J334" s="281"/>
      <c r="L334" s="281"/>
      <c r="N334" s="281"/>
    </row>
    <row r="335" spans="1:14" s="304" customFormat="1">
      <c r="A335" s="208"/>
      <c r="B335" s="300" t="s">
        <v>2461</v>
      </c>
      <c r="C335" s="300" t="s">
        <v>2460</v>
      </c>
      <c r="D335" s="300" t="s">
        <v>2459</v>
      </c>
      <c r="E335" s="300" t="s">
        <v>2462</v>
      </c>
      <c r="F335" s="300" t="s">
        <v>2463</v>
      </c>
      <c r="G335" s="29"/>
      <c r="H335" s="283"/>
      <c r="I335" s="188"/>
      <c r="J335" s="281"/>
      <c r="L335" s="281"/>
      <c r="N335" s="281"/>
    </row>
    <row r="336" spans="1:14" s="304" customFormat="1" ht="30">
      <c r="A336" s="306" t="s">
        <v>394</v>
      </c>
      <c r="B336" s="208">
        <f>B283</f>
        <v>0</v>
      </c>
      <c r="C336" s="208">
        <f t="shared" ref="C336:F336" si="17">C283</f>
        <v>0</v>
      </c>
      <c r="D336" s="208">
        <f t="shared" si="17"/>
        <v>0</v>
      </c>
      <c r="E336" s="208">
        <f t="shared" si="17"/>
        <v>0</v>
      </c>
      <c r="F336" s="208">
        <f t="shared" si="17"/>
        <v>0</v>
      </c>
      <c r="G336" s="29"/>
      <c r="H336" s="283"/>
      <c r="I336" s="188"/>
      <c r="J336" s="281"/>
      <c r="L336" s="281"/>
      <c r="N336" s="281"/>
    </row>
    <row r="337" spans="1:14" s="304" customFormat="1">
      <c r="A337" s="281" t="s">
        <v>247</v>
      </c>
      <c r="G337" s="29"/>
      <c r="H337" s="283"/>
      <c r="I337" s="188"/>
      <c r="J337" s="281"/>
      <c r="L337" s="281"/>
      <c r="N337" s="281"/>
    </row>
    <row r="338" spans="1:14" s="304" customFormat="1">
      <c r="A338" s="298" t="s">
        <v>369</v>
      </c>
      <c r="B338" s="208">
        <f>$C304*B336</f>
        <v>0</v>
      </c>
      <c r="C338" s="208">
        <f t="shared" ref="C338:F338" si="18">$C304*C336</f>
        <v>0</v>
      </c>
      <c r="D338" s="208">
        <f t="shared" si="18"/>
        <v>0</v>
      </c>
      <c r="E338" s="208">
        <f t="shared" si="18"/>
        <v>0</v>
      </c>
      <c r="F338" s="208">
        <f t="shared" si="18"/>
        <v>0</v>
      </c>
      <c r="G338" s="29"/>
      <c r="H338" s="283"/>
      <c r="I338" s="188"/>
      <c r="J338" s="281"/>
      <c r="L338" s="281"/>
      <c r="N338" s="281"/>
    </row>
    <row r="339" spans="1:14" s="304" customFormat="1">
      <c r="A339" s="300" t="s">
        <v>206</v>
      </c>
      <c r="B339" s="208">
        <f>SUMIF(B297:B299,J253,C297:C299)</f>
        <v>0</v>
      </c>
      <c r="C339" s="208">
        <f>SUMIF(B297:B299,J254,C297:C299)</f>
        <v>0</v>
      </c>
      <c r="D339" s="208">
        <f>SUMIF(B297:B299,J255,C297:C299)</f>
        <v>0</v>
      </c>
      <c r="E339" s="208">
        <f>SUMIF(B297:B299,J256,C297:C299)</f>
        <v>0</v>
      </c>
      <c r="F339" s="208">
        <f>SUMIF(B297:B299,J257,C297:C299)</f>
        <v>0</v>
      </c>
      <c r="G339" s="29"/>
      <c r="H339" s="283"/>
      <c r="I339" s="188"/>
      <c r="J339" s="281"/>
      <c r="L339" s="281"/>
      <c r="N339" s="281"/>
    </row>
    <row r="340" spans="1:14" s="304" customFormat="1">
      <c r="A340" s="281" t="s">
        <v>245</v>
      </c>
      <c r="B340" s="207"/>
      <c r="C340" s="285"/>
      <c r="D340" s="188"/>
      <c r="F340" s="29"/>
      <c r="G340" s="29"/>
      <c r="H340" s="283"/>
      <c r="I340" s="188"/>
      <c r="J340" s="281"/>
      <c r="L340" s="281"/>
      <c r="N340" s="281"/>
    </row>
    <row r="341" spans="1:14" s="304" customFormat="1">
      <c r="A341" s="278" t="s">
        <v>369</v>
      </c>
      <c r="B341" s="208">
        <f>$C317*B336</f>
        <v>0</v>
      </c>
      <c r="C341" s="208">
        <f t="shared" ref="C341:F341" si="19">$C317*C336</f>
        <v>0</v>
      </c>
      <c r="D341" s="208">
        <f t="shared" si="19"/>
        <v>0</v>
      </c>
      <c r="E341" s="208">
        <f t="shared" si="19"/>
        <v>0</v>
      </c>
      <c r="F341" s="208">
        <f t="shared" si="19"/>
        <v>0</v>
      </c>
      <c r="G341" s="29"/>
      <c r="H341" s="283"/>
      <c r="I341" s="188"/>
      <c r="J341" s="281"/>
      <c r="L341" s="281"/>
      <c r="N341" s="281"/>
    </row>
    <row r="342" spans="1:14" s="304" customFormat="1">
      <c r="A342" s="300" t="s">
        <v>206</v>
      </c>
      <c r="B342" s="208">
        <f>SUMIF($B310:$B312,$J253,$C310:$C312)</f>
        <v>0</v>
      </c>
      <c r="C342" s="208">
        <f>SUMIF($B310:$B312,$J254,$C310:$C312)</f>
        <v>0</v>
      </c>
      <c r="D342" s="208">
        <f>SUMIF($B310:$B312,$J255,$C310:$C312)</f>
        <v>0</v>
      </c>
      <c r="E342" s="208">
        <f>SUMIF($B310:$B312,$J256,$C310:$C312)</f>
        <v>0</v>
      </c>
      <c r="F342" s="208">
        <f>SUMIF($B310:$B312,$J257,$C310:$C312)</f>
        <v>0</v>
      </c>
      <c r="G342" s="29"/>
      <c r="H342" s="283"/>
      <c r="I342" s="188"/>
      <c r="J342" s="281"/>
      <c r="L342" s="281"/>
      <c r="N342" s="281"/>
    </row>
    <row r="343" spans="1:14" s="304" customFormat="1">
      <c r="A343" s="281" t="s">
        <v>246</v>
      </c>
      <c r="B343" s="207"/>
      <c r="C343" s="285"/>
      <c r="D343" s="188"/>
      <c r="F343" s="29"/>
      <c r="G343" s="29"/>
      <c r="H343" s="283"/>
      <c r="I343" s="188"/>
      <c r="J343" s="281"/>
      <c r="L343" s="281"/>
      <c r="N343" s="281"/>
    </row>
    <row r="344" spans="1:14" s="304" customFormat="1">
      <c r="A344" s="278" t="s">
        <v>369</v>
      </c>
      <c r="B344" s="208">
        <f>$C330*B336</f>
        <v>0</v>
      </c>
      <c r="C344" s="208">
        <f t="shared" ref="C344:F344" si="20">$C330*C336</f>
        <v>0</v>
      </c>
      <c r="D344" s="208">
        <f t="shared" si="20"/>
        <v>0</v>
      </c>
      <c r="E344" s="208">
        <f t="shared" si="20"/>
        <v>0</v>
      </c>
      <c r="F344" s="208">
        <f t="shared" si="20"/>
        <v>0</v>
      </c>
      <c r="G344" s="29"/>
      <c r="H344" s="283"/>
      <c r="I344" s="188"/>
      <c r="J344" s="281"/>
      <c r="L344" s="281"/>
      <c r="N344" s="281"/>
    </row>
    <row r="345" spans="1:14">
      <c r="A345" s="300" t="s">
        <v>206</v>
      </c>
      <c r="B345" s="208">
        <f>SUMIF($B323:$B325,$J253,$C323:$C325)</f>
        <v>0</v>
      </c>
      <c r="C345" s="208">
        <f>SUMIF($B323:$B325,$J254,$C323:$C325)</f>
        <v>0</v>
      </c>
      <c r="D345" s="208">
        <f>SUMIF($B323:$B325,$J255,$C323:$C325)</f>
        <v>0</v>
      </c>
      <c r="E345" s="208">
        <f>SUMIF($B323:$B325,$J256,$C323:$C325)</f>
        <v>0</v>
      </c>
      <c r="F345" s="208">
        <f>SUMIF($B323:$B325,$J257,$C323:$C325)</f>
        <v>0</v>
      </c>
      <c r="H345" s="134"/>
      <c r="I345" s="188"/>
      <c r="J345" s="34"/>
      <c r="K345" s="173"/>
      <c r="L345" s="34"/>
      <c r="M345" s="173"/>
      <c r="N345" s="34"/>
    </row>
    <row r="346" spans="1:14">
      <c r="B346" s="34"/>
      <c r="C346" s="219"/>
      <c r="D346" s="173"/>
      <c r="H346" s="134"/>
      <c r="I346" s="188"/>
      <c r="J346" s="34"/>
      <c r="K346" s="173"/>
      <c r="L346" s="34"/>
      <c r="M346" s="173"/>
      <c r="N346" s="34"/>
    </row>
    <row r="347" spans="1:14" ht="18">
      <c r="A347" s="212" t="s">
        <v>218</v>
      </c>
      <c r="B347" s="100"/>
      <c r="C347" s="34"/>
      <c r="E347" s="34"/>
      <c r="F347" s="34"/>
      <c r="G347" s="34"/>
      <c r="H347" s="134"/>
      <c r="I347" s="188"/>
      <c r="J347" s="34"/>
      <c r="K347" s="173"/>
      <c r="L347" s="34"/>
      <c r="M347" s="173"/>
      <c r="N347" s="34"/>
    </row>
    <row r="348" spans="1:14">
      <c r="A348" s="176" t="s">
        <v>386</v>
      </c>
      <c r="B348" s="100"/>
      <c r="C348" s="100"/>
      <c r="D348" s="100"/>
      <c r="E348" s="100"/>
      <c r="F348" s="100"/>
      <c r="G348" s="100"/>
      <c r="H348" s="134"/>
      <c r="I348" s="188"/>
      <c r="J348" s="34"/>
      <c r="K348" s="173"/>
      <c r="L348" s="34"/>
      <c r="M348" s="173"/>
      <c r="N348" s="34"/>
    </row>
    <row r="349" spans="1:14">
      <c r="B349" s="100"/>
      <c r="C349" s="100"/>
      <c r="D349" s="100"/>
      <c r="E349" s="100"/>
      <c r="F349" s="100"/>
      <c r="G349" s="100"/>
      <c r="H349" s="134"/>
      <c r="I349" s="188"/>
      <c r="J349" s="227" t="s">
        <v>232</v>
      </c>
      <c r="K349" s="228"/>
      <c r="L349" s="228"/>
      <c r="M349" s="228"/>
      <c r="N349" s="34"/>
    </row>
    <row r="350" spans="1:14" ht="30">
      <c r="B350" s="34" t="s">
        <v>50</v>
      </c>
      <c r="C350" s="34" t="s">
        <v>85</v>
      </c>
      <c r="D350" s="34" t="s">
        <v>130</v>
      </c>
      <c r="E350" s="34" t="s">
        <v>129</v>
      </c>
      <c r="F350" s="134" t="s">
        <v>274</v>
      </c>
      <c r="G350" s="34" t="s">
        <v>61</v>
      </c>
      <c r="H350" s="34" t="s">
        <v>52</v>
      </c>
      <c r="I350" s="188"/>
      <c r="J350" s="227" t="s">
        <v>233</v>
      </c>
      <c r="K350" s="227" t="s">
        <v>234</v>
      </c>
      <c r="L350" s="227" t="s">
        <v>235</v>
      </c>
      <c r="M350" s="227" t="s">
        <v>149</v>
      </c>
      <c r="N350" s="34"/>
    </row>
    <row r="351" spans="1:14">
      <c r="A351" s="176" t="s">
        <v>44</v>
      </c>
      <c r="B351" s="190">
        <f>'חימום וקירור מים'!D42</f>
        <v>0</v>
      </c>
      <c r="C351" s="190">
        <f>'חימום וקירור מים'!F42</f>
        <v>0</v>
      </c>
      <c r="D351" s="173" t="str">
        <f>IF(B351=$A$38,$D$38,IF(B351=$A$39,$D$39,IF(B351=$A$40,$D$40,IF(B351=$A$41,$D$41,IF(B351=$A$42,$D$42,"0")))))</f>
        <v>0</v>
      </c>
      <c r="E351" s="173">
        <f>D351*C351</f>
        <v>0</v>
      </c>
      <c r="F351" s="173">
        <f>E351*$B$44</f>
        <v>0</v>
      </c>
      <c r="G351" s="173" t="str">
        <f>IF(B351=$A$48,$C$48,IF(B351=$A$49,$C$49,IF(B351=$A$50,$C$50,IF(B351=$A$51,$C$51,IF(B351=$A$52,$C$52,"0")))))</f>
        <v>0</v>
      </c>
      <c r="H351" s="173">
        <f>G351*C351</f>
        <v>0</v>
      </c>
      <c r="I351" s="188"/>
      <c r="J351" s="229" t="s">
        <v>41</v>
      </c>
      <c r="K351" s="214">
        <f>SUMIF($B$351:$B$353,J351,$C$351:$C$353)</f>
        <v>0</v>
      </c>
      <c r="L351" s="214">
        <f>IF($C$358&gt;0,K351/$C$358,0)</f>
        <v>0</v>
      </c>
      <c r="M351" s="230" t="s">
        <v>308</v>
      </c>
      <c r="N351" s="34"/>
    </row>
    <row r="352" spans="1:14">
      <c r="A352" s="176" t="s">
        <v>45</v>
      </c>
      <c r="B352" s="190">
        <f>'חימום וקירור מים'!D43</f>
        <v>0</v>
      </c>
      <c r="C352" s="190">
        <f>'חימום וקירור מים'!F43</f>
        <v>0</v>
      </c>
      <c r="D352" s="173" t="str">
        <f>IF(B352=$A$38,$D$38,IF(B352=$A$39,$D$39,IF(B352=$A$40,$D$40,IF(B352=$A$41,$D$41,IF(B352=$A$42,$D$42,"0")))))</f>
        <v>0</v>
      </c>
      <c r="E352" s="173">
        <f>D352*C352</f>
        <v>0</v>
      </c>
      <c r="F352" s="173">
        <f>E352*$B$44</f>
        <v>0</v>
      </c>
      <c r="G352" s="173" t="str">
        <f>IF(B352=$A$48,$C$48,IF(B352=$A$49,$C$49,IF(B352=$A$50,$C$50,IF(B352=$A$51,$C$51,IF(B352=$A$52,$C$52,"0")))))</f>
        <v>0</v>
      </c>
      <c r="H352" s="173">
        <f>G352*C352</f>
        <v>0</v>
      </c>
      <c r="I352" s="188"/>
      <c r="J352" s="229" t="s">
        <v>51</v>
      </c>
      <c r="K352" s="214">
        <f>SUMIF($B$351:$B$353,J352,$C$351:$C$353)</f>
        <v>0</v>
      </c>
      <c r="L352" s="214">
        <f>IF($C$358&gt;0,K352/$C$358,0)</f>
        <v>0</v>
      </c>
      <c r="M352" s="230" t="s">
        <v>305</v>
      </c>
      <c r="N352" s="34"/>
    </row>
    <row r="353" spans="1:14">
      <c r="A353" s="176" t="s">
        <v>46</v>
      </c>
      <c r="B353" s="190">
        <f>'חימום וקירור מים'!D44</f>
        <v>0</v>
      </c>
      <c r="C353" s="190">
        <f>'חימום וקירור מים'!F44</f>
        <v>0</v>
      </c>
      <c r="D353" s="173" t="str">
        <f>IF(B353=$A$38,$D$38,IF(B353=$A$39,$D$39,IF(B353=$A$40,$D$40,IF(B353=$A$41,$D$41,IF(B353=$A$42,$D$42,"0")))))</f>
        <v>0</v>
      </c>
      <c r="E353" s="173">
        <f>D353*C353</f>
        <v>0</v>
      </c>
      <c r="F353" s="173">
        <f>E353*$B$44</f>
        <v>0</v>
      </c>
      <c r="G353" s="173" t="str">
        <f>IF(B353=$A$48,$C$48,IF(B353=$A$49,$C$49,IF(B353=$A$50,$C$50,IF(B353=$A$51,$C$51,IF(B353=$A$52,$C$52,"0")))))</f>
        <v>0</v>
      </c>
      <c r="H353" s="173">
        <f>G353*C353</f>
        <v>0</v>
      </c>
      <c r="I353" s="188"/>
      <c r="J353" s="229" t="s">
        <v>39</v>
      </c>
      <c r="K353" s="214">
        <f>SUMIF($B$351:$B$353,J353,$C$351:$C$353)</f>
        <v>0</v>
      </c>
      <c r="L353" s="214">
        <f>IF($C$358&gt;0,K353/$C$358,0)</f>
        <v>0</v>
      </c>
      <c r="M353" s="230" t="s">
        <v>306</v>
      </c>
      <c r="N353" s="34"/>
    </row>
    <row r="354" spans="1:14">
      <c r="A354" s="173"/>
      <c r="C354" s="34"/>
      <c r="D354" s="173"/>
      <c r="H354" s="134"/>
      <c r="I354" s="188"/>
      <c r="J354" s="229" t="s">
        <v>42</v>
      </c>
      <c r="K354" s="214">
        <f>SUMIF($B$351:$B$353,J354,$C$351:$C$353)</f>
        <v>0</v>
      </c>
      <c r="L354" s="214">
        <f>IF($C$358&gt;0,K354/$C$358,0)</f>
        <v>0</v>
      </c>
      <c r="M354" s="230" t="s">
        <v>307</v>
      </c>
      <c r="N354" s="34"/>
    </row>
    <row r="355" spans="1:14">
      <c r="A355" s="176" t="s">
        <v>213</v>
      </c>
      <c r="B355" s="173" t="s">
        <v>43</v>
      </c>
      <c r="C355" s="173">
        <f>'חימום וקירור מים'!B47*1000</f>
        <v>0</v>
      </c>
      <c r="D355" s="173"/>
      <c r="H355" s="134"/>
      <c r="I355" s="188"/>
      <c r="J355" s="229" t="s">
        <v>40</v>
      </c>
      <c r="K355" s="214">
        <f>SUMIF($B$351:$B$353,J355,$C$351:$C$353)</f>
        <v>0</v>
      </c>
      <c r="L355" s="214">
        <f>IF($C$358&gt;0,K355/$C$358,0)</f>
        <v>0</v>
      </c>
      <c r="M355" s="230" t="s">
        <v>307</v>
      </c>
      <c r="N355" s="34"/>
    </row>
    <row r="356" spans="1:14">
      <c r="A356" s="176" t="s">
        <v>214</v>
      </c>
      <c r="B356" s="173" t="s">
        <v>192</v>
      </c>
      <c r="C356" s="173">
        <f>ABS('חימום וקירור מים'!D47-'חימום וקירור מים'!C47)</f>
        <v>0</v>
      </c>
      <c r="D356" s="173"/>
      <c r="H356" s="134"/>
      <c r="I356" s="188"/>
      <c r="J356" s="34"/>
      <c r="K356" s="173"/>
      <c r="L356" s="34"/>
      <c r="M356" s="173"/>
      <c r="N356" s="34"/>
    </row>
    <row r="357" spans="1:14">
      <c r="B357" s="34"/>
      <c r="C357" s="34"/>
      <c r="E357" s="34"/>
      <c r="F357" s="34"/>
      <c r="G357" s="34"/>
      <c r="H357" s="134"/>
      <c r="I357" s="188"/>
      <c r="J357" s="34"/>
      <c r="K357" s="173"/>
      <c r="L357" s="34"/>
      <c r="M357" s="173"/>
      <c r="N357" s="34"/>
    </row>
    <row r="358" spans="1:14">
      <c r="A358" s="188" t="s">
        <v>2433</v>
      </c>
      <c r="B358" s="173" t="s">
        <v>48</v>
      </c>
      <c r="C358" s="179">
        <f>C356*C355*$B$144</f>
        <v>0</v>
      </c>
      <c r="D358" s="173"/>
      <c r="H358" s="134"/>
      <c r="I358" s="188"/>
      <c r="J358" s="34"/>
      <c r="K358" s="173"/>
      <c r="L358" s="34"/>
      <c r="M358" s="173"/>
      <c r="N358" s="34"/>
    </row>
    <row r="359" spans="1:14">
      <c r="A359" s="176" t="s">
        <v>393</v>
      </c>
      <c r="B359" s="173">
        <f>IF(H351=0,0,(H351+H352+H353)/C358)</f>
        <v>0</v>
      </c>
      <c r="C359" s="198" t="s">
        <v>201</v>
      </c>
      <c r="D359" s="173"/>
      <c r="H359" s="134"/>
      <c r="I359" s="188"/>
      <c r="J359" s="34"/>
      <c r="K359" s="173"/>
      <c r="L359" s="34"/>
      <c r="M359" s="173"/>
      <c r="N359" s="34"/>
    </row>
    <row r="360" spans="1:14">
      <c r="A360" s="188" t="s">
        <v>368</v>
      </c>
      <c r="B360" s="173">
        <f>B359*C374</f>
        <v>0</v>
      </c>
      <c r="C360" s="198" t="s">
        <v>202</v>
      </c>
      <c r="D360" s="173"/>
      <c r="H360" s="134"/>
      <c r="I360" s="188"/>
      <c r="J360" s="34"/>
      <c r="K360" s="173"/>
      <c r="L360" s="34"/>
      <c r="M360" s="173"/>
      <c r="N360" s="34"/>
    </row>
    <row r="361" spans="1:14">
      <c r="A361" s="188"/>
      <c r="C361" s="198"/>
      <c r="D361" s="173"/>
      <c r="H361" s="134"/>
      <c r="I361" s="188"/>
      <c r="J361" s="34"/>
      <c r="K361" s="173"/>
      <c r="L361" s="34"/>
      <c r="M361" s="173"/>
      <c r="N361" s="34"/>
    </row>
    <row r="362" spans="1:14">
      <c r="A362" s="188" t="s">
        <v>394</v>
      </c>
      <c r="B362" s="173">
        <f>IF(F351=0,0,(F351+F352+F353)/C358)</f>
        <v>0</v>
      </c>
      <c r="C362" s="198"/>
      <c r="D362" s="173"/>
      <c r="H362" s="134"/>
      <c r="I362" s="188"/>
      <c r="J362" s="34"/>
      <c r="K362" s="173"/>
      <c r="L362" s="34"/>
      <c r="M362" s="173"/>
      <c r="N362" s="34"/>
    </row>
    <row r="363" spans="1:14">
      <c r="A363" s="188" t="s">
        <v>369</v>
      </c>
      <c r="B363" s="173">
        <f>B362*C374</f>
        <v>0</v>
      </c>
      <c r="C363" s="198"/>
      <c r="D363" s="173"/>
      <c r="H363" s="134"/>
      <c r="I363" s="188"/>
      <c r="J363" s="34"/>
      <c r="K363" s="173"/>
      <c r="L363" s="34"/>
      <c r="M363" s="173"/>
      <c r="N363" s="34"/>
    </row>
    <row r="364" spans="1:14">
      <c r="B364" s="34"/>
      <c r="C364" s="34"/>
      <c r="E364" s="34"/>
      <c r="F364" s="34"/>
      <c r="G364" s="34"/>
      <c r="H364" s="134"/>
      <c r="I364" s="188"/>
      <c r="J364" s="34"/>
      <c r="K364" s="173"/>
      <c r="L364" s="34"/>
      <c r="M364" s="173"/>
      <c r="N364" s="34"/>
    </row>
    <row r="365" spans="1:14">
      <c r="A365" s="176" t="s">
        <v>219</v>
      </c>
      <c r="D365" s="173"/>
      <c r="H365" s="134"/>
      <c r="I365" s="188"/>
      <c r="J365" s="34"/>
      <c r="K365" s="173"/>
      <c r="L365" s="34"/>
      <c r="M365" s="173"/>
      <c r="N365" s="34"/>
    </row>
    <row r="366" spans="1:14" ht="30">
      <c r="B366" s="34" t="s">
        <v>50</v>
      </c>
      <c r="C366" s="34" t="s">
        <v>85</v>
      </c>
      <c r="D366" s="34" t="s">
        <v>130</v>
      </c>
      <c r="E366" s="34" t="s">
        <v>129</v>
      </c>
      <c r="F366" s="134" t="s">
        <v>274</v>
      </c>
      <c r="G366" s="34" t="s">
        <v>61</v>
      </c>
      <c r="H366" s="34" t="s">
        <v>52</v>
      </c>
      <c r="I366" s="188"/>
      <c r="J366" s="34"/>
      <c r="K366" s="173"/>
      <c r="L366" s="34"/>
      <c r="M366" s="173"/>
      <c r="N366" s="34"/>
    </row>
    <row r="367" spans="1:14">
      <c r="A367" s="176" t="s">
        <v>44</v>
      </c>
      <c r="B367" s="173">
        <f>'חימום וקירור מים'!D94</f>
        <v>0</v>
      </c>
      <c r="C367" s="173">
        <f>'חימום וקירור מים'!F94</f>
        <v>0</v>
      </c>
      <c r="D367" s="173" t="str">
        <f>IF(B367=$A$38,$D$38,IF(B367=$A$39,$D$39,IF(B367=$A$40,$D$40,IF(B367=$A$41,$D$41,IF(B367=$A$42,$D$42,"0")))))</f>
        <v>0</v>
      </c>
      <c r="E367" s="173">
        <f>D367*C367</f>
        <v>0</v>
      </c>
      <c r="F367" s="173">
        <f>E367*$B$44</f>
        <v>0</v>
      </c>
      <c r="G367" s="173" t="str">
        <f>IF(B367=$A$48,$C$48,IF(B367=$A$49,$C$49,IF(B367=$A$50,$C$50,IF(B367=$A$51,$C$51,IF(B367=$A$52,$C$52,"0")))))</f>
        <v>0</v>
      </c>
      <c r="H367" s="173">
        <f>G367*C367</f>
        <v>0</v>
      </c>
      <c r="I367" s="188"/>
      <c r="J367" s="34"/>
      <c r="K367" s="173"/>
      <c r="L367" s="34"/>
      <c r="M367" s="173"/>
      <c r="N367" s="34"/>
    </row>
    <row r="368" spans="1:14">
      <c r="A368" s="176" t="s">
        <v>45</v>
      </c>
      <c r="B368" s="173">
        <f>'חימום וקירור מים'!D95</f>
        <v>0</v>
      </c>
      <c r="C368" s="173">
        <f>'חימום וקירור מים'!F95</f>
        <v>0</v>
      </c>
      <c r="D368" s="173" t="str">
        <f>IF(B368=$A$38,$D$38,IF(B368=$A$39,$D$39,IF(B368=$A$40,$D$40,IF(B368=$A$41,$D$41,IF(B368=$A$42,$D$42,"0")))))</f>
        <v>0</v>
      </c>
      <c r="E368" s="173">
        <f>D368*C368</f>
        <v>0</v>
      </c>
      <c r="F368" s="173">
        <f>E368*$B$44</f>
        <v>0</v>
      </c>
      <c r="G368" s="173" t="str">
        <f>IF(B368=$A$48,$C$48,IF(B368=$A$49,$C$49,IF(B368=$A$50,$C$50,IF(B368=$A$51,$C$51,IF(B368=$A$52,$C$52,"0")))))</f>
        <v>0</v>
      </c>
      <c r="H368" s="173">
        <f>G368*C368</f>
        <v>0</v>
      </c>
      <c r="I368" s="188"/>
      <c r="J368" s="34"/>
      <c r="K368" s="173"/>
      <c r="L368" s="34"/>
      <c r="M368" s="173"/>
      <c r="N368" s="34"/>
    </row>
    <row r="369" spans="1:14">
      <c r="A369" s="176" t="s">
        <v>46</v>
      </c>
      <c r="B369" s="173">
        <f>'חימום וקירור מים'!D96</f>
        <v>0</v>
      </c>
      <c r="C369" s="173">
        <f>'חימום וקירור מים'!F96</f>
        <v>0</v>
      </c>
      <c r="D369" s="173" t="str">
        <f>IF(B369=$A$38,$D$38,IF(B369=$A$39,$D$39,IF(B369=$A$40,$D$40,IF(B369=$A$41,$D$41,IF(B369=$A$42,$D$42,"0")))))</f>
        <v>0</v>
      </c>
      <c r="E369" s="173">
        <f>D369*C369</f>
        <v>0</v>
      </c>
      <c r="F369" s="173">
        <f>E369*$B$44</f>
        <v>0</v>
      </c>
      <c r="G369" s="173" t="str">
        <f>IF(B369=$A$48,$C$48,IF(B369=$A$49,$C$49,IF(B369=$A$50,$C$50,IF(B369=$A$51,$C$51,IF(B369=$A$52,$C$52,"0")))))</f>
        <v>0</v>
      </c>
      <c r="H369" s="173">
        <f>G369*C369</f>
        <v>0</v>
      </c>
      <c r="I369" s="188"/>
      <c r="J369" s="34"/>
      <c r="K369" s="173"/>
      <c r="L369" s="34"/>
      <c r="M369" s="173"/>
      <c r="N369" s="34"/>
    </row>
    <row r="370" spans="1:14">
      <c r="B370" s="34"/>
      <c r="C370" s="34"/>
      <c r="E370" s="34"/>
      <c r="F370" s="34"/>
      <c r="G370" s="134"/>
      <c r="H370" s="188"/>
    </row>
    <row r="371" spans="1:14">
      <c r="A371" s="176" t="s">
        <v>213</v>
      </c>
      <c r="B371" s="173" t="s">
        <v>43</v>
      </c>
      <c r="C371" s="173">
        <f>'חימום וקירור מים'!B99*1000</f>
        <v>0</v>
      </c>
      <c r="D371" s="173"/>
      <c r="G371" s="134"/>
      <c r="H371" s="188"/>
    </row>
    <row r="372" spans="1:14">
      <c r="A372" s="176" t="s">
        <v>214</v>
      </c>
      <c r="B372" s="173" t="s">
        <v>192</v>
      </c>
      <c r="C372" s="173">
        <f>ABS('חימום וקירור מים'!D99-'חימום וקירור מים'!C99)</f>
        <v>0</v>
      </c>
      <c r="D372" s="173"/>
      <c r="G372" s="134"/>
      <c r="H372" s="188"/>
    </row>
    <row r="373" spans="1:14">
      <c r="B373" s="34"/>
      <c r="C373" s="34"/>
      <c r="E373" s="34"/>
      <c r="F373" s="34"/>
      <c r="G373" s="134"/>
      <c r="H373" s="188"/>
    </row>
    <row r="374" spans="1:14">
      <c r="A374" s="188" t="s">
        <v>2433</v>
      </c>
      <c r="B374" s="173" t="s">
        <v>48</v>
      </c>
      <c r="C374" s="179">
        <f>C372*C371*$B$144</f>
        <v>0</v>
      </c>
      <c r="D374" s="34" t="s">
        <v>205</v>
      </c>
      <c r="E374" s="173" t="s">
        <v>204</v>
      </c>
      <c r="F374" s="173">
        <f>B360-C375</f>
        <v>0</v>
      </c>
      <c r="G374" s="134"/>
      <c r="H374" s="188"/>
    </row>
    <row r="375" spans="1:14" ht="30">
      <c r="A375" s="188" t="s">
        <v>203</v>
      </c>
      <c r="B375" s="173" t="s">
        <v>204</v>
      </c>
      <c r="C375" s="219">
        <f>H367+H368+H369</f>
        <v>0</v>
      </c>
      <c r="D375" s="189" t="s">
        <v>2241</v>
      </c>
      <c r="E375" s="173" t="s">
        <v>204</v>
      </c>
      <c r="F375" s="29">
        <f>F374*'פרטים כלליים, עלויות ותוצאות'!$D$36</f>
        <v>0</v>
      </c>
      <c r="G375" s="134"/>
      <c r="H375" s="188"/>
    </row>
    <row r="376" spans="1:14">
      <c r="A376" s="188"/>
      <c r="C376" s="219"/>
      <c r="D376" s="188"/>
      <c r="F376" s="29"/>
      <c r="G376" s="134"/>
      <c r="H376" s="188"/>
    </row>
    <row r="377" spans="1:14">
      <c r="A377" s="188" t="s">
        <v>206</v>
      </c>
      <c r="B377" s="173" t="s">
        <v>48</v>
      </c>
      <c r="C377" s="218">
        <f>F367+F368+F369</f>
        <v>0</v>
      </c>
      <c r="D377" s="34" t="s">
        <v>207</v>
      </c>
      <c r="E377" s="173" t="s">
        <v>48</v>
      </c>
      <c r="F377" s="173">
        <f>B363-C377</f>
        <v>0</v>
      </c>
      <c r="G377" s="134"/>
      <c r="H377" s="188"/>
    </row>
    <row r="378" spans="1:14" ht="30">
      <c r="A378" s="188"/>
      <c r="C378" s="219"/>
      <c r="D378" s="189" t="s">
        <v>2243</v>
      </c>
      <c r="E378" s="173" t="s">
        <v>48</v>
      </c>
      <c r="F378" s="29">
        <f>F377*'פרטים כלליים, עלויות ותוצאות'!$D$36</f>
        <v>0</v>
      </c>
      <c r="G378" s="134"/>
      <c r="H378" s="188"/>
    </row>
    <row r="379" spans="1:14" s="284" customFormat="1">
      <c r="A379" s="281" t="s">
        <v>2457</v>
      </c>
      <c r="F379" s="29"/>
      <c r="G379" s="283"/>
      <c r="H379" s="188"/>
      <c r="I379" s="281"/>
      <c r="K379" s="281"/>
      <c r="M379" s="281"/>
    </row>
    <row r="380" spans="1:14" s="304" customFormat="1">
      <c r="A380" s="208"/>
      <c r="B380" s="300" t="s">
        <v>2461</v>
      </c>
      <c r="C380" s="300" t="s">
        <v>2460</v>
      </c>
      <c r="D380" s="300" t="s">
        <v>2459</v>
      </c>
      <c r="E380" s="300" t="s">
        <v>2462</v>
      </c>
      <c r="F380" s="300" t="s">
        <v>2463</v>
      </c>
      <c r="G380" s="283"/>
      <c r="H380" s="188"/>
      <c r="I380" s="281"/>
      <c r="K380" s="281"/>
      <c r="M380" s="281"/>
    </row>
    <row r="381" spans="1:14" s="304" customFormat="1" ht="30">
      <c r="A381" s="306" t="s">
        <v>394</v>
      </c>
      <c r="B381" s="208">
        <f>IF(C351=0,0,SUMIF(B351:B353,J351,C351:C353)/C358)</f>
        <v>0</v>
      </c>
      <c r="C381" s="208">
        <f>IF(C351=0,0,SUMIF(B351:B353,J352,C351:C353)/C358)</f>
        <v>0</v>
      </c>
      <c r="D381" s="208">
        <f>IF(C351=0,0,SUMIF(B351:B353,J353,C351:C353)/C358)</f>
        <v>0</v>
      </c>
      <c r="E381" s="208">
        <f>IF(C351=0,0,SUMIF(B351:B353,J354,C351:C353)/C358)</f>
        <v>0</v>
      </c>
      <c r="F381" s="208">
        <f>IF(C351=0,0,SUMIF(B351:B353,J355,C351:C353)/C358)</f>
        <v>0</v>
      </c>
      <c r="G381" s="283"/>
      <c r="H381" s="188"/>
      <c r="I381" s="281"/>
      <c r="K381" s="281"/>
      <c r="M381" s="281"/>
    </row>
    <row r="382" spans="1:14" s="304" customFormat="1">
      <c r="A382" s="298" t="s">
        <v>369</v>
      </c>
      <c r="B382" s="208">
        <f>B381*$C374</f>
        <v>0</v>
      </c>
      <c r="C382" s="208">
        <f t="shared" ref="C382:F382" si="21">C381*$C374</f>
        <v>0</v>
      </c>
      <c r="D382" s="208">
        <f t="shared" si="21"/>
        <v>0</v>
      </c>
      <c r="E382" s="208">
        <f t="shared" si="21"/>
        <v>0</v>
      </c>
      <c r="F382" s="208">
        <f t="shared" si="21"/>
        <v>0</v>
      </c>
      <c r="G382" s="283"/>
      <c r="H382" s="188"/>
      <c r="I382" s="281"/>
      <c r="K382" s="281"/>
      <c r="M382" s="281"/>
    </row>
    <row r="383" spans="1:14" s="304" customFormat="1">
      <c r="A383" s="300" t="s">
        <v>206</v>
      </c>
      <c r="B383" s="208">
        <f>SUMIF(B367:B369,J351,C367:C369)</f>
        <v>0</v>
      </c>
      <c r="C383" s="208">
        <f>SUMIF(B367:B369,J352,C367:C369)</f>
        <v>0</v>
      </c>
      <c r="D383" s="208">
        <f>SUMIF(B367:B369,J353,C367:C369)</f>
        <v>0</v>
      </c>
      <c r="E383" s="208">
        <f>SUMIF(B367:B369,J354,C367:C369)</f>
        <v>0</v>
      </c>
      <c r="F383" s="208">
        <f>SUMIF(B367:B369,J355,C367:C369)</f>
        <v>0</v>
      </c>
      <c r="G383" s="283"/>
      <c r="H383" s="188"/>
      <c r="I383" s="281"/>
      <c r="K383" s="281"/>
      <c r="M383" s="281"/>
    </row>
    <row r="384" spans="1:14" s="284" customFormat="1">
      <c r="A384" s="208"/>
      <c r="B384" s="300" t="s">
        <v>2487</v>
      </c>
      <c r="C384" s="300" t="s">
        <v>2488</v>
      </c>
      <c r="D384" s="300" t="s">
        <v>2459</v>
      </c>
      <c r="E384" s="300" t="s">
        <v>2489</v>
      </c>
      <c r="F384" s="300" t="s">
        <v>2490</v>
      </c>
      <c r="G384" s="283"/>
      <c r="H384" s="188"/>
      <c r="I384" s="281"/>
      <c r="K384" s="281"/>
      <c r="M384" s="281"/>
    </row>
    <row r="385" spans="1:14" s="284" customFormat="1">
      <c r="A385" s="298" t="s">
        <v>394</v>
      </c>
      <c r="B385" s="208">
        <f>IF(F351=0,0,SUMIF(B351:B353,J351,F351:F353)/C358)</f>
        <v>0</v>
      </c>
      <c r="C385" s="208">
        <f>IF(F351=0,0,SUMIF(B351:B353,J352,F351:F353)/C358)</f>
        <v>0</v>
      </c>
      <c r="D385" s="208">
        <f>IF(F351=0,0,SUMIF(B351:B353,J353,F351:F353)/C358)</f>
        <v>0</v>
      </c>
      <c r="E385" s="208">
        <f>IF(F351=0,0,SUMIF(B351:B353,J354,F351:F353)/C358)</f>
        <v>0</v>
      </c>
      <c r="F385" s="208">
        <f>IF(F351=0,0,SUMIF(B351:B353,J355,F351:F353)/C358)</f>
        <v>0</v>
      </c>
      <c r="G385" s="283"/>
      <c r="H385" s="188"/>
      <c r="I385" s="281"/>
      <c r="K385" s="281"/>
      <c r="M385" s="281"/>
    </row>
    <row r="386" spans="1:14" s="284" customFormat="1">
      <c r="A386" s="298" t="s">
        <v>369</v>
      </c>
      <c r="B386" s="208">
        <f>B385*$C$374</f>
        <v>0</v>
      </c>
      <c r="C386" s="208">
        <f>C385*$C$374</f>
        <v>0</v>
      </c>
      <c r="D386" s="208">
        <f>D385*$C$374</f>
        <v>0</v>
      </c>
      <c r="E386" s="208">
        <f>E385*$C$374</f>
        <v>0</v>
      </c>
      <c r="F386" s="208">
        <f>F385*$C$374</f>
        <v>0</v>
      </c>
      <c r="G386" s="283"/>
      <c r="H386" s="188"/>
      <c r="I386" s="281"/>
      <c r="K386" s="281"/>
      <c r="M386" s="281"/>
    </row>
    <row r="387" spans="1:14" s="284" customFormat="1">
      <c r="A387" s="300" t="s">
        <v>2458</v>
      </c>
      <c r="B387" s="299">
        <f>SUMIF(B367:B369,J351,F367:F369)</f>
        <v>0</v>
      </c>
      <c r="C387" s="299">
        <f>SUMIF(B367:B369,J352,F367:F369)</f>
        <v>0</v>
      </c>
      <c r="D387" s="299">
        <f>SUMIF(B367:B369,J353,F367:F369)</f>
        <v>0</v>
      </c>
      <c r="E387" s="299">
        <f>SUMIF(B367:B369,J354,F367:F369)</f>
        <v>0</v>
      </c>
      <c r="F387" s="299">
        <f>SUMIF(B367:B369,J355,F367:F369)</f>
        <v>0</v>
      </c>
      <c r="G387" s="283"/>
      <c r="H387" s="188"/>
      <c r="I387" s="281"/>
      <c r="K387" s="281"/>
      <c r="M387" s="281"/>
    </row>
    <row r="388" spans="1:14" s="284" customFormat="1">
      <c r="A388" s="300" t="s">
        <v>207</v>
      </c>
      <c r="B388" s="282">
        <f t="shared" ref="B388" si="22">B386-B387</f>
        <v>0</v>
      </c>
      <c r="C388" s="282">
        <f t="shared" ref="C388" si="23">C386-C387</f>
        <v>0</v>
      </c>
      <c r="D388" s="282">
        <f>D386-D387</f>
        <v>0</v>
      </c>
      <c r="E388" s="282">
        <f t="shared" ref="E388" si="24">E386-E387</f>
        <v>0</v>
      </c>
      <c r="F388" s="282">
        <f t="shared" ref="F388" si="25">F386-F387</f>
        <v>0</v>
      </c>
      <c r="G388" s="283"/>
      <c r="H388" s="188"/>
      <c r="I388" s="281"/>
      <c r="K388" s="281"/>
      <c r="M388" s="281"/>
    </row>
    <row r="389" spans="1:14">
      <c r="A389" s="278" t="s">
        <v>2243</v>
      </c>
      <c r="B389" s="282">
        <f>' קבועים'!B388*'פרטים כלליים, עלויות ותוצאות'!$D$36</f>
        <v>0</v>
      </c>
      <c r="C389" s="282">
        <f>' קבועים'!C388*'פרטים כלליים, עלויות ותוצאות'!$D$36</f>
        <v>0</v>
      </c>
      <c r="D389" s="282">
        <f>' קבועים'!D388*'פרטים כלליים, עלויות ותוצאות'!$D$36</f>
        <v>0</v>
      </c>
      <c r="E389" s="282">
        <f>' קבועים'!E388*'פרטים כלליים, עלויות ותוצאות'!$D$36</f>
        <v>0</v>
      </c>
      <c r="F389" s="282">
        <f>' קבועים'!F388*'פרטים כלליים, עלויות ותוצאות'!$D$36</f>
        <v>0</v>
      </c>
      <c r="G389" s="134"/>
      <c r="H389" s="188"/>
    </row>
    <row r="390" spans="1:14" ht="30">
      <c r="A390" s="34" t="s">
        <v>50</v>
      </c>
      <c r="B390" s="134" t="s">
        <v>109</v>
      </c>
      <c r="C390" s="34" t="s">
        <v>367</v>
      </c>
      <c r="D390" s="220" t="s">
        <v>2495</v>
      </c>
      <c r="E390" s="134" t="s">
        <v>107</v>
      </c>
      <c r="F390" s="34" t="s">
        <v>108</v>
      </c>
      <c r="G390" s="34" t="s">
        <v>111</v>
      </c>
      <c r="M390" s="173"/>
    </row>
    <row r="391" spans="1:14">
      <c r="A391" s="173" t="s">
        <v>39</v>
      </c>
      <c r="B391" s="173" t="s">
        <v>48</v>
      </c>
      <c r="C391" s="197">
        <f>B363</f>
        <v>0</v>
      </c>
      <c r="D391" s="184">
        <f>B362</f>
        <v>0</v>
      </c>
      <c r="E391" s="173">
        <f>C377</f>
        <v>0</v>
      </c>
      <c r="F391" s="173">
        <f>C391-E391</f>
        <v>0</v>
      </c>
      <c r="G391" s="211">
        <f>IF(F391=0,0,F391/C391)</f>
        <v>0</v>
      </c>
      <c r="M391" s="173"/>
    </row>
    <row r="392" spans="1:14">
      <c r="A392" s="173"/>
      <c r="C392" s="197"/>
      <c r="D392" s="184"/>
      <c r="G392" s="211"/>
      <c r="M392" s="173"/>
    </row>
    <row r="393" spans="1:14">
      <c r="A393" s="188" t="s">
        <v>288</v>
      </c>
      <c r="C393" s="218"/>
      <c r="G393" s="134"/>
      <c r="H393" s="188"/>
    </row>
    <row r="394" spans="1:14" ht="30">
      <c r="B394" s="34" t="s">
        <v>50</v>
      </c>
      <c r="C394" s="34" t="s">
        <v>85</v>
      </c>
      <c r="D394" s="34" t="s">
        <v>130</v>
      </c>
      <c r="E394" s="34" t="s">
        <v>129</v>
      </c>
      <c r="F394" s="134" t="s">
        <v>274</v>
      </c>
      <c r="G394" s="34" t="s">
        <v>61</v>
      </c>
      <c r="H394" s="34" t="s">
        <v>52</v>
      </c>
      <c r="I394" s="188"/>
      <c r="J394" s="34"/>
      <c r="K394" s="173"/>
      <c r="L394" s="34"/>
      <c r="M394" s="173"/>
      <c r="N394" s="34"/>
    </row>
    <row r="395" spans="1:14">
      <c r="A395" s="176" t="s">
        <v>44</v>
      </c>
      <c r="B395" s="173">
        <f>'חימום וקירור מים'!D257</f>
        <v>0</v>
      </c>
      <c r="C395" s="173">
        <f>'חימום וקירור מים'!F257</f>
        <v>0</v>
      </c>
      <c r="D395" s="173" t="str">
        <f>IF(B395=$A$38,$D$38,IF(B395=$A$39,$D$39,IF(B395=$A$40,$D$40,IF(B395=$A$41,$D$41,IF(B395=$A$42,$D$42,"0")))))</f>
        <v>0</v>
      </c>
      <c r="E395" s="173">
        <f>D395*C395</f>
        <v>0</v>
      </c>
      <c r="F395" s="173">
        <f>E395*$B$44</f>
        <v>0</v>
      </c>
      <c r="G395" s="173" t="str">
        <f>IF(B395=$A$48,$C$48,IF(B395=$A$49,$C$49,IF(B395=$A$50,$C$50,IF(B395=$A$51,$C$51,IF(B395=$A$52,$C$52,"0")))))</f>
        <v>0</v>
      </c>
      <c r="H395" s="173">
        <f>G395*C395</f>
        <v>0</v>
      </c>
      <c r="I395" s="188"/>
      <c r="J395" s="34"/>
      <c r="K395" s="173"/>
      <c r="L395" s="34"/>
      <c r="M395" s="173"/>
      <c r="N395" s="34"/>
    </row>
    <row r="396" spans="1:14">
      <c r="A396" s="176" t="s">
        <v>45</v>
      </c>
      <c r="B396" s="173">
        <f>'חימום וקירור מים'!D258</f>
        <v>0</v>
      </c>
      <c r="C396" s="173">
        <f>'חימום וקירור מים'!F258</f>
        <v>0</v>
      </c>
      <c r="D396" s="173" t="str">
        <f>IF(B396=$A$38,$D$38,IF(B396=$A$39,$D$39,IF(B396=$A$40,$D$40,IF(B396=$A$41,$D$41,IF(B396=$A$42,$D$42,"0")))))</f>
        <v>0</v>
      </c>
      <c r="E396" s="173">
        <f>D396*C396</f>
        <v>0</v>
      </c>
      <c r="F396" s="173">
        <f>E396*$B$44</f>
        <v>0</v>
      </c>
      <c r="G396" s="173" t="str">
        <f>IF(B396=$A$48,$C$48,IF(B396=$A$49,$C$49,IF(B396=$A$50,$C$50,IF(B396=$A$51,$C$51,IF(B396=$A$52,$C$52,"0")))))</f>
        <v>0</v>
      </c>
      <c r="H396" s="173">
        <f>G396*C396</f>
        <v>0</v>
      </c>
      <c r="I396" s="188"/>
      <c r="J396" s="34"/>
      <c r="K396" s="173"/>
      <c r="L396" s="34"/>
      <c r="M396" s="173"/>
      <c r="N396" s="34"/>
    </row>
    <row r="397" spans="1:14">
      <c r="A397" s="176" t="s">
        <v>46</v>
      </c>
      <c r="B397" s="173">
        <f>'חימום וקירור מים'!D259</f>
        <v>0</v>
      </c>
      <c r="C397" s="173">
        <f>'חימום וקירור מים'!F259</f>
        <v>0</v>
      </c>
      <c r="D397" s="173" t="str">
        <f>IF(B397=$A$38,$D$38,IF(B397=$A$39,$D$39,IF(B397=$A$40,$D$40,IF(B397=$A$41,$D$41,IF(B397=$A$42,$D$42,"0")))))</f>
        <v>0</v>
      </c>
      <c r="E397" s="173">
        <f>D397*C397</f>
        <v>0</v>
      </c>
      <c r="F397" s="173">
        <f>E397*$B$44</f>
        <v>0</v>
      </c>
      <c r="G397" s="173" t="str">
        <f>IF(B397=$A$48,$C$48,IF(B397=$A$49,$C$49,IF(B397=$A$50,$C$50,IF(B397=$A$51,$C$51,IF(B397=$A$52,$C$52,"0")))))</f>
        <v>0</v>
      </c>
      <c r="H397" s="173">
        <f>G397*C397</f>
        <v>0</v>
      </c>
      <c r="I397" s="188"/>
      <c r="J397" s="34"/>
      <c r="K397" s="173"/>
      <c r="L397" s="34"/>
      <c r="M397" s="173"/>
      <c r="N397" s="34"/>
    </row>
    <row r="398" spans="1:14">
      <c r="B398" s="34"/>
      <c r="C398" s="34"/>
      <c r="E398" s="34"/>
      <c r="F398" s="34"/>
      <c r="G398" s="34"/>
      <c r="H398" s="134"/>
      <c r="I398" s="188"/>
      <c r="J398" s="34"/>
      <c r="K398" s="173"/>
      <c r="L398" s="34"/>
      <c r="M398" s="173"/>
      <c r="N398" s="34"/>
    </row>
    <row r="399" spans="1:14">
      <c r="A399" s="176" t="s">
        <v>213</v>
      </c>
      <c r="B399" s="173" t="s">
        <v>43</v>
      </c>
      <c r="C399" s="173">
        <f>'חימום וקירור מים'!B262*1000</f>
        <v>0</v>
      </c>
      <c r="D399" s="173"/>
      <c r="H399" s="134"/>
      <c r="I399" s="188"/>
      <c r="J399" s="34"/>
      <c r="K399" s="173"/>
      <c r="L399" s="34"/>
      <c r="M399" s="173"/>
      <c r="N399" s="34"/>
    </row>
    <row r="400" spans="1:14">
      <c r="A400" s="176" t="s">
        <v>214</v>
      </c>
      <c r="B400" s="173" t="s">
        <v>192</v>
      </c>
      <c r="C400" s="173">
        <f>ABS('חימום וקירור מים'!D262-'חימום וקירור מים'!C262)</f>
        <v>0</v>
      </c>
      <c r="D400" s="173"/>
      <c r="H400" s="134"/>
      <c r="I400" s="188"/>
      <c r="J400" s="34"/>
      <c r="K400" s="173"/>
      <c r="L400" s="34"/>
      <c r="M400" s="173"/>
      <c r="N400" s="34"/>
    </row>
    <row r="401" spans="1:14">
      <c r="B401" s="34"/>
      <c r="C401" s="34"/>
      <c r="E401" s="34"/>
      <c r="F401" s="34"/>
      <c r="G401" s="34"/>
      <c r="H401" s="134"/>
      <c r="I401" s="188"/>
      <c r="J401" s="34"/>
      <c r="K401" s="173"/>
      <c r="L401" s="34"/>
      <c r="M401" s="173"/>
      <c r="N401" s="34"/>
    </row>
    <row r="402" spans="1:14">
      <c r="A402" s="188" t="s">
        <v>2433</v>
      </c>
      <c r="B402" s="173" t="s">
        <v>48</v>
      </c>
      <c r="C402" s="206">
        <f>C399*C400*$B$144</f>
        <v>0</v>
      </c>
      <c r="H402" s="134"/>
      <c r="I402" s="188"/>
      <c r="J402" s="34"/>
      <c r="K402" s="173"/>
      <c r="L402" s="34"/>
      <c r="M402" s="173"/>
      <c r="N402" s="34"/>
    </row>
    <row r="403" spans="1:14">
      <c r="A403" s="221" t="s">
        <v>169</v>
      </c>
      <c r="B403" s="207">
        <f>(H395+H396+H397)</f>
        <v>0</v>
      </c>
      <c r="C403" s="198"/>
      <c r="D403" s="188"/>
      <c r="G403" s="29"/>
      <c r="H403" s="134"/>
      <c r="I403" s="188"/>
      <c r="J403" s="34"/>
      <c r="K403" s="173"/>
      <c r="L403" s="34"/>
      <c r="M403" s="173"/>
      <c r="N403" s="34"/>
    </row>
    <row r="404" spans="1:14">
      <c r="A404" s="222" t="s">
        <v>286</v>
      </c>
      <c r="B404" s="207">
        <f>(F395+F396+F397)</f>
        <v>0</v>
      </c>
      <c r="C404" s="198"/>
      <c r="D404" s="188"/>
      <c r="G404" s="29"/>
      <c r="H404" s="134"/>
      <c r="I404" s="188"/>
      <c r="J404" s="34"/>
      <c r="K404" s="173"/>
      <c r="L404" s="34"/>
      <c r="M404" s="173"/>
      <c r="N404" s="34"/>
    </row>
    <row r="405" spans="1:14">
      <c r="A405" s="188"/>
      <c r="C405" s="198"/>
      <c r="D405" s="188"/>
      <c r="G405" s="29"/>
      <c r="H405" s="134"/>
      <c r="I405" s="188"/>
      <c r="J405" s="34"/>
      <c r="K405" s="173"/>
      <c r="L405" s="34"/>
      <c r="M405" s="173"/>
      <c r="N405" s="34"/>
    </row>
    <row r="406" spans="1:14">
      <c r="A406" s="188" t="s">
        <v>289</v>
      </c>
      <c r="C406" s="218"/>
      <c r="H406" s="134"/>
      <c r="I406" s="188"/>
      <c r="J406" s="34"/>
      <c r="K406" s="173"/>
      <c r="L406" s="34"/>
      <c r="M406" s="173"/>
      <c r="N406" s="34"/>
    </row>
    <row r="407" spans="1:14" ht="30">
      <c r="B407" s="34" t="s">
        <v>50</v>
      </c>
      <c r="C407" s="34" t="s">
        <v>85</v>
      </c>
      <c r="D407" s="34" t="s">
        <v>130</v>
      </c>
      <c r="E407" s="34" t="s">
        <v>129</v>
      </c>
      <c r="F407" s="134" t="s">
        <v>274</v>
      </c>
      <c r="G407" s="34" t="s">
        <v>61</v>
      </c>
      <c r="H407" s="34" t="s">
        <v>52</v>
      </c>
      <c r="I407" s="188"/>
      <c r="J407" s="34"/>
      <c r="K407" s="173"/>
      <c r="L407" s="34"/>
      <c r="M407" s="173"/>
      <c r="N407" s="34"/>
    </row>
    <row r="408" spans="1:14">
      <c r="A408" s="176" t="s">
        <v>44</v>
      </c>
      <c r="B408" s="173">
        <f>'חימום וקירור מים'!D350</f>
        <v>0</v>
      </c>
      <c r="C408" s="173">
        <f>'חימום וקירור מים'!F350</f>
        <v>0</v>
      </c>
      <c r="D408" s="173" t="str">
        <f>IF(B408=$A$38,$D$38,IF(B408=$A$39,$D$39,IF(B408=$A$40,$D$40,IF(B408=$A$41,$D$41,IF(B408=$A$42,$D$42,"0")))))</f>
        <v>0</v>
      </c>
      <c r="E408" s="173">
        <f>D408*C408</f>
        <v>0</v>
      </c>
      <c r="F408" s="173">
        <f>E408*$B$44</f>
        <v>0</v>
      </c>
      <c r="G408" s="173" t="str">
        <f>IF(B408=$A$48,$C$48,IF(B408=$A$49,$C$49,IF(B408=$A$50,$C$50,IF(B408=$A$51,$C$51,IF(B408=$A$52,$C$52,"0")))))</f>
        <v>0</v>
      </c>
      <c r="H408" s="173">
        <f>G408*C408</f>
        <v>0</v>
      </c>
      <c r="I408" s="188"/>
      <c r="J408" s="34"/>
      <c r="K408" s="173"/>
      <c r="L408" s="34"/>
      <c r="M408" s="173"/>
      <c r="N408" s="34"/>
    </row>
    <row r="409" spans="1:14">
      <c r="A409" s="176" t="s">
        <v>45</v>
      </c>
      <c r="B409" s="173">
        <f>'חימום וקירור מים'!D351</f>
        <v>0</v>
      </c>
      <c r="C409" s="173">
        <f>'חימום וקירור מים'!F351</f>
        <v>0</v>
      </c>
      <c r="D409" s="173" t="str">
        <f>IF(B409=$A$38,$D$38,IF(B409=$A$39,$D$39,IF(B409=$A$40,$D$40,IF(B409=$A$41,$D$41,IF(B409=$A$42,$D$42,"0")))))</f>
        <v>0</v>
      </c>
      <c r="E409" s="173">
        <f>D409*C409</f>
        <v>0</v>
      </c>
      <c r="F409" s="173">
        <f>E409*$B$44</f>
        <v>0</v>
      </c>
      <c r="G409" s="173" t="str">
        <f>IF(B409=$A$48,$C$48,IF(B409=$A$49,$C$49,IF(B409=$A$50,$C$50,IF(B409=$A$51,$C$51,IF(B409=$A$52,$C$52,"0")))))</f>
        <v>0</v>
      </c>
      <c r="H409" s="173">
        <f>G409*C409</f>
        <v>0</v>
      </c>
      <c r="I409" s="188"/>
      <c r="J409" s="34"/>
      <c r="K409" s="173"/>
      <c r="L409" s="34"/>
      <c r="M409" s="173"/>
      <c r="N409" s="34"/>
    </row>
    <row r="410" spans="1:14">
      <c r="A410" s="176" t="s">
        <v>46</v>
      </c>
      <c r="B410" s="173">
        <f>'חימום וקירור מים'!D352</f>
        <v>0</v>
      </c>
      <c r="C410" s="173">
        <f>'חימום וקירור מים'!F352</f>
        <v>0</v>
      </c>
      <c r="D410" s="173" t="str">
        <f>IF(B410=$A$38,$D$38,IF(B410=$A$39,$D$39,IF(B410=$A$40,$D$40,IF(B410=$A$41,$D$41,IF(B410=$A$42,$D$42,"0")))))</f>
        <v>0</v>
      </c>
      <c r="E410" s="173">
        <f>D410*C410</f>
        <v>0</v>
      </c>
      <c r="F410" s="173">
        <f>E410*$B$44</f>
        <v>0</v>
      </c>
      <c r="G410" s="173" t="str">
        <f>IF(B410=$A$48,$C$48,IF(B410=$A$49,$C$49,IF(B410=$A$50,$C$50,IF(B410=$A$51,$C$51,IF(B410=$A$52,$C$52,"0")))))</f>
        <v>0</v>
      </c>
      <c r="H410" s="173">
        <f>G410*C410</f>
        <v>0</v>
      </c>
      <c r="I410" s="188"/>
      <c r="J410" s="34"/>
      <c r="K410" s="173"/>
      <c r="L410" s="34"/>
      <c r="M410" s="173"/>
      <c r="N410" s="34"/>
    </row>
    <row r="411" spans="1:14">
      <c r="B411" s="34"/>
      <c r="C411" s="34"/>
      <c r="E411" s="34"/>
      <c r="F411" s="34"/>
      <c r="G411" s="34"/>
      <c r="H411" s="134"/>
      <c r="I411" s="188"/>
      <c r="J411" s="34"/>
      <c r="K411" s="173"/>
      <c r="L411" s="34"/>
      <c r="M411" s="173"/>
      <c r="N411" s="34"/>
    </row>
    <row r="412" spans="1:14">
      <c r="A412" s="176" t="s">
        <v>213</v>
      </c>
      <c r="B412" s="173" t="s">
        <v>43</v>
      </c>
      <c r="C412" s="173">
        <f>'חימום וקירור מים'!B355*1000</f>
        <v>0</v>
      </c>
      <c r="D412" s="173"/>
      <c r="H412" s="134"/>
      <c r="I412" s="188"/>
      <c r="J412" s="34"/>
      <c r="K412" s="173"/>
      <c r="L412" s="34"/>
      <c r="M412" s="173"/>
      <c r="N412" s="34"/>
    </row>
    <row r="413" spans="1:14">
      <c r="A413" s="176" t="s">
        <v>214</v>
      </c>
      <c r="B413" s="173" t="s">
        <v>192</v>
      </c>
      <c r="C413" s="173">
        <f>ABS('חימום וקירור מים'!D355-'חימום וקירור מים'!C355)</f>
        <v>0</v>
      </c>
      <c r="D413" s="173"/>
      <c r="H413" s="134"/>
      <c r="I413" s="188"/>
      <c r="J413" s="34"/>
      <c r="K413" s="173"/>
      <c r="L413" s="34"/>
      <c r="M413" s="173"/>
      <c r="N413" s="34"/>
    </row>
    <row r="414" spans="1:14">
      <c r="B414" s="34"/>
      <c r="C414" s="34"/>
      <c r="E414" s="34"/>
      <c r="F414" s="34"/>
      <c r="G414" s="34"/>
      <c r="H414" s="134"/>
      <c r="I414" s="188"/>
      <c r="J414" s="34"/>
      <c r="K414" s="173"/>
      <c r="L414" s="34"/>
      <c r="M414" s="173"/>
      <c r="N414" s="34"/>
    </row>
    <row r="415" spans="1:14">
      <c r="A415" s="188" t="s">
        <v>2433</v>
      </c>
      <c r="B415" s="173" t="s">
        <v>48</v>
      </c>
      <c r="C415" s="206">
        <f>C412*C413*$B$144</f>
        <v>0</v>
      </c>
      <c r="H415" s="134"/>
      <c r="I415" s="188"/>
      <c r="J415" s="34"/>
      <c r="K415" s="173"/>
      <c r="L415" s="34"/>
      <c r="M415" s="173"/>
      <c r="N415" s="34"/>
    </row>
    <row r="416" spans="1:14">
      <c r="A416" s="221" t="s">
        <v>169</v>
      </c>
      <c r="B416" s="207">
        <f>(H408+H409+H410)</f>
        <v>0</v>
      </c>
      <c r="C416" s="198"/>
      <c r="D416" s="188"/>
      <c r="G416" s="29"/>
      <c r="H416" s="134"/>
      <c r="I416" s="188"/>
      <c r="J416" s="34"/>
      <c r="K416" s="173"/>
      <c r="L416" s="34"/>
      <c r="M416" s="173"/>
      <c r="N416" s="34"/>
    </row>
    <row r="417" spans="1:14">
      <c r="A417" s="222" t="s">
        <v>286</v>
      </c>
      <c r="B417" s="207">
        <f>(F408+F409+F410)</f>
        <v>0</v>
      </c>
      <c r="C417" s="198"/>
      <c r="D417" s="188"/>
      <c r="G417" s="29"/>
      <c r="H417" s="134"/>
      <c r="I417" s="188"/>
      <c r="J417" s="34"/>
      <c r="K417" s="173"/>
      <c r="L417" s="34"/>
      <c r="M417" s="173"/>
      <c r="N417" s="34"/>
    </row>
    <row r="418" spans="1:14">
      <c r="A418" s="188"/>
      <c r="C418" s="198"/>
      <c r="D418" s="188"/>
      <c r="G418" s="29"/>
      <c r="H418" s="134"/>
      <c r="I418" s="188"/>
      <c r="J418" s="34"/>
      <c r="K418" s="173"/>
      <c r="L418" s="34"/>
      <c r="M418" s="173"/>
      <c r="N418" s="34"/>
    </row>
    <row r="419" spans="1:14">
      <c r="A419" s="188" t="s">
        <v>290</v>
      </c>
      <c r="C419" s="218"/>
      <c r="H419" s="134"/>
      <c r="I419" s="188"/>
      <c r="J419" s="34"/>
      <c r="K419" s="173"/>
      <c r="L419" s="34"/>
      <c r="M419" s="173"/>
      <c r="N419" s="34"/>
    </row>
    <row r="420" spans="1:14" ht="30">
      <c r="B420" s="34" t="s">
        <v>50</v>
      </c>
      <c r="C420" s="34" t="s">
        <v>85</v>
      </c>
      <c r="D420" s="34" t="s">
        <v>130</v>
      </c>
      <c r="E420" s="34" t="s">
        <v>129</v>
      </c>
      <c r="F420" s="134" t="s">
        <v>274</v>
      </c>
      <c r="G420" s="34" t="s">
        <v>61</v>
      </c>
      <c r="H420" s="34" t="s">
        <v>52</v>
      </c>
      <c r="I420" s="188"/>
      <c r="J420" s="34"/>
      <c r="K420" s="173"/>
      <c r="L420" s="34"/>
      <c r="M420" s="173"/>
      <c r="N420" s="34"/>
    </row>
    <row r="421" spans="1:14">
      <c r="A421" s="176" t="s">
        <v>44</v>
      </c>
      <c r="B421" s="173">
        <f>'חימום וקירור מים'!D443</f>
        <v>0</v>
      </c>
      <c r="C421" s="173">
        <f>'חימום וקירור מים'!F443</f>
        <v>0</v>
      </c>
      <c r="D421" s="173" t="str">
        <f>IF(B421=$A$38,$D$38,IF(B421=$A$39,$D$39,IF(B421=$A$40,$D$40,IF(B421=$A$41,$D$41,IF(B421=$A$42,$D$42,"0")))))</f>
        <v>0</v>
      </c>
      <c r="E421" s="173">
        <f>D421*C421</f>
        <v>0</v>
      </c>
      <c r="F421" s="173">
        <f>E421*$B$44</f>
        <v>0</v>
      </c>
      <c r="G421" s="173" t="str">
        <f>IF(B421=$A$48,$C$48,IF(B421=$A$49,$C$49,IF(B421=$A$50,$C$50,IF(B421=$A$51,$C$51,IF(B421=$A$52,$C$52,"0")))))</f>
        <v>0</v>
      </c>
      <c r="H421" s="173">
        <f>G421*C421</f>
        <v>0</v>
      </c>
      <c r="I421" s="188"/>
      <c r="J421" s="34"/>
      <c r="K421" s="173"/>
      <c r="L421" s="34"/>
      <c r="M421" s="173"/>
      <c r="N421" s="34"/>
    </row>
    <row r="422" spans="1:14">
      <c r="A422" s="176" t="s">
        <v>45</v>
      </c>
      <c r="B422" s="173">
        <f>'חימום וקירור מים'!D444</f>
        <v>0</v>
      </c>
      <c r="C422" s="173">
        <f>'חימום וקירור מים'!F444</f>
        <v>0</v>
      </c>
      <c r="D422" s="173" t="str">
        <f>IF(B422=$A$38,$D$38,IF(B422=$A$39,$D$39,IF(B422=$A$40,$D$40,IF(B422=$A$41,$D$41,IF(B422=$A$42,$D$42,"0")))))</f>
        <v>0</v>
      </c>
      <c r="E422" s="173">
        <f>D422*C422</f>
        <v>0</v>
      </c>
      <c r="F422" s="173">
        <f>E422*$B$44</f>
        <v>0</v>
      </c>
      <c r="G422" s="173" t="str">
        <f>IF(B422=$A$48,$C$48,IF(B422=$A$49,$C$49,IF(B422=$A$50,$C$50,IF(B422=$A$51,$C$51,IF(B422=$A$52,$C$52,"0")))))</f>
        <v>0</v>
      </c>
      <c r="H422" s="173">
        <f>G422*C422</f>
        <v>0</v>
      </c>
      <c r="I422" s="188"/>
      <c r="J422" s="34"/>
      <c r="K422" s="173"/>
      <c r="L422" s="34"/>
      <c r="M422" s="173"/>
      <c r="N422" s="34"/>
    </row>
    <row r="423" spans="1:14">
      <c r="A423" s="176" t="s">
        <v>46</v>
      </c>
      <c r="B423" s="173">
        <f>'חימום וקירור מים'!D445</f>
        <v>0</v>
      </c>
      <c r="C423" s="173">
        <f>'חימום וקירור מים'!F445</f>
        <v>0</v>
      </c>
      <c r="D423" s="173" t="str">
        <f>IF(B423=$A$38,$D$38,IF(B423=$A$39,$D$39,IF(B423=$A$40,$D$40,IF(B423=$A$41,$D$41,IF(B423=$A$42,$D$42,"0")))))</f>
        <v>0</v>
      </c>
      <c r="E423" s="173">
        <f>D423*C423</f>
        <v>0</v>
      </c>
      <c r="F423" s="173">
        <f>E423*$B$44</f>
        <v>0</v>
      </c>
      <c r="G423" s="173" t="str">
        <f>IF(B423=$A$48,$C$48,IF(B423=$A$49,$C$49,IF(B423=$A$50,$C$50,IF(B423=$A$51,$C$51,IF(B423=$A$52,$C$52,"0")))))</f>
        <v>0</v>
      </c>
      <c r="H423" s="173">
        <f>G423*C423</f>
        <v>0</v>
      </c>
      <c r="I423" s="188"/>
      <c r="J423" s="34"/>
      <c r="K423" s="173"/>
      <c r="L423" s="34"/>
      <c r="M423" s="173"/>
      <c r="N423" s="34"/>
    </row>
    <row r="424" spans="1:14">
      <c r="B424" s="34"/>
      <c r="C424" s="34"/>
      <c r="E424" s="34"/>
      <c r="F424" s="34"/>
      <c r="G424" s="34"/>
      <c r="H424" s="134"/>
      <c r="I424" s="188"/>
      <c r="J424" s="34"/>
      <c r="K424" s="173"/>
      <c r="L424" s="34"/>
      <c r="M424" s="173"/>
      <c r="N424" s="34"/>
    </row>
    <row r="425" spans="1:14">
      <c r="A425" s="176" t="s">
        <v>213</v>
      </c>
      <c r="B425" s="173" t="s">
        <v>43</v>
      </c>
      <c r="C425" s="173">
        <f>'חימום וקירור מים'!B448*1000</f>
        <v>0</v>
      </c>
      <c r="D425" s="173"/>
      <c r="H425" s="134"/>
      <c r="I425" s="188"/>
      <c r="J425" s="34"/>
      <c r="K425" s="173"/>
      <c r="L425" s="34"/>
      <c r="M425" s="173"/>
      <c r="N425" s="34"/>
    </row>
    <row r="426" spans="1:14">
      <c r="A426" s="176" t="s">
        <v>214</v>
      </c>
      <c r="B426" s="173" t="s">
        <v>192</v>
      </c>
      <c r="C426" s="173">
        <f>ABS('חימום וקירור מים'!D448-'חימום וקירור מים'!C448)</f>
        <v>0</v>
      </c>
      <c r="D426" s="173"/>
      <c r="H426" s="134"/>
      <c r="I426" s="188"/>
      <c r="J426" s="34"/>
      <c r="K426" s="173"/>
      <c r="L426" s="34"/>
      <c r="M426" s="173"/>
      <c r="N426" s="34"/>
    </row>
    <row r="427" spans="1:14">
      <c r="B427" s="34"/>
      <c r="C427" s="34"/>
      <c r="E427" s="34"/>
      <c r="F427" s="34"/>
      <c r="G427" s="34"/>
      <c r="H427" s="134"/>
      <c r="I427" s="188"/>
      <c r="J427" s="34"/>
      <c r="K427" s="173"/>
      <c r="L427" s="34"/>
      <c r="M427" s="173"/>
      <c r="N427" s="34"/>
    </row>
    <row r="428" spans="1:14">
      <c r="A428" s="188" t="s">
        <v>2433</v>
      </c>
      <c r="B428" s="173" t="s">
        <v>48</v>
      </c>
      <c r="C428" s="206">
        <f>C425*C426*$B$144</f>
        <v>0</v>
      </c>
      <c r="H428" s="134"/>
      <c r="I428" s="188"/>
      <c r="J428" s="34"/>
      <c r="K428" s="173"/>
      <c r="L428" s="34"/>
      <c r="M428" s="173"/>
      <c r="N428" s="34"/>
    </row>
    <row r="429" spans="1:14">
      <c r="A429" s="221" t="s">
        <v>169</v>
      </c>
      <c r="B429" s="207">
        <f>(H421+H422+H423)</f>
        <v>0</v>
      </c>
      <c r="C429" s="198"/>
      <c r="D429" s="188"/>
      <c r="G429" s="29"/>
      <c r="H429" s="134"/>
      <c r="I429" s="188"/>
      <c r="J429" s="34"/>
      <c r="K429" s="173"/>
      <c r="L429" s="34"/>
      <c r="M429" s="173"/>
      <c r="N429" s="34"/>
    </row>
    <row r="430" spans="1:14">
      <c r="A430" s="222" t="s">
        <v>286</v>
      </c>
      <c r="B430" s="207">
        <f>(F421+F422+F423)</f>
        <v>0</v>
      </c>
      <c r="C430" s="198"/>
      <c r="D430" s="188"/>
      <c r="G430" s="29"/>
      <c r="H430" s="134"/>
      <c r="I430" s="188"/>
      <c r="J430" s="34"/>
      <c r="K430" s="173"/>
      <c r="L430" s="34"/>
      <c r="M430" s="173"/>
      <c r="N430" s="34"/>
    </row>
    <row r="431" spans="1:14" s="304" customFormat="1">
      <c r="A431" s="222"/>
      <c r="B431" s="207"/>
      <c r="C431" s="285"/>
      <c r="D431" s="188"/>
      <c r="G431" s="29"/>
      <c r="H431" s="283"/>
      <c r="I431" s="188"/>
      <c r="J431" s="281"/>
      <c r="L431" s="281"/>
      <c r="N431" s="281"/>
    </row>
    <row r="432" spans="1:14" s="304" customFormat="1">
      <c r="A432" s="281" t="s">
        <v>2492</v>
      </c>
      <c r="F432" s="29"/>
      <c r="G432" s="29"/>
      <c r="H432" s="283"/>
      <c r="I432" s="188"/>
      <c r="J432" s="281"/>
      <c r="L432" s="281"/>
      <c r="N432" s="281"/>
    </row>
    <row r="433" spans="1:14" s="304" customFormat="1">
      <c r="A433" s="208"/>
      <c r="B433" s="300" t="s">
        <v>2461</v>
      </c>
      <c r="C433" s="300" t="s">
        <v>2460</v>
      </c>
      <c r="D433" s="300" t="s">
        <v>2459</v>
      </c>
      <c r="E433" s="300" t="s">
        <v>2462</v>
      </c>
      <c r="F433" s="300" t="s">
        <v>2463</v>
      </c>
      <c r="G433" s="29"/>
      <c r="H433" s="283"/>
      <c r="I433" s="188"/>
      <c r="J433" s="281"/>
      <c r="L433" s="281"/>
      <c r="N433" s="281"/>
    </row>
    <row r="434" spans="1:14" s="304" customFormat="1" ht="30">
      <c r="A434" s="306" t="s">
        <v>394</v>
      </c>
      <c r="B434" s="208">
        <f>B381</f>
        <v>0</v>
      </c>
      <c r="C434" s="208">
        <f t="shared" ref="C434:F434" si="26">C381</f>
        <v>0</v>
      </c>
      <c r="D434" s="208">
        <f t="shared" si="26"/>
        <v>0</v>
      </c>
      <c r="E434" s="208">
        <f t="shared" si="26"/>
        <v>0</v>
      </c>
      <c r="F434" s="208">
        <f t="shared" si="26"/>
        <v>0</v>
      </c>
      <c r="G434" s="29"/>
      <c r="H434" s="283"/>
      <c r="I434" s="188"/>
      <c r="J434" s="281"/>
      <c r="L434" s="281"/>
      <c r="N434" s="281"/>
    </row>
    <row r="435" spans="1:14" s="304" customFormat="1">
      <c r="A435" s="281" t="s">
        <v>247</v>
      </c>
      <c r="G435" s="29"/>
      <c r="H435" s="283"/>
      <c r="I435" s="188"/>
      <c r="J435" s="281"/>
      <c r="L435" s="281"/>
      <c r="N435" s="281"/>
    </row>
    <row r="436" spans="1:14" s="304" customFormat="1">
      <c r="A436" s="298" t="s">
        <v>369</v>
      </c>
      <c r="B436" s="208">
        <f>$C402*B434</f>
        <v>0</v>
      </c>
      <c r="C436" s="208">
        <f t="shared" ref="C436:F436" si="27">$C402*C434</f>
        <v>0</v>
      </c>
      <c r="D436" s="208">
        <f t="shared" si="27"/>
        <v>0</v>
      </c>
      <c r="E436" s="208">
        <f t="shared" si="27"/>
        <v>0</v>
      </c>
      <c r="F436" s="208">
        <f t="shared" si="27"/>
        <v>0</v>
      </c>
      <c r="G436" s="29"/>
      <c r="H436" s="283"/>
      <c r="I436" s="188"/>
      <c r="J436" s="281"/>
      <c r="L436" s="281"/>
      <c r="N436" s="281"/>
    </row>
    <row r="437" spans="1:14" s="304" customFormat="1">
      <c r="A437" s="300" t="s">
        <v>206</v>
      </c>
      <c r="B437" s="208">
        <f>SUMIF(B395:B397,J351,C395:C397)</f>
        <v>0</v>
      </c>
      <c r="C437" s="208">
        <f>SUMIF(B395:B397,J352,C395:C397)</f>
        <v>0</v>
      </c>
      <c r="D437" s="208">
        <f>SUMIF(B395:B397,J353,C395:C397)</f>
        <v>0</v>
      </c>
      <c r="E437" s="208">
        <f>SUMIF(B395:B397,J354,C395:C397)</f>
        <v>0</v>
      </c>
      <c r="F437" s="208">
        <f>SUMIF(B395:B397,J355,C395:C397)</f>
        <v>0</v>
      </c>
      <c r="G437" s="29"/>
      <c r="H437" s="283"/>
      <c r="I437" s="188"/>
      <c r="J437" s="281"/>
      <c r="L437" s="281"/>
      <c r="N437" s="281"/>
    </row>
    <row r="438" spans="1:14" s="304" customFormat="1">
      <c r="A438" s="281" t="s">
        <v>245</v>
      </c>
      <c r="B438" s="207"/>
      <c r="C438" s="285"/>
      <c r="D438" s="188"/>
      <c r="F438" s="29"/>
      <c r="G438" s="29"/>
      <c r="H438" s="283"/>
      <c r="I438" s="188"/>
      <c r="J438" s="281"/>
      <c r="L438" s="281"/>
      <c r="N438" s="281"/>
    </row>
    <row r="439" spans="1:14" s="304" customFormat="1">
      <c r="A439" s="278" t="s">
        <v>369</v>
      </c>
      <c r="B439" s="208">
        <f>$C415*B434</f>
        <v>0</v>
      </c>
      <c r="C439" s="208">
        <f t="shared" ref="C439:F439" si="28">$C415*C434</f>
        <v>0</v>
      </c>
      <c r="D439" s="208">
        <f t="shared" si="28"/>
        <v>0</v>
      </c>
      <c r="E439" s="208">
        <f t="shared" si="28"/>
        <v>0</v>
      </c>
      <c r="F439" s="208">
        <f t="shared" si="28"/>
        <v>0</v>
      </c>
      <c r="G439" s="29"/>
      <c r="H439" s="283"/>
      <c r="I439" s="188"/>
      <c r="J439" s="281"/>
      <c r="L439" s="281"/>
      <c r="N439" s="281"/>
    </row>
    <row r="440" spans="1:14" s="304" customFormat="1">
      <c r="A440" s="300" t="s">
        <v>206</v>
      </c>
      <c r="B440" s="208">
        <f>SUMIF($B408:$B410,$J351,$C408:$C410)</f>
        <v>0</v>
      </c>
      <c r="C440" s="208">
        <f>SUMIF($B408:$B410,$J352,$C408:$C410)</f>
        <v>0</v>
      </c>
      <c r="D440" s="208">
        <f>SUMIF($B408:$B410,$J353,$C408:$C410)</f>
        <v>0</v>
      </c>
      <c r="E440" s="208">
        <f>SUMIF($B408:$B410,$J354,$C408:$C410)</f>
        <v>0</v>
      </c>
      <c r="F440" s="208">
        <f>SUMIF($B408:$B410,$J355,$C408:$C410)</f>
        <v>0</v>
      </c>
      <c r="G440" s="29"/>
      <c r="H440" s="283"/>
      <c r="I440" s="188"/>
      <c r="J440" s="281"/>
      <c r="L440" s="281"/>
      <c r="N440" s="281"/>
    </row>
    <row r="441" spans="1:14" s="304" customFormat="1">
      <c r="A441" s="281" t="s">
        <v>246</v>
      </c>
      <c r="B441" s="207"/>
      <c r="C441" s="285"/>
      <c r="D441" s="188"/>
      <c r="F441" s="29"/>
      <c r="G441" s="29"/>
      <c r="H441" s="283"/>
      <c r="I441" s="188"/>
      <c r="J441" s="281"/>
      <c r="L441" s="281"/>
      <c r="N441" s="281"/>
    </row>
    <row r="442" spans="1:14" s="304" customFormat="1">
      <c r="A442" s="278" t="s">
        <v>369</v>
      </c>
      <c r="B442" s="208">
        <f>$C428*B434</f>
        <v>0</v>
      </c>
      <c r="C442" s="208">
        <f t="shared" ref="C442:F442" si="29">$C428*C434</f>
        <v>0</v>
      </c>
      <c r="D442" s="208">
        <f t="shared" si="29"/>
        <v>0</v>
      </c>
      <c r="E442" s="208">
        <f t="shared" si="29"/>
        <v>0</v>
      </c>
      <c r="F442" s="208">
        <f t="shared" si="29"/>
        <v>0</v>
      </c>
      <c r="G442" s="29"/>
      <c r="H442" s="283"/>
      <c r="I442" s="188"/>
      <c r="J442" s="281"/>
      <c r="L442" s="281"/>
      <c r="N442" s="281"/>
    </row>
    <row r="443" spans="1:14" s="304" customFormat="1">
      <c r="A443" s="300" t="s">
        <v>206</v>
      </c>
      <c r="B443" s="208">
        <f>SUMIF($B421:$B423,$J351,$C421:$C423)</f>
        <v>0</v>
      </c>
      <c r="C443" s="208">
        <f>SUMIF($B421:$B423,$J352,$C421:$C423)</f>
        <v>0</v>
      </c>
      <c r="D443" s="208">
        <f>SUMIF($B421:$B423,$J353,$C421:$C423)</f>
        <v>0</v>
      </c>
      <c r="E443" s="208">
        <f>SUMIF($B421:$B423,$J354,$C421:$C423)</f>
        <v>0</v>
      </c>
      <c r="F443" s="208">
        <f>SUMIF($B421:$B423,$J355,$C421:$C423)</f>
        <v>0</v>
      </c>
      <c r="G443" s="29"/>
      <c r="H443" s="283"/>
      <c r="I443" s="188"/>
      <c r="J443" s="281"/>
      <c r="L443" s="281"/>
      <c r="N443" s="281"/>
    </row>
    <row r="444" spans="1:14">
      <c r="A444" s="188"/>
      <c r="C444" s="198"/>
      <c r="D444" s="188"/>
      <c r="G444" s="29"/>
      <c r="H444" s="134"/>
      <c r="I444" s="188"/>
      <c r="J444" s="34"/>
      <c r="K444" s="173"/>
      <c r="L444" s="34"/>
      <c r="M444" s="173"/>
      <c r="N444" s="34"/>
    </row>
    <row r="445" spans="1:14" ht="18">
      <c r="A445" s="212" t="s">
        <v>220</v>
      </c>
      <c r="B445" s="100"/>
      <c r="C445" s="219"/>
      <c r="D445" s="188"/>
      <c r="G445" s="29"/>
      <c r="H445" s="134"/>
      <c r="I445" s="188"/>
      <c r="J445" s="34"/>
      <c r="K445" s="173"/>
      <c r="L445" s="34"/>
      <c r="M445" s="173"/>
      <c r="N445" s="34"/>
    </row>
    <row r="446" spans="1:14">
      <c r="A446" s="176" t="s">
        <v>387</v>
      </c>
      <c r="B446" s="100"/>
      <c r="C446" s="100"/>
      <c r="D446" s="100"/>
      <c r="E446" s="100"/>
      <c r="F446" s="100"/>
      <c r="G446" s="100"/>
      <c r="H446" s="134"/>
      <c r="I446" s="188"/>
      <c r="J446" s="34"/>
      <c r="K446" s="173"/>
      <c r="L446" s="34"/>
      <c r="M446" s="173"/>
      <c r="N446" s="34"/>
    </row>
    <row r="447" spans="1:14">
      <c r="B447" s="100"/>
      <c r="C447" s="100"/>
      <c r="D447" s="100"/>
      <c r="E447" s="100"/>
      <c r="F447" s="100"/>
      <c r="G447" s="100"/>
      <c r="H447" s="134"/>
      <c r="I447" s="188"/>
      <c r="J447" s="231" t="s">
        <v>232</v>
      </c>
      <c r="K447" s="232"/>
      <c r="L447" s="232"/>
      <c r="M447" s="232"/>
      <c r="N447" s="34"/>
    </row>
    <row r="448" spans="1:14" ht="30">
      <c r="B448" s="34" t="s">
        <v>50</v>
      </c>
      <c r="C448" s="34" t="s">
        <v>85</v>
      </c>
      <c r="D448" s="34" t="s">
        <v>130</v>
      </c>
      <c r="E448" s="34" t="s">
        <v>129</v>
      </c>
      <c r="F448" s="134" t="s">
        <v>274</v>
      </c>
      <c r="G448" s="34" t="s">
        <v>61</v>
      </c>
      <c r="H448" s="34" t="s">
        <v>52</v>
      </c>
      <c r="I448" s="188"/>
      <c r="J448" s="231" t="s">
        <v>233</v>
      </c>
      <c r="K448" s="231" t="s">
        <v>234</v>
      </c>
      <c r="L448" s="231" t="s">
        <v>235</v>
      </c>
      <c r="M448" s="231" t="s">
        <v>149</v>
      </c>
      <c r="N448" s="34"/>
    </row>
    <row r="449" spans="1:14">
      <c r="A449" s="176" t="s">
        <v>44</v>
      </c>
      <c r="B449" s="173">
        <f>'חימום וקירור מים'!D50</f>
        <v>0</v>
      </c>
      <c r="C449" s="173">
        <f>'חימום וקירור מים'!F50</f>
        <v>0</v>
      </c>
      <c r="D449" s="173" t="str">
        <f>IF(B449=$A$38,$D$38,IF(B449=$A$39,$D$39,IF(B449=$A$40,$D$40,IF(B449=$A$41,$D$41,IF(B449=$A$42,$D$42,"0")))))</f>
        <v>0</v>
      </c>
      <c r="E449" s="173">
        <f>D449*C449</f>
        <v>0</v>
      </c>
      <c r="F449" s="173">
        <f>E449*$B$44</f>
        <v>0</v>
      </c>
      <c r="G449" s="173" t="str">
        <f>IF(B449=$A$48,$C$48,IF(B449=$A$49,$C$49,IF(B449=$A$50,$C$50,IF(B449=$A$51,$C$51,IF(B449=$A$52,$C$52,"0")))))</f>
        <v>0</v>
      </c>
      <c r="H449" s="173">
        <f>G449*C449</f>
        <v>0</v>
      </c>
      <c r="I449" s="188"/>
      <c r="J449" s="233" t="s">
        <v>41</v>
      </c>
      <c r="K449" s="214">
        <f>SUMIF($B$449:$B$451,J449,$C$449:$C$451)</f>
        <v>0</v>
      </c>
      <c r="L449" s="214">
        <f>IF($C$456&gt;0,K449/$C$456,0)</f>
        <v>0</v>
      </c>
      <c r="M449" s="234" t="s">
        <v>308</v>
      </c>
      <c r="N449" s="34"/>
    </row>
    <row r="450" spans="1:14">
      <c r="A450" s="176" t="s">
        <v>45</v>
      </c>
      <c r="B450" s="173">
        <f>'חימום וקירור מים'!D51</f>
        <v>0</v>
      </c>
      <c r="C450" s="173">
        <f>'חימום וקירור מים'!F51</f>
        <v>0</v>
      </c>
      <c r="D450" s="173" t="str">
        <f>IF(B450=$A$38,$D$38,IF(B450=$A$39,$D$39,IF(B450=$A$40,$D$40,IF(B450=$A$41,$D$41,IF(B450=$A$42,$D$42,"0")))))</f>
        <v>0</v>
      </c>
      <c r="E450" s="173">
        <f>D450*C450</f>
        <v>0</v>
      </c>
      <c r="F450" s="173">
        <f>E450*$B$44</f>
        <v>0</v>
      </c>
      <c r="G450" s="173" t="str">
        <f>IF(B450=$A$48,$C$48,IF(B450=$A$49,$C$49,IF(B450=$A$50,$C$50,IF(B450=$A$51,$C$51,IF(B450=$A$52,$C$52,"0")))))</f>
        <v>0</v>
      </c>
      <c r="H450" s="173">
        <f>G450*C450</f>
        <v>0</v>
      </c>
      <c r="I450" s="188"/>
      <c r="J450" s="233" t="s">
        <v>51</v>
      </c>
      <c r="K450" s="214">
        <f>SUMIF($B$449:$B$451,J450,$C$449:$C$451)</f>
        <v>0</v>
      </c>
      <c r="L450" s="214">
        <f>IF($C$456&gt;0,K450/$C$456,0)</f>
        <v>0</v>
      </c>
      <c r="M450" s="234" t="s">
        <v>305</v>
      </c>
      <c r="N450" s="34"/>
    </row>
    <row r="451" spans="1:14">
      <c r="A451" s="176" t="s">
        <v>46</v>
      </c>
      <c r="B451" s="173">
        <f>'חימום וקירור מים'!D52</f>
        <v>0</v>
      </c>
      <c r="C451" s="173">
        <f>'חימום וקירור מים'!F52</f>
        <v>0</v>
      </c>
      <c r="D451" s="173" t="str">
        <f>IF(B451=$A$38,$D$38,IF(B451=$A$39,$D$39,IF(B451=$A$40,$D$40,IF(B451=$A$41,$D$41,IF(B451=$A$42,$D$42,"0")))))</f>
        <v>0</v>
      </c>
      <c r="E451" s="173">
        <f>D451*C451</f>
        <v>0</v>
      </c>
      <c r="F451" s="173">
        <f>E451*$B$44</f>
        <v>0</v>
      </c>
      <c r="G451" s="173" t="str">
        <f>IF(B451=$A$48,$C$48,IF(B451=$A$49,$C$49,IF(B451=$A$50,$C$50,IF(B451=$A$51,$C$51,IF(B451=$A$52,$C$52,"0")))))</f>
        <v>0</v>
      </c>
      <c r="H451" s="173">
        <f>G451*C451</f>
        <v>0</v>
      </c>
      <c r="I451" s="188"/>
      <c r="J451" s="233" t="s">
        <v>39</v>
      </c>
      <c r="K451" s="214">
        <f>SUMIF($B$449:$B$451,J451,$C$449:$C$451)</f>
        <v>0</v>
      </c>
      <c r="L451" s="214">
        <f>IF($C$456&gt;0,K451/$C$456,0)</f>
        <v>0</v>
      </c>
      <c r="M451" s="234" t="s">
        <v>306</v>
      </c>
      <c r="N451" s="34"/>
    </row>
    <row r="452" spans="1:14">
      <c r="A452" s="173"/>
      <c r="C452" s="34"/>
      <c r="D452" s="173"/>
      <c r="H452" s="134"/>
      <c r="I452" s="188"/>
      <c r="J452" s="233" t="s">
        <v>42</v>
      </c>
      <c r="K452" s="214">
        <f>SUMIF($B$449:$B$451,J452,$C$449:$C$451)</f>
        <v>0</v>
      </c>
      <c r="L452" s="214">
        <f>IF($C$456&gt;0,K452/$C$456,0)</f>
        <v>0</v>
      </c>
      <c r="M452" s="234" t="s">
        <v>307</v>
      </c>
      <c r="N452" s="34"/>
    </row>
    <row r="453" spans="1:14">
      <c r="A453" s="176" t="s">
        <v>213</v>
      </c>
      <c r="B453" s="173" t="s">
        <v>43</v>
      </c>
      <c r="C453" s="173">
        <f>'חימום וקירור מים'!B55*1000</f>
        <v>0</v>
      </c>
      <c r="D453" s="173"/>
      <c r="H453" s="134"/>
      <c r="I453" s="188"/>
      <c r="J453" s="233" t="s">
        <v>40</v>
      </c>
      <c r="K453" s="214">
        <f>SUMIF($B$449:$B$451,J453,$C$449:$C$451)</f>
        <v>0</v>
      </c>
      <c r="L453" s="214">
        <f>IF($C$456&gt;0,K453/$C$456,0)</f>
        <v>0</v>
      </c>
      <c r="M453" s="234" t="s">
        <v>307</v>
      </c>
      <c r="N453" s="34"/>
    </row>
    <row r="454" spans="1:14">
      <c r="A454" s="176" t="s">
        <v>214</v>
      </c>
      <c r="B454" s="173" t="s">
        <v>192</v>
      </c>
      <c r="C454" s="173">
        <f>ABS('חימום וקירור מים'!D55-'חימום וקירור מים'!C55)</f>
        <v>0</v>
      </c>
      <c r="D454" s="173"/>
      <c r="H454" s="134"/>
      <c r="I454" s="188"/>
      <c r="J454" s="34"/>
      <c r="K454" s="173"/>
      <c r="L454" s="34"/>
      <c r="M454" s="173"/>
      <c r="N454" s="34"/>
    </row>
    <row r="455" spans="1:14">
      <c r="B455" s="34"/>
      <c r="C455" s="34"/>
      <c r="E455" s="34"/>
      <c r="F455" s="34"/>
      <c r="G455" s="34"/>
      <c r="H455" s="134"/>
      <c r="I455" s="188"/>
      <c r="J455" s="34"/>
      <c r="K455" s="173"/>
      <c r="L455" s="34"/>
      <c r="M455" s="173"/>
      <c r="N455" s="34"/>
    </row>
    <row r="456" spans="1:14">
      <c r="A456" s="188" t="s">
        <v>2433</v>
      </c>
      <c r="B456" s="173" t="s">
        <v>48</v>
      </c>
      <c r="C456" s="179">
        <f>C454*C453*$B$144</f>
        <v>0</v>
      </c>
      <c r="D456" s="173"/>
      <c r="H456" s="134"/>
      <c r="I456" s="188"/>
      <c r="J456" s="34"/>
      <c r="K456" s="173"/>
      <c r="L456" s="34"/>
      <c r="M456" s="173"/>
      <c r="N456" s="34"/>
    </row>
    <row r="457" spans="1:14">
      <c r="A457" s="176" t="s">
        <v>393</v>
      </c>
      <c r="B457" s="173">
        <f>IF(H449=0,0,(H449+H450+H451)/C456)</f>
        <v>0</v>
      </c>
      <c r="C457" s="198" t="s">
        <v>201</v>
      </c>
      <c r="D457" s="173"/>
      <c r="H457" s="134"/>
      <c r="I457" s="188"/>
      <c r="J457" s="34"/>
      <c r="K457" s="173"/>
      <c r="L457" s="34"/>
      <c r="M457" s="173"/>
      <c r="N457" s="34"/>
    </row>
    <row r="458" spans="1:14">
      <c r="A458" s="188" t="s">
        <v>368</v>
      </c>
      <c r="B458" s="173">
        <f>B457*C472</f>
        <v>0</v>
      </c>
      <c r="C458" s="198" t="s">
        <v>202</v>
      </c>
      <c r="D458" s="173"/>
      <c r="H458" s="134"/>
      <c r="I458" s="188"/>
      <c r="J458" s="34"/>
      <c r="K458" s="173"/>
      <c r="L458" s="34"/>
      <c r="M458" s="173"/>
      <c r="N458" s="34"/>
    </row>
    <row r="459" spans="1:14">
      <c r="A459" s="188"/>
      <c r="C459" s="198"/>
      <c r="D459" s="173"/>
      <c r="H459" s="134"/>
      <c r="I459" s="188"/>
      <c r="J459" s="34"/>
      <c r="K459" s="173"/>
      <c r="L459" s="34"/>
      <c r="M459" s="173"/>
      <c r="N459" s="34"/>
    </row>
    <row r="460" spans="1:14">
      <c r="A460" s="188" t="s">
        <v>394</v>
      </c>
      <c r="B460" s="173">
        <f>IF(F449=0,0,(F449+F450+F451)/C456)</f>
        <v>0</v>
      </c>
      <c r="C460" s="198"/>
      <c r="D460" s="173"/>
      <c r="H460" s="134"/>
      <c r="I460" s="188"/>
      <c r="J460" s="34"/>
      <c r="K460" s="173"/>
      <c r="L460" s="34"/>
      <c r="M460" s="173"/>
      <c r="N460" s="34"/>
    </row>
    <row r="461" spans="1:14">
      <c r="A461" s="188" t="s">
        <v>369</v>
      </c>
      <c r="B461" s="173">
        <f>B460*C472</f>
        <v>0</v>
      </c>
      <c r="C461" s="198"/>
      <c r="D461" s="173"/>
      <c r="H461" s="134"/>
      <c r="I461" s="188"/>
      <c r="J461" s="34"/>
      <c r="K461" s="173"/>
      <c r="L461" s="34"/>
      <c r="M461" s="173"/>
      <c r="N461" s="34"/>
    </row>
    <row r="462" spans="1:14">
      <c r="B462" s="34"/>
      <c r="C462" s="34"/>
      <c r="E462" s="34"/>
      <c r="F462" s="34"/>
      <c r="G462" s="34"/>
      <c r="H462" s="134"/>
      <c r="I462" s="188"/>
      <c r="J462" s="34"/>
      <c r="K462" s="173"/>
      <c r="L462" s="34"/>
      <c r="M462" s="173"/>
      <c r="N462" s="34"/>
    </row>
    <row r="463" spans="1:14">
      <c r="A463" s="176" t="s">
        <v>221</v>
      </c>
      <c r="D463" s="173"/>
      <c r="H463" s="134"/>
      <c r="I463" s="188"/>
      <c r="J463" s="34"/>
      <c r="K463" s="173"/>
      <c r="L463" s="34"/>
      <c r="M463" s="173"/>
      <c r="N463" s="34"/>
    </row>
    <row r="464" spans="1:14" ht="30">
      <c r="B464" s="34" t="s">
        <v>50</v>
      </c>
      <c r="C464" s="34" t="s">
        <v>85</v>
      </c>
      <c r="D464" s="34" t="s">
        <v>130</v>
      </c>
      <c r="E464" s="34" t="s">
        <v>129</v>
      </c>
      <c r="F464" s="134" t="s">
        <v>274</v>
      </c>
      <c r="G464" s="34" t="s">
        <v>61</v>
      </c>
      <c r="H464" s="34" t="s">
        <v>52</v>
      </c>
      <c r="I464" s="188"/>
      <c r="J464" s="34"/>
      <c r="K464" s="173"/>
      <c r="L464" s="34"/>
      <c r="M464" s="173"/>
      <c r="N464" s="34"/>
    </row>
    <row r="465" spans="1:14">
      <c r="A465" s="176" t="s">
        <v>44</v>
      </c>
      <c r="B465" s="173">
        <f>'חימום וקירור מים'!D102</f>
        <v>0</v>
      </c>
      <c r="C465" s="173">
        <f>'חימום וקירור מים'!F102</f>
        <v>0</v>
      </c>
      <c r="D465" s="173" t="str">
        <f>IF(B465=$A$38,$D$38,IF(B465=$A$39,$D$39,IF(B465=$A$40,$D$40,IF(B465=$A$41,$D$41,IF(B465=$A$42,$D$42,"0")))))</f>
        <v>0</v>
      </c>
      <c r="E465" s="173">
        <f>D465*C465</f>
        <v>0</v>
      </c>
      <c r="F465" s="173">
        <f>E465*$B$44</f>
        <v>0</v>
      </c>
      <c r="G465" s="173" t="str">
        <f>IF(B465=$A$48,$C$48,IF(B465=$A$49,$C$49,IF(B465=$A$50,$C$50,IF(B465=$A$51,$C$51,IF(B465=$A$52,$C$52,"0")))))</f>
        <v>0</v>
      </c>
      <c r="H465" s="173">
        <f>G465*C465</f>
        <v>0</v>
      </c>
      <c r="I465" s="188"/>
      <c r="J465" s="34"/>
      <c r="K465" s="173"/>
      <c r="L465" s="34"/>
      <c r="M465" s="173"/>
      <c r="N465" s="34"/>
    </row>
    <row r="466" spans="1:14">
      <c r="A466" s="176" t="s">
        <v>45</v>
      </c>
      <c r="B466" s="173">
        <f>'חימום וקירור מים'!D103</f>
        <v>0</v>
      </c>
      <c r="C466" s="173">
        <f>'חימום וקירור מים'!F103</f>
        <v>0</v>
      </c>
      <c r="D466" s="173" t="str">
        <f>IF(B466=$A$38,$D$38,IF(B466=$A$39,$D$39,IF(B466=$A$40,$D$40,IF(B466=$A$41,$D$41,IF(B466=$A$42,$D$42,"0")))))</f>
        <v>0</v>
      </c>
      <c r="E466" s="173">
        <f>D466*C466</f>
        <v>0</v>
      </c>
      <c r="F466" s="173">
        <f>E466*$B$44</f>
        <v>0</v>
      </c>
      <c r="G466" s="173" t="str">
        <f>IF(B466=$A$48,$C$48,IF(B466=$A$49,$C$49,IF(B466=$A$50,$C$50,IF(B466=$A$51,$C$51,IF(B466=$A$52,$C$52,"0")))))</f>
        <v>0</v>
      </c>
      <c r="H466" s="173">
        <f>G466*C466</f>
        <v>0</v>
      </c>
      <c r="I466" s="188"/>
      <c r="J466" s="34"/>
      <c r="K466" s="173"/>
      <c r="L466" s="34"/>
      <c r="M466" s="173"/>
      <c r="N466" s="34"/>
    </row>
    <row r="467" spans="1:14">
      <c r="A467" s="176" t="s">
        <v>46</v>
      </c>
      <c r="B467" s="173">
        <f>'חימום וקירור מים'!D104</f>
        <v>0</v>
      </c>
      <c r="C467" s="173">
        <f>'חימום וקירור מים'!F104</f>
        <v>0</v>
      </c>
      <c r="D467" s="173" t="str">
        <f>IF(B467=$A$38,$D$38,IF(B467=$A$39,$D$39,IF(B467=$A$40,$D$40,IF(B467=$A$41,$D$41,IF(B467=$A$42,$D$42,"0")))))</f>
        <v>0</v>
      </c>
      <c r="E467" s="173">
        <f>D467*C467</f>
        <v>0</v>
      </c>
      <c r="F467" s="173">
        <f>E467*$B$44</f>
        <v>0</v>
      </c>
      <c r="G467" s="173" t="str">
        <f>IF(B467=$A$48,$C$48,IF(B467=$A$49,$C$49,IF(B467=$A$50,$C$50,IF(B467=$A$51,$C$51,IF(B467=$A$52,$C$52,"0")))))</f>
        <v>0</v>
      </c>
      <c r="H467" s="173">
        <f>G467*C467</f>
        <v>0</v>
      </c>
      <c r="I467" s="188"/>
      <c r="J467" s="34"/>
      <c r="K467" s="173"/>
      <c r="L467" s="34"/>
      <c r="M467" s="173"/>
      <c r="N467" s="34"/>
    </row>
    <row r="468" spans="1:14">
      <c r="B468" s="34"/>
      <c r="C468" s="34"/>
      <c r="E468" s="34"/>
      <c r="F468" s="34"/>
      <c r="G468" s="134"/>
      <c r="H468" s="188"/>
    </row>
    <row r="469" spans="1:14">
      <c r="A469" s="176" t="s">
        <v>213</v>
      </c>
      <c r="B469" s="173" t="s">
        <v>43</v>
      </c>
      <c r="C469" s="173">
        <f>'חימום וקירור מים'!B107*1000</f>
        <v>0</v>
      </c>
      <c r="D469" s="173"/>
      <c r="G469" s="134"/>
      <c r="H469" s="188"/>
    </row>
    <row r="470" spans="1:14">
      <c r="A470" s="176" t="s">
        <v>214</v>
      </c>
      <c r="B470" s="173" t="s">
        <v>192</v>
      </c>
      <c r="C470" s="173">
        <f>ABS('חימום וקירור מים'!D107-'חימום וקירור מים'!C107)</f>
        <v>0</v>
      </c>
      <c r="D470" s="173"/>
      <c r="G470" s="134"/>
      <c r="H470" s="188"/>
    </row>
    <row r="471" spans="1:14" ht="21.75" customHeight="1">
      <c r="B471" s="34"/>
      <c r="C471" s="34"/>
      <c r="E471" s="34"/>
      <c r="F471" s="34"/>
      <c r="G471" s="134"/>
      <c r="H471" s="188"/>
    </row>
    <row r="472" spans="1:14">
      <c r="A472" s="188" t="s">
        <v>2433</v>
      </c>
      <c r="B472" s="173" t="s">
        <v>48</v>
      </c>
      <c r="C472" s="179">
        <f>C470*C469*$B$144</f>
        <v>0</v>
      </c>
      <c r="D472" s="34" t="s">
        <v>205</v>
      </c>
      <c r="E472" s="173" t="s">
        <v>204</v>
      </c>
      <c r="F472" s="173">
        <f>B458-C473</f>
        <v>0</v>
      </c>
      <c r="G472" s="134"/>
      <c r="H472" s="188"/>
    </row>
    <row r="473" spans="1:14" ht="30">
      <c r="A473" s="188" t="s">
        <v>203</v>
      </c>
      <c r="B473" s="173" t="s">
        <v>204</v>
      </c>
      <c r="C473" s="219">
        <f>H465+H466+H467</f>
        <v>0</v>
      </c>
      <c r="D473" s="189" t="s">
        <v>2241</v>
      </c>
      <c r="E473" s="173" t="s">
        <v>204</v>
      </c>
      <c r="F473" s="29">
        <f>F472*'פרטים כלליים, עלויות ותוצאות'!$D$36</f>
        <v>0</v>
      </c>
      <c r="G473" s="134"/>
      <c r="H473" s="188"/>
    </row>
    <row r="474" spans="1:14">
      <c r="A474" s="188"/>
      <c r="C474" s="219"/>
      <c r="D474" s="188"/>
      <c r="F474" s="29"/>
      <c r="G474" s="134"/>
      <c r="H474" s="188"/>
    </row>
    <row r="475" spans="1:14">
      <c r="A475" s="188" t="s">
        <v>206</v>
      </c>
      <c r="B475" s="173" t="s">
        <v>48</v>
      </c>
      <c r="C475" s="218">
        <f>F465+F466+F467</f>
        <v>0</v>
      </c>
      <c r="D475" s="34" t="s">
        <v>207</v>
      </c>
      <c r="E475" s="173" t="s">
        <v>48</v>
      </c>
      <c r="F475" s="173">
        <f>B461-C475</f>
        <v>0</v>
      </c>
      <c r="G475" s="134"/>
      <c r="H475" s="188"/>
    </row>
    <row r="476" spans="1:14" ht="30">
      <c r="A476" s="188"/>
      <c r="C476" s="219"/>
      <c r="D476" s="189" t="s">
        <v>2243</v>
      </c>
      <c r="E476" s="173" t="s">
        <v>48</v>
      </c>
      <c r="F476" s="29">
        <f>F475*'פרטים כלליים, עלויות ותוצאות'!$D$36</f>
        <v>0</v>
      </c>
      <c r="G476" s="134"/>
      <c r="H476" s="188"/>
    </row>
    <row r="477" spans="1:14" s="284" customFormat="1">
      <c r="A477" s="281" t="s">
        <v>2457</v>
      </c>
      <c r="F477" s="29"/>
      <c r="G477" s="283"/>
      <c r="H477" s="188"/>
      <c r="I477" s="281"/>
      <c r="K477" s="281"/>
      <c r="M477" s="281"/>
    </row>
    <row r="478" spans="1:14" s="304" customFormat="1">
      <c r="A478" s="208"/>
      <c r="B478" s="300" t="s">
        <v>2461</v>
      </c>
      <c r="C478" s="300" t="s">
        <v>2460</v>
      </c>
      <c r="D478" s="300" t="s">
        <v>2459</v>
      </c>
      <c r="E478" s="300" t="s">
        <v>2462</v>
      </c>
      <c r="F478" s="300" t="s">
        <v>2463</v>
      </c>
      <c r="G478" s="283"/>
      <c r="H478" s="188"/>
      <c r="I478" s="281"/>
      <c r="K478" s="281"/>
      <c r="M478" s="281"/>
    </row>
    <row r="479" spans="1:14" s="304" customFormat="1" ht="30">
      <c r="A479" s="306" t="s">
        <v>394</v>
      </c>
      <c r="B479" s="208">
        <f>IF(C449=0,0,SUMIF(B449:B451,J449,C449:C451)/C456)</f>
        <v>0</v>
      </c>
      <c r="C479" s="208">
        <f>IF(C449=0,0,SUMIF(B449:B451,J450,C449:C451)/C456)</f>
        <v>0</v>
      </c>
      <c r="D479" s="208">
        <f>IF(C449=0,0,SUMIF(B449:B451,J451,C449:C451)/C456)</f>
        <v>0</v>
      </c>
      <c r="E479" s="208">
        <f>IF(C449=0,0,SUMIF(B449:B451,J452,C449:C451)/C456)</f>
        <v>0</v>
      </c>
      <c r="F479" s="208">
        <f>IF(C449=0,0,SUMIF(B449:B451,J453,C449:C451)/C456)</f>
        <v>0</v>
      </c>
      <c r="G479" s="283"/>
      <c r="H479" s="188"/>
      <c r="I479" s="281"/>
      <c r="K479" s="281"/>
      <c r="M479" s="281"/>
    </row>
    <row r="480" spans="1:14" s="304" customFormat="1">
      <c r="A480" s="298" t="s">
        <v>369</v>
      </c>
      <c r="B480" s="208">
        <f>B479*$C472</f>
        <v>0</v>
      </c>
      <c r="C480" s="208">
        <f t="shared" ref="C480:F480" si="30">C479*$C472</f>
        <v>0</v>
      </c>
      <c r="D480" s="208">
        <f t="shared" si="30"/>
        <v>0</v>
      </c>
      <c r="E480" s="208">
        <f t="shared" si="30"/>
        <v>0</v>
      </c>
      <c r="F480" s="208">
        <f t="shared" si="30"/>
        <v>0</v>
      </c>
      <c r="G480" s="283"/>
      <c r="H480" s="188"/>
      <c r="I480" s="281"/>
      <c r="K480" s="281"/>
      <c r="M480" s="281"/>
    </row>
    <row r="481" spans="1:14" s="304" customFormat="1">
      <c r="A481" s="300" t="s">
        <v>206</v>
      </c>
      <c r="B481" s="208">
        <f>SUMIF(B465:B467,J449,C465:C467)</f>
        <v>0</v>
      </c>
      <c r="C481" s="208">
        <f>SUMIF(B465:B467,J450,C465:C467)</f>
        <v>0</v>
      </c>
      <c r="D481" s="208">
        <f>SUMIF(B465:B467,J451,C465:C467)</f>
        <v>0</v>
      </c>
      <c r="E481" s="208">
        <f>SUMIF(B465:B467,J452,C465:C467)</f>
        <v>0</v>
      </c>
      <c r="F481" s="208">
        <f>SUMIF(B465:B467,J453,C465:C467)</f>
        <v>0</v>
      </c>
      <c r="G481" s="283"/>
      <c r="H481" s="188"/>
      <c r="I481" s="281"/>
      <c r="K481" s="281"/>
      <c r="M481" s="281"/>
    </row>
    <row r="482" spans="1:14" s="284" customFormat="1">
      <c r="A482" s="208"/>
      <c r="B482" s="300" t="s">
        <v>2487</v>
      </c>
      <c r="C482" s="300" t="s">
        <v>2488</v>
      </c>
      <c r="D482" s="300" t="s">
        <v>2459</v>
      </c>
      <c r="E482" s="300" t="s">
        <v>2489</v>
      </c>
      <c r="F482" s="300" t="s">
        <v>2490</v>
      </c>
      <c r="G482" s="283"/>
      <c r="H482" s="188"/>
      <c r="I482" s="281"/>
      <c r="K482" s="281"/>
      <c r="M482" s="281"/>
    </row>
    <row r="483" spans="1:14" s="284" customFormat="1">
      <c r="A483" s="298" t="s">
        <v>394</v>
      </c>
      <c r="B483" s="208">
        <f>IF(F449=0,0,SUMIF(B449:B451,J449,F449:F451)/C456)</f>
        <v>0</v>
      </c>
      <c r="C483" s="208">
        <f>IF(F449=0,0,SUMIF(B449:B451,J450,F449:F451)/C456)</f>
        <v>0</v>
      </c>
      <c r="D483" s="208">
        <f>IF(F449=0,0,SUMIF(B449:B451,J451,F449:F451)/C456)</f>
        <v>0</v>
      </c>
      <c r="E483" s="208">
        <f>IF(F449=0,0,SUMIF(B449:B451,J452,F449:F451)/C456)</f>
        <v>0</v>
      </c>
      <c r="F483" s="208">
        <f>IF(F449=0,0,SUMIF(B449:B451,J453,F449:F451)/C456)</f>
        <v>0</v>
      </c>
      <c r="G483" s="283"/>
      <c r="H483" s="188"/>
      <c r="I483" s="281"/>
      <c r="K483" s="281"/>
      <c r="M483" s="281"/>
    </row>
    <row r="484" spans="1:14" s="284" customFormat="1">
      <c r="A484" s="298" t="s">
        <v>369</v>
      </c>
      <c r="B484" s="208">
        <f>B483*$C$472</f>
        <v>0</v>
      </c>
      <c r="C484" s="208">
        <f>C483*$C$472</f>
        <v>0</v>
      </c>
      <c r="D484" s="208">
        <f>D483*$C$472</f>
        <v>0</v>
      </c>
      <c r="E484" s="208">
        <f>E483*$C$472</f>
        <v>0</v>
      </c>
      <c r="F484" s="208">
        <f>F483*$C$472</f>
        <v>0</v>
      </c>
      <c r="G484" s="283"/>
      <c r="H484" s="188"/>
      <c r="I484" s="281"/>
      <c r="K484" s="281"/>
      <c r="M484" s="281"/>
    </row>
    <row r="485" spans="1:14" s="284" customFormat="1">
      <c r="A485" s="300" t="s">
        <v>2458</v>
      </c>
      <c r="B485" s="299">
        <f>SUMIF(B465:B467,J449,F465:F467)</f>
        <v>0</v>
      </c>
      <c r="C485" s="299">
        <f>SUMIF(B465:B467,J450,F465:F467)</f>
        <v>0</v>
      </c>
      <c r="D485" s="299">
        <f>SUMIF(B465:B467,J451,F465:F467)</f>
        <v>0</v>
      </c>
      <c r="E485" s="299">
        <f>SUMIF(B465:B467,J452,F465:F467)</f>
        <v>0</v>
      </c>
      <c r="F485" s="299">
        <f>SUMIF(B465:B467,J453,F465:F467)</f>
        <v>0</v>
      </c>
      <c r="G485" s="283"/>
      <c r="H485" s="188"/>
      <c r="I485" s="281"/>
      <c r="K485" s="281"/>
      <c r="M485" s="281"/>
    </row>
    <row r="486" spans="1:14" s="284" customFormat="1">
      <c r="A486" s="300" t="s">
        <v>207</v>
      </c>
      <c r="B486" s="282">
        <f t="shared" ref="B486" si="31">B484-B485</f>
        <v>0</v>
      </c>
      <c r="C486" s="282">
        <f t="shared" ref="C486" si="32">C484-C485</f>
        <v>0</v>
      </c>
      <c r="D486" s="282">
        <f>D484-D485</f>
        <v>0</v>
      </c>
      <c r="E486" s="282">
        <f t="shared" ref="E486" si="33">E484-E485</f>
        <v>0</v>
      </c>
      <c r="F486" s="282">
        <f t="shared" ref="F486" si="34">F484-F485</f>
        <v>0</v>
      </c>
      <c r="G486" s="283"/>
      <c r="H486" s="188"/>
      <c r="I486" s="281"/>
      <c r="K486" s="281"/>
      <c r="M486" s="281"/>
    </row>
    <row r="487" spans="1:14">
      <c r="A487" s="278" t="s">
        <v>2243</v>
      </c>
      <c r="B487" s="282">
        <f>' קבועים'!B486*'פרטים כלליים, עלויות ותוצאות'!$D$36</f>
        <v>0</v>
      </c>
      <c r="C487" s="282">
        <f>' קבועים'!C486*'פרטים כלליים, עלויות ותוצאות'!$D$36</f>
        <v>0</v>
      </c>
      <c r="D487" s="282">
        <f>' קבועים'!D486*'פרטים כלליים, עלויות ותוצאות'!$D$36</f>
        <v>0</v>
      </c>
      <c r="E487" s="282">
        <f>' קבועים'!E486*'פרטים כלליים, עלויות ותוצאות'!$D$36</f>
        <v>0</v>
      </c>
      <c r="F487" s="282">
        <f>' קבועים'!F486*'פרטים כלליים, עלויות ותוצאות'!$D$36</f>
        <v>0</v>
      </c>
      <c r="G487" s="134"/>
      <c r="H487" s="188"/>
    </row>
    <row r="488" spans="1:14" ht="30">
      <c r="A488" s="34" t="s">
        <v>50</v>
      </c>
      <c r="B488" s="134" t="s">
        <v>109</v>
      </c>
      <c r="C488" s="34" t="s">
        <v>367</v>
      </c>
      <c r="D488" s="220" t="s">
        <v>2495</v>
      </c>
      <c r="E488" s="134" t="s">
        <v>107</v>
      </c>
      <c r="F488" s="34" t="s">
        <v>108</v>
      </c>
      <c r="G488" s="34" t="s">
        <v>111</v>
      </c>
      <c r="M488" s="173"/>
    </row>
    <row r="489" spans="1:14">
      <c r="A489" s="173" t="s">
        <v>39</v>
      </c>
      <c r="B489" s="173" t="s">
        <v>48</v>
      </c>
      <c r="C489" s="197">
        <f>B461</f>
        <v>0</v>
      </c>
      <c r="D489" s="184">
        <f>B460</f>
        <v>0</v>
      </c>
      <c r="E489" s="173">
        <f>C475</f>
        <v>0</v>
      </c>
      <c r="F489" s="173">
        <f>C489-E489</f>
        <v>0</v>
      </c>
      <c r="G489" s="211">
        <f>IF(F489=0,0,F489/C489)</f>
        <v>0</v>
      </c>
      <c r="M489" s="173"/>
    </row>
    <row r="490" spans="1:14">
      <c r="A490" s="173"/>
      <c r="C490" s="197"/>
      <c r="D490" s="184"/>
      <c r="G490" s="211"/>
      <c r="M490" s="173"/>
    </row>
    <row r="491" spans="1:14">
      <c r="A491" s="188" t="s">
        <v>288</v>
      </c>
      <c r="C491" s="218"/>
      <c r="G491" s="134"/>
      <c r="H491" s="188"/>
    </row>
    <row r="492" spans="1:14" ht="30">
      <c r="B492" s="34" t="s">
        <v>50</v>
      </c>
      <c r="C492" s="34" t="s">
        <v>85</v>
      </c>
      <c r="D492" s="34" t="s">
        <v>130</v>
      </c>
      <c r="E492" s="34" t="s">
        <v>129</v>
      </c>
      <c r="F492" s="134" t="s">
        <v>274</v>
      </c>
      <c r="G492" s="34" t="s">
        <v>61</v>
      </c>
      <c r="H492" s="34" t="s">
        <v>52</v>
      </c>
      <c r="I492" s="188"/>
      <c r="J492" s="34"/>
      <c r="K492" s="173"/>
      <c r="L492" s="34"/>
      <c r="M492" s="173"/>
      <c r="N492" s="34"/>
    </row>
    <row r="493" spans="1:14">
      <c r="A493" s="176" t="s">
        <v>44</v>
      </c>
      <c r="B493" s="173">
        <f>'חימום וקירור מים'!D265</f>
        <v>0</v>
      </c>
      <c r="C493" s="173">
        <f>'חימום וקירור מים'!F265</f>
        <v>0</v>
      </c>
      <c r="D493" s="173" t="str">
        <f>IF(B493=$A$38,$D$38,IF(B493=$A$39,$D$39,IF(B493=$A$40,$D$40,IF(B493=$A$41,$D$41,IF(B493=$A$42,$D$42,"0")))))</f>
        <v>0</v>
      </c>
      <c r="E493" s="173">
        <f>D493*C493</f>
        <v>0</v>
      </c>
      <c r="F493" s="173">
        <f>E493*$B$44</f>
        <v>0</v>
      </c>
      <c r="G493" s="173" t="str">
        <f>IF(B493=$A$48,$C$48,IF(B493=$A$49,$C$49,IF(B493=$A$50,$C$50,IF(B493=$A$51,$C$51,IF(B493=$A$52,$C$52,"0")))))</f>
        <v>0</v>
      </c>
      <c r="H493" s="173">
        <f>G493*C493</f>
        <v>0</v>
      </c>
      <c r="I493" s="188"/>
      <c r="J493" s="34"/>
      <c r="K493" s="173"/>
      <c r="L493" s="34"/>
      <c r="M493" s="173"/>
      <c r="N493" s="34"/>
    </row>
    <row r="494" spans="1:14">
      <c r="A494" s="176" t="s">
        <v>45</v>
      </c>
      <c r="B494" s="173">
        <f>'חימום וקירור מים'!D266</f>
        <v>0</v>
      </c>
      <c r="C494" s="173">
        <f>'חימום וקירור מים'!F266</f>
        <v>0</v>
      </c>
      <c r="D494" s="173" t="str">
        <f>IF(B494=$A$38,$D$38,IF(B494=$A$39,$D$39,IF(B494=$A$40,$D$40,IF(B494=$A$41,$D$41,IF(B494=$A$42,$D$42,"0")))))</f>
        <v>0</v>
      </c>
      <c r="E494" s="173">
        <f>D494*C494</f>
        <v>0</v>
      </c>
      <c r="F494" s="173">
        <f>E494*$B$44</f>
        <v>0</v>
      </c>
      <c r="G494" s="173" t="str">
        <f>IF(B494=$A$48,$C$48,IF(B494=$A$49,$C$49,IF(B494=$A$50,$C$50,IF(B494=$A$51,$C$51,IF(B494=$A$52,$C$52,"0")))))</f>
        <v>0</v>
      </c>
      <c r="H494" s="173">
        <f>G494*C494</f>
        <v>0</v>
      </c>
      <c r="I494" s="188"/>
      <c r="J494" s="34"/>
      <c r="K494" s="173"/>
      <c r="L494" s="34"/>
      <c r="M494" s="173"/>
      <c r="N494" s="34"/>
    </row>
    <row r="495" spans="1:14">
      <c r="A495" s="176" t="s">
        <v>46</v>
      </c>
      <c r="B495" s="173">
        <f>'חימום וקירור מים'!D267</f>
        <v>0</v>
      </c>
      <c r="C495" s="173">
        <f>'חימום וקירור מים'!F267</f>
        <v>0</v>
      </c>
      <c r="D495" s="173" t="str">
        <f>IF(B495=$A$38,$D$38,IF(B495=$A$39,$D$39,IF(B495=$A$40,$D$40,IF(B495=$A$41,$D$41,IF(B495=$A$42,$D$42,"0")))))</f>
        <v>0</v>
      </c>
      <c r="E495" s="173">
        <f>D495*C495</f>
        <v>0</v>
      </c>
      <c r="F495" s="173">
        <f>E495*$B$44</f>
        <v>0</v>
      </c>
      <c r="G495" s="173" t="str">
        <f>IF(B495=$A$48,$C$48,IF(B495=$A$49,$C$49,IF(B495=$A$50,$C$50,IF(B495=$A$51,$C$51,IF(B495=$A$52,$C$52,"0")))))</f>
        <v>0</v>
      </c>
      <c r="H495" s="173">
        <f>G495*C495</f>
        <v>0</v>
      </c>
      <c r="I495" s="188"/>
      <c r="J495" s="34"/>
      <c r="K495" s="173"/>
      <c r="L495" s="34"/>
      <c r="M495" s="173"/>
      <c r="N495" s="34"/>
    </row>
    <row r="496" spans="1:14">
      <c r="B496" s="34"/>
      <c r="C496" s="34"/>
      <c r="E496" s="34"/>
      <c r="F496" s="34"/>
      <c r="G496" s="34"/>
      <c r="H496" s="134"/>
      <c r="I496" s="188"/>
      <c r="J496" s="34"/>
      <c r="K496" s="173"/>
      <c r="L496" s="34"/>
      <c r="M496" s="173"/>
      <c r="N496" s="34"/>
    </row>
    <row r="497" spans="1:14">
      <c r="A497" s="176" t="s">
        <v>213</v>
      </c>
      <c r="B497" s="173" t="s">
        <v>43</v>
      </c>
      <c r="C497" s="173">
        <f>'חימום וקירור מים'!B270*1000</f>
        <v>0</v>
      </c>
      <c r="D497" s="173"/>
      <c r="H497" s="134"/>
      <c r="I497" s="188"/>
      <c r="J497" s="34"/>
      <c r="K497" s="173"/>
      <c r="L497" s="34"/>
      <c r="M497" s="173"/>
      <c r="N497" s="34"/>
    </row>
    <row r="498" spans="1:14">
      <c r="A498" s="176" t="s">
        <v>214</v>
      </c>
      <c r="B498" s="173" t="s">
        <v>192</v>
      </c>
      <c r="C498" s="173">
        <f>ABS('חימום וקירור מים'!D270-'חימום וקירור מים'!C270)</f>
        <v>0</v>
      </c>
      <c r="D498" s="173"/>
      <c r="H498" s="134"/>
      <c r="I498" s="188"/>
      <c r="J498" s="34"/>
      <c r="K498" s="173"/>
      <c r="L498" s="34"/>
      <c r="M498" s="173"/>
      <c r="N498" s="34"/>
    </row>
    <row r="499" spans="1:14">
      <c r="B499" s="34"/>
      <c r="C499" s="34"/>
      <c r="E499" s="34"/>
      <c r="F499" s="34"/>
      <c r="G499" s="34"/>
      <c r="H499" s="134"/>
      <c r="I499" s="188"/>
      <c r="J499" s="34"/>
      <c r="K499" s="173"/>
      <c r="L499" s="34"/>
      <c r="M499" s="173"/>
      <c r="N499" s="34"/>
    </row>
    <row r="500" spans="1:14">
      <c r="A500" s="188" t="s">
        <v>2433</v>
      </c>
      <c r="B500" s="173" t="s">
        <v>48</v>
      </c>
      <c r="C500" s="206">
        <f>C497*C498*$B$144</f>
        <v>0</v>
      </c>
      <c r="H500" s="134"/>
      <c r="I500" s="188"/>
      <c r="J500" s="34"/>
      <c r="K500" s="173"/>
      <c r="L500" s="34"/>
      <c r="M500" s="173"/>
      <c r="N500" s="34"/>
    </row>
    <row r="501" spans="1:14">
      <c r="A501" s="221" t="s">
        <v>169</v>
      </c>
      <c r="B501" s="207">
        <f>(H493+H494+H495)</f>
        <v>0</v>
      </c>
      <c r="C501" s="198"/>
      <c r="D501" s="188"/>
      <c r="G501" s="29"/>
      <c r="H501" s="134"/>
      <c r="I501" s="188"/>
      <c r="J501" s="34"/>
      <c r="K501" s="173"/>
      <c r="L501" s="34"/>
      <c r="M501" s="173"/>
      <c r="N501" s="34"/>
    </row>
    <row r="502" spans="1:14">
      <c r="A502" s="222" t="s">
        <v>286</v>
      </c>
      <c r="B502" s="207">
        <f>(F493+F494+F495)</f>
        <v>0</v>
      </c>
      <c r="C502" s="198"/>
      <c r="D502" s="188"/>
      <c r="G502" s="29"/>
      <c r="H502" s="134"/>
      <c r="I502" s="188"/>
      <c r="J502" s="34"/>
      <c r="K502" s="173"/>
      <c r="L502" s="34"/>
      <c r="M502" s="173"/>
      <c r="N502" s="34"/>
    </row>
    <row r="503" spans="1:14">
      <c r="A503" s="188"/>
      <c r="C503" s="198"/>
      <c r="D503" s="188"/>
      <c r="G503" s="29"/>
      <c r="H503" s="134"/>
      <c r="I503" s="188"/>
      <c r="J503" s="34"/>
      <c r="K503" s="173"/>
      <c r="L503" s="34"/>
      <c r="M503" s="173"/>
      <c r="N503" s="34"/>
    </row>
    <row r="504" spans="1:14">
      <c r="A504" s="188" t="s">
        <v>289</v>
      </c>
      <c r="C504" s="218"/>
      <c r="H504" s="134"/>
      <c r="I504" s="188"/>
      <c r="J504" s="34"/>
      <c r="K504" s="173"/>
      <c r="L504" s="34"/>
      <c r="M504" s="173"/>
      <c r="N504" s="34"/>
    </row>
    <row r="505" spans="1:14" ht="30">
      <c r="B505" s="34" t="s">
        <v>50</v>
      </c>
      <c r="C505" s="34" t="s">
        <v>85</v>
      </c>
      <c r="D505" s="34" t="s">
        <v>130</v>
      </c>
      <c r="E505" s="34" t="s">
        <v>129</v>
      </c>
      <c r="F505" s="134" t="s">
        <v>274</v>
      </c>
      <c r="G505" s="34" t="s">
        <v>61</v>
      </c>
      <c r="H505" s="34" t="s">
        <v>52</v>
      </c>
      <c r="I505" s="188"/>
      <c r="J505" s="34"/>
      <c r="K505" s="173"/>
      <c r="L505" s="34"/>
      <c r="M505" s="173"/>
      <c r="N505" s="34"/>
    </row>
    <row r="506" spans="1:14">
      <c r="A506" s="176" t="s">
        <v>44</v>
      </c>
      <c r="B506" s="173">
        <f>'חימום וקירור מים'!D358</f>
        <v>0</v>
      </c>
      <c r="C506" s="173">
        <f>'חימום וקירור מים'!F358</f>
        <v>0</v>
      </c>
      <c r="D506" s="173" t="str">
        <f>IF(B506=$A$38,$D$38,IF(B506=$A$39,$D$39,IF(B506=$A$40,$D$40,IF(B506=$A$41,$D$41,IF(B506=$A$42,$D$42,"0")))))</f>
        <v>0</v>
      </c>
      <c r="E506" s="173">
        <f>D506*C506</f>
        <v>0</v>
      </c>
      <c r="F506" s="173">
        <f>E506*$B$44</f>
        <v>0</v>
      </c>
      <c r="G506" s="173" t="str">
        <f>IF(B506=$A$48,$C$48,IF(B506=$A$49,$C$49,IF(B506=$A$50,$C$50,IF(B506=$A$51,$C$51,IF(B506=$A$52,$C$52,"0")))))</f>
        <v>0</v>
      </c>
      <c r="H506" s="173">
        <f>G506*C506</f>
        <v>0</v>
      </c>
      <c r="I506" s="188"/>
      <c r="J506" s="34"/>
      <c r="K506" s="173"/>
      <c r="L506" s="34"/>
      <c r="M506" s="173"/>
      <c r="N506" s="34"/>
    </row>
    <row r="507" spans="1:14">
      <c r="A507" s="176" t="s">
        <v>45</v>
      </c>
      <c r="B507" s="173">
        <f>'חימום וקירור מים'!D359</f>
        <v>0</v>
      </c>
      <c r="C507" s="173">
        <f>'חימום וקירור מים'!F359</f>
        <v>0</v>
      </c>
      <c r="D507" s="173" t="str">
        <f>IF(B507=$A$38,$D$38,IF(B507=$A$39,$D$39,IF(B507=$A$40,$D$40,IF(B507=$A$41,$D$41,IF(B507=$A$42,$D$42,"0")))))</f>
        <v>0</v>
      </c>
      <c r="E507" s="173">
        <f>D507*C507</f>
        <v>0</v>
      </c>
      <c r="F507" s="173">
        <f>E507*$B$44</f>
        <v>0</v>
      </c>
      <c r="G507" s="173" t="str">
        <f>IF(B507=$A$48,$C$48,IF(B507=$A$49,$C$49,IF(B507=$A$50,$C$50,IF(B507=$A$51,$C$51,IF(B507=$A$52,$C$52,"0")))))</f>
        <v>0</v>
      </c>
      <c r="H507" s="173">
        <f>G507*C507</f>
        <v>0</v>
      </c>
      <c r="I507" s="188"/>
      <c r="J507" s="34"/>
      <c r="K507" s="173"/>
      <c r="L507" s="34"/>
      <c r="M507" s="173"/>
      <c r="N507" s="34"/>
    </row>
    <row r="508" spans="1:14">
      <c r="A508" s="176" t="s">
        <v>46</v>
      </c>
      <c r="B508" s="173">
        <f>'חימום וקירור מים'!D360</f>
        <v>0</v>
      </c>
      <c r="C508" s="173">
        <f>'חימום וקירור מים'!F360</f>
        <v>0</v>
      </c>
      <c r="D508" s="173" t="str">
        <f>IF(B508=$A$38,$D$38,IF(B508=$A$39,$D$39,IF(B508=$A$40,$D$40,IF(B508=$A$41,$D$41,IF(B508=$A$42,$D$42,"0")))))</f>
        <v>0</v>
      </c>
      <c r="E508" s="173">
        <f>D508*C508</f>
        <v>0</v>
      </c>
      <c r="F508" s="173">
        <f>E508*$B$44</f>
        <v>0</v>
      </c>
      <c r="G508" s="173" t="str">
        <f>IF(B508=$A$48,$C$48,IF(B508=$A$49,$C$49,IF(B508=$A$50,$C$50,IF(B508=$A$51,$C$51,IF(B508=$A$52,$C$52,"0")))))</f>
        <v>0</v>
      </c>
      <c r="H508" s="173">
        <f>G508*C508</f>
        <v>0</v>
      </c>
      <c r="I508" s="188"/>
      <c r="J508" s="34"/>
      <c r="K508" s="173"/>
      <c r="L508" s="34"/>
      <c r="M508" s="173"/>
      <c r="N508" s="34"/>
    </row>
    <row r="509" spans="1:14">
      <c r="B509" s="34"/>
      <c r="C509" s="34"/>
      <c r="E509" s="34"/>
      <c r="F509" s="34"/>
      <c r="G509" s="34"/>
      <c r="H509" s="134"/>
      <c r="I509" s="188"/>
      <c r="J509" s="34"/>
      <c r="K509" s="173"/>
      <c r="L509" s="34"/>
      <c r="M509" s="173"/>
      <c r="N509" s="34"/>
    </row>
    <row r="510" spans="1:14">
      <c r="A510" s="176" t="s">
        <v>213</v>
      </c>
      <c r="B510" s="173" t="s">
        <v>43</v>
      </c>
      <c r="C510" s="173">
        <f>'חימום וקירור מים'!B363*1000</f>
        <v>0</v>
      </c>
      <c r="D510" s="173"/>
      <c r="H510" s="134"/>
      <c r="I510" s="188"/>
      <c r="J510" s="34"/>
      <c r="K510" s="173"/>
      <c r="L510" s="34"/>
      <c r="M510" s="173"/>
      <c r="N510" s="34"/>
    </row>
    <row r="511" spans="1:14">
      <c r="A511" s="176" t="s">
        <v>214</v>
      </c>
      <c r="B511" s="173" t="s">
        <v>192</v>
      </c>
      <c r="C511" s="173">
        <f>ABS('חימום וקירור מים'!D363-'חימום וקירור מים'!C363)</f>
        <v>0</v>
      </c>
      <c r="D511" s="173"/>
      <c r="H511" s="134"/>
      <c r="I511" s="188"/>
      <c r="J511" s="34"/>
      <c r="K511" s="173"/>
      <c r="L511" s="34"/>
      <c r="M511" s="173"/>
      <c r="N511" s="34"/>
    </row>
    <row r="512" spans="1:14">
      <c r="B512" s="34"/>
      <c r="C512" s="34"/>
      <c r="E512" s="34"/>
      <c r="F512" s="34"/>
      <c r="G512" s="34"/>
      <c r="H512" s="134"/>
      <c r="I512" s="188"/>
      <c r="J512" s="34"/>
      <c r="K512" s="173"/>
      <c r="L512" s="34"/>
      <c r="M512" s="173"/>
      <c r="N512" s="34"/>
    </row>
    <row r="513" spans="1:14">
      <c r="A513" s="188" t="s">
        <v>2433</v>
      </c>
      <c r="B513" s="173" t="s">
        <v>48</v>
      </c>
      <c r="C513" s="206">
        <f>C510*C511*$B$144</f>
        <v>0</v>
      </c>
      <c r="H513" s="134"/>
      <c r="I513" s="188"/>
      <c r="J513" s="34"/>
      <c r="K513" s="173"/>
      <c r="L513" s="34"/>
      <c r="M513" s="173"/>
      <c r="N513" s="34"/>
    </row>
    <row r="514" spans="1:14">
      <c r="A514" s="221" t="s">
        <v>169</v>
      </c>
      <c r="B514" s="207">
        <f>(H506+H507+H508)</f>
        <v>0</v>
      </c>
      <c r="C514" s="198"/>
      <c r="D514" s="188"/>
      <c r="G514" s="29"/>
      <c r="H514" s="134"/>
      <c r="I514" s="188"/>
      <c r="J514" s="34"/>
      <c r="K514" s="173"/>
      <c r="L514" s="34"/>
      <c r="M514" s="173"/>
      <c r="N514" s="34"/>
    </row>
    <row r="515" spans="1:14">
      <c r="A515" s="222" t="s">
        <v>286</v>
      </c>
      <c r="B515" s="207">
        <f>(F506+F507+F508)</f>
        <v>0</v>
      </c>
      <c r="C515" s="198"/>
      <c r="D515" s="188"/>
      <c r="G515" s="29"/>
      <c r="H515" s="134"/>
      <c r="I515" s="188"/>
      <c r="J515" s="34"/>
      <c r="K515" s="173"/>
      <c r="L515" s="34"/>
      <c r="M515" s="173"/>
      <c r="N515" s="34"/>
    </row>
    <row r="516" spans="1:14">
      <c r="A516" s="188"/>
      <c r="C516" s="198"/>
      <c r="D516" s="188"/>
      <c r="G516" s="29"/>
      <c r="H516" s="134"/>
      <c r="I516" s="188"/>
      <c r="J516" s="34"/>
      <c r="K516" s="173"/>
      <c r="L516" s="34"/>
      <c r="M516" s="173"/>
      <c r="N516" s="34"/>
    </row>
    <row r="517" spans="1:14">
      <c r="A517" s="188" t="s">
        <v>290</v>
      </c>
      <c r="C517" s="218"/>
      <c r="H517" s="134"/>
      <c r="I517" s="188"/>
      <c r="J517" s="34"/>
      <c r="K517" s="173"/>
      <c r="L517" s="34"/>
      <c r="M517" s="173"/>
      <c r="N517" s="34"/>
    </row>
    <row r="518" spans="1:14" ht="30">
      <c r="B518" s="34" t="s">
        <v>50</v>
      </c>
      <c r="C518" s="34" t="s">
        <v>85</v>
      </c>
      <c r="D518" s="34" t="s">
        <v>130</v>
      </c>
      <c r="E518" s="34" t="s">
        <v>129</v>
      </c>
      <c r="F518" s="134" t="s">
        <v>274</v>
      </c>
      <c r="G518" s="34" t="s">
        <v>61</v>
      </c>
      <c r="H518" s="34" t="s">
        <v>52</v>
      </c>
      <c r="I518" s="188"/>
      <c r="J518" s="34"/>
      <c r="K518" s="173"/>
      <c r="L518" s="34"/>
      <c r="M518" s="173"/>
      <c r="N518" s="34"/>
    </row>
    <row r="519" spans="1:14">
      <c r="A519" s="176" t="s">
        <v>44</v>
      </c>
      <c r="B519" s="173">
        <f>'חימום וקירור מים'!D451</f>
        <v>0</v>
      </c>
      <c r="C519" s="173">
        <f>'חימום וקירור מים'!F451</f>
        <v>0</v>
      </c>
      <c r="D519" s="173" t="str">
        <f>IF(B519=$A$38,$D$38,IF(B519=$A$39,$D$39,IF(B519=$A$40,$D$40,IF(B519=$A$41,$D$41,IF(B519=$A$42,$D$42,"0")))))</f>
        <v>0</v>
      </c>
      <c r="E519" s="173">
        <f>D519*C519</f>
        <v>0</v>
      </c>
      <c r="F519" s="173">
        <f>E519*$B$44</f>
        <v>0</v>
      </c>
      <c r="G519" s="173" t="str">
        <f>IF(B519=$A$48,$C$48,IF(B519=$A$49,$C$49,IF(B519=$A$50,$C$50,IF(B519=$A$51,$C$51,IF(B519=$A$52,$C$52,"0")))))</f>
        <v>0</v>
      </c>
      <c r="H519" s="173">
        <f>G519*C519</f>
        <v>0</v>
      </c>
      <c r="I519" s="188"/>
      <c r="J519" s="34"/>
      <c r="K519" s="173"/>
      <c r="L519" s="34"/>
      <c r="M519" s="173"/>
      <c r="N519" s="34"/>
    </row>
    <row r="520" spans="1:14">
      <c r="A520" s="176" t="s">
        <v>45</v>
      </c>
      <c r="B520" s="173">
        <f>'חימום וקירור מים'!D452</f>
        <v>0</v>
      </c>
      <c r="C520" s="173">
        <f>'חימום וקירור מים'!F452</f>
        <v>0</v>
      </c>
      <c r="D520" s="173" t="str">
        <f>IF(B520=$A$38,$D$38,IF(B520=$A$39,$D$39,IF(B520=$A$40,$D$40,IF(B520=$A$41,$D$41,IF(B520=$A$42,$D$42,"0")))))</f>
        <v>0</v>
      </c>
      <c r="E520" s="173">
        <f>D520*C520</f>
        <v>0</v>
      </c>
      <c r="F520" s="173">
        <f>E520*$B$44</f>
        <v>0</v>
      </c>
      <c r="G520" s="173" t="str">
        <f>IF(B520=$A$48,$C$48,IF(B520=$A$49,$C$49,IF(B520=$A$50,$C$50,IF(B520=$A$51,$C$51,IF(B520=$A$52,$C$52,"0")))))</f>
        <v>0</v>
      </c>
      <c r="H520" s="173">
        <f>G520*C520</f>
        <v>0</v>
      </c>
      <c r="I520" s="188"/>
      <c r="J520" s="34"/>
      <c r="K520" s="173"/>
      <c r="L520" s="34"/>
      <c r="M520" s="173"/>
      <c r="N520" s="34"/>
    </row>
    <row r="521" spans="1:14">
      <c r="A521" s="176" t="s">
        <v>46</v>
      </c>
      <c r="B521" s="173">
        <f>'חימום וקירור מים'!D453</f>
        <v>0</v>
      </c>
      <c r="C521" s="173">
        <f>'חימום וקירור מים'!F453</f>
        <v>0</v>
      </c>
      <c r="D521" s="173" t="str">
        <f>IF(B521=$A$38,$D$38,IF(B521=$A$39,$D$39,IF(B521=$A$40,$D$40,IF(B521=$A$41,$D$41,IF(B521=$A$42,$D$42,"0")))))</f>
        <v>0</v>
      </c>
      <c r="E521" s="173">
        <f>D521*C521</f>
        <v>0</v>
      </c>
      <c r="F521" s="173">
        <f>E521*$B$44</f>
        <v>0</v>
      </c>
      <c r="G521" s="173" t="str">
        <f>IF(B521=$A$48,$C$48,IF(B521=$A$49,$C$49,IF(B521=$A$50,$C$50,IF(B521=$A$51,$C$51,IF(B521=$A$52,$C$52,"0")))))</f>
        <v>0</v>
      </c>
      <c r="H521" s="173">
        <f>G521*C521</f>
        <v>0</v>
      </c>
      <c r="I521" s="188"/>
      <c r="J521" s="34"/>
      <c r="K521" s="173"/>
      <c r="L521" s="34"/>
      <c r="M521" s="173"/>
      <c r="N521" s="34"/>
    </row>
    <row r="522" spans="1:14">
      <c r="B522" s="34"/>
      <c r="C522" s="34"/>
      <c r="E522" s="34"/>
      <c r="F522" s="34"/>
      <c r="G522" s="34"/>
      <c r="H522" s="134"/>
      <c r="I522" s="188"/>
      <c r="J522" s="34"/>
      <c r="K522" s="173"/>
      <c r="L522" s="34"/>
      <c r="M522" s="173"/>
      <c r="N522" s="34"/>
    </row>
    <row r="523" spans="1:14">
      <c r="A523" s="176" t="s">
        <v>213</v>
      </c>
      <c r="B523" s="173" t="s">
        <v>43</v>
      </c>
      <c r="C523" s="173">
        <f>'חימום וקירור מים'!B456*1000</f>
        <v>0</v>
      </c>
      <c r="D523" s="173"/>
      <c r="H523" s="134"/>
      <c r="I523" s="188"/>
      <c r="J523" s="34"/>
      <c r="K523" s="173"/>
      <c r="L523" s="34"/>
      <c r="M523" s="173"/>
      <c r="N523" s="34"/>
    </row>
    <row r="524" spans="1:14">
      <c r="A524" s="176" t="s">
        <v>214</v>
      </c>
      <c r="B524" s="173" t="s">
        <v>192</v>
      </c>
      <c r="C524" s="173">
        <f>ABS('חימום וקירור מים'!D456-'חימום וקירור מים'!C456)</f>
        <v>0</v>
      </c>
      <c r="D524" s="173"/>
      <c r="H524" s="134"/>
      <c r="I524" s="188"/>
      <c r="J524" s="34"/>
      <c r="K524" s="173"/>
      <c r="L524" s="34"/>
      <c r="M524" s="173"/>
      <c r="N524" s="34"/>
    </row>
    <row r="525" spans="1:14">
      <c r="B525" s="34"/>
      <c r="C525" s="34"/>
      <c r="E525" s="34"/>
      <c r="F525" s="34"/>
      <c r="G525" s="34"/>
      <c r="H525" s="134"/>
      <c r="I525" s="188"/>
      <c r="J525" s="34"/>
      <c r="K525" s="173"/>
      <c r="L525" s="34"/>
      <c r="M525" s="173"/>
      <c r="N525" s="34"/>
    </row>
    <row r="526" spans="1:14">
      <c r="A526" s="188" t="s">
        <v>2433</v>
      </c>
      <c r="B526" s="173" t="s">
        <v>48</v>
      </c>
      <c r="C526" s="206">
        <f>C523*C524*$B$144</f>
        <v>0</v>
      </c>
      <c r="H526" s="134"/>
      <c r="I526" s="188"/>
      <c r="J526" s="34"/>
      <c r="K526" s="173"/>
      <c r="L526" s="34"/>
      <c r="M526" s="173"/>
      <c r="N526" s="34"/>
    </row>
    <row r="527" spans="1:14">
      <c r="A527" s="221" t="s">
        <v>169</v>
      </c>
      <c r="B527" s="207">
        <f>(H519+H520+H521)</f>
        <v>0</v>
      </c>
      <c r="C527" s="198"/>
      <c r="D527" s="188"/>
      <c r="G527" s="29"/>
      <c r="H527" s="134"/>
      <c r="I527" s="188"/>
      <c r="J527" s="34"/>
      <c r="K527" s="173"/>
      <c r="L527" s="34"/>
      <c r="M527" s="173"/>
      <c r="N527" s="34"/>
    </row>
    <row r="528" spans="1:14">
      <c r="A528" s="222" t="s">
        <v>286</v>
      </c>
      <c r="B528" s="207">
        <f>(F519+F520+F521)</f>
        <v>0</v>
      </c>
      <c r="C528" s="198"/>
      <c r="D528" s="188"/>
      <c r="G528" s="29"/>
      <c r="H528" s="134"/>
      <c r="I528" s="188"/>
      <c r="J528" s="34"/>
      <c r="K528" s="173"/>
      <c r="L528" s="34"/>
      <c r="M528" s="173"/>
      <c r="N528" s="34"/>
    </row>
    <row r="529" spans="1:14" s="304" customFormat="1">
      <c r="A529" s="222"/>
      <c r="B529" s="207"/>
      <c r="C529" s="285"/>
      <c r="D529" s="188"/>
      <c r="G529" s="29"/>
      <c r="H529" s="283"/>
      <c r="I529" s="188"/>
      <c r="J529" s="281"/>
      <c r="L529" s="281"/>
      <c r="N529" s="281"/>
    </row>
    <row r="530" spans="1:14" s="304" customFormat="1">
      <c r="A530" s="281" t="s">
        <v>2492</v>
      </c>
      <c r="F530" s="29"/>
      <c r="G530" s="29"/>
      <c r="H530" s="283"/>
      <c r="I530" s="188"/>
      <c r="J530" s="281"/>
      <c r="L530" s="281"/>
      <c r="N530" s="281"/>
    </row>
    <row r="531" spans="1:14" s="304" customFormat="1">
      <c r="A531" s="208"/>
      <c r="B531" s="300" t="s">
        <v>2461</v>
      </c>
      <c r="C531" s="300" t="s">
        <v>2460</v>
      </c>
      <c r="D531" s="300" t="s">
        <v>2459</v>
      </c>
      <c r="E531" s="300" t="s">
        <v>2462</v>
      </c>
      <c r="F531" s="300" t="s">
        <v>2463</v>
      </c>
      <c r="G531" s="29"/>
      <c r="H531" s="283"/>
      <c r="I531" s="188"/>
      <c r="J531" s="281"/>
      <c r="L531" s="281"/>
      <c r="N531" s="281"/>
    </row>
    <row r="532" spans="1:14" s="304" customFormat="1" ht="30">
      <c r="A532" s="306" t="s">
        <v>394</v>
      </c>
      <c r="B532" s="208">
        <f>B479</f>
        <v>0</v>
      </c>
      <c r="C532" s="208">
        <f t="shared" ref="C532:F532" si="35">C479</f>
        <v>0</v>
      </c>
      <c r="D532" s="208">
        <f t="shared" si="35"/>
        <v>0</v>
      </c>
      <c r="E532" s="208">
        <f t="shared" si="35"/>
        <v>0</v>
      </c>
      <c r="F532" s="208">
        <f t="shared" si="35"/>
        <v>0</v>
      </c>
      <c r="G532" s="29"/>
      <c r="H532" s="283"/>
      <c r="I532" s="188"/>
      <c r="J532" s="281"/>
      <c r="L532" s="281"/>
      <c r="N532" s="281"/>
    </row>
    <row r="533" spans="1:14" s="304" customFormat="1">
      <c r="A533" s="281" t="s">
        <v>247</v>
      </c>
      <c r="G533" s="29"/>
      <c r="H533" s="283"/>
      <c r="I533" s="188"/>
      <c r="J533" s="281"/>
      <c r="L533" s="281"/>
      <c r="N533" s="281"/>
    </row>
    <row r="534" spans="1:14" s="304" customFormat="1">
      <c r="A534" s="298" t="s">
        <v>369</v>
      </c>
      <c r="B534" s="208">
        <f>$C500*B532</f>
        <v>0</v>
      </c>
      <c r="C534" s="208">
        <f t="shared" ref="C534:F534" si="36">$C500*C532</f>
        <v>0</v>
      </c>
      <c r="D534" s="208">
        <f t="shared" si="36"/>
        <v>0</v>
      </c>
      <c r="E534" s="208">
        <f t="shared" si="36"/>
        <v>0</v>
      </c>
      <c r="F534" s="208">
        <f t="shared" si="36"/>
        <v>0</v>
      </c>
      <c r="G534" s="29"/>
      <c r="H534" s="283"/>
      <c r="I534" s="188"/>
      <c r="J534" s="281"/>
      <c r="L534" s="281"/>
      <c r="N534" s="281"/>
    </row>
    <row r="535" spans="1:14" s="304" customFormat="1">
      <c r="A535" s="300" t="s">
        <v>206</v>
      </c>
      <c r="B535" s="208">
        <f>SUMIF(B493:B495,J449,C493:C495)</f>
        <v>0</v>
      </c>
      <c r="C535" s="208">
        <f>SUMIF(B493:B495,J450,C493:C495)</f>
        <v>0</v>
      </c>
      <c r="D535" s="208">
        <f>SUMIF(B493:B495,J451,C493:C495)</f>
        <v>0</v>
      </c>
      <c r="E535" s="208">
        <f>SUMIF(B493:B495,J452,C493:C495)</f>
        <v>0</v>
      </c>
      <c r="F535" s="208">
        <f>SUMIF(B493:B495,J453,C493:C495)</f>
        <v>0</v>
      </c>
      <c r="G535" s="29"/>
      <c r="H535" s="283"/>
      <c r="I535" s="188"/>
      <c r="J535" s="281"/>
      <c r="L535" s="281"/>
      <c r="N535" s="281"/>
    </row>
    <row r="536" spans="1:14" s="304" customFormat="1">
      <c r="A536" s="281" t="s">
        <v>245</v>
      </c>
      <c r="B536" s="207"/>
      <c r="C536" s="285"/>
      <c r="D536" s="188"/>
      <c r="F536" s="29"/>
      <c r="G536" s="29"/>
      <c r="H536" s="283"/>
      <c r="I536" s="188"/>
      <c r="J536" s="281"/>
      <c r="L536" s="281"/>
      <c r="N536" s="281"/>
    </row>
    <row r="537" spans="1:14" s="304" customFormat="1">
      <c r="A537" s="278" t="s">
        <v>369</v>
      </c>
      <c r="B537" s="208">
        <f>$C513*B532</f>
        <v>0</v>
      </c>
      <c r="C537" s="208">
        <f t="shared" ref="C537:F537" si="37">$C513*C532</f>
        <v>0</v>
      </c>
      <c r="D537" s="208">
        <f t="shared" si="37"/>
        <v>0</v>
      </c>
      <c r="E537" s="208">
        <f t="shared" si="37"/>
        <v>0</v>
      </c>
      <c r="F537" s="208">
        <f t="shared" si="37"/>
        <v>0</v>
      </c>
      <c r="G537" s="29"/>
      <c r="H537" s="283"/>
      <c r="I537" s="188"/>
      <c r="J537" s="281"/>
      <c r="L537" s="281"/>
      <c r="N537" s="281"/>
    </row>
    <row r="538" spans="1:14" s="304" customFormat="1">
      <c r="A538" s="300" t="s">
        <v>206</v>
      </c>
      <c r="B538" s="208">
        <f>SUMIF($B506:$B508,$J449,$C506:$C508)</f>
        <v>0</v>
      </c>
      <c r="C538" s="208">
        <f>SUMIF($B506:$B508,$J450,$C506:$C508)</f>
        <v>0</v>
      </c>
      <c r="D538" s="208">
        <f>SUMIF($B506:$B508,$J451,$C506:$C508)</f>
        <v>0</v>
      </c>
      <c r="E538" s="208">
        <f>SUMIF($B506:$B508,$J452,$C506:$C508)</f>
        <v>0</v>
      </c>
      <c r="F538" s="208">
        <f>SUMIF($B506:$B508,$J453,$C506:$C508)</f>
        <v>0</v>
      </c>
      <c r="G538" s="29"/>
      <c r="H538" s="283"/>
      <c r="I538" s="188"/>
      <c r="J538" s="281"/>
      <c r="L538" s="281"/>
      <c r="N538" s="281"/>
    </row>
    <row r="539" spans="1:14" s="304" customFormat="1">
      <c r="A539" s="281" t="s">
        <v>246</v>
      </c>
      <c r="B539" s="207"/>
      <c r="C539" s="285"/>
      <c r="D539" s="188"/>
      <c r="F539" s="29"/>
      <c r="G539" s="29"/>
      <c r="H539" s="283"/>
      <c r="I539" s="188"/>
      <c r="J539" s="281"/>
      <c r="L539" s="281"/>
      <c r="N539" s="281"/>
    </row>
    <row r="540" spans="1:14" s="304" customFormat="1">
      <c r="A540" s="278" t="s">
        <v>369</v>
      </c>
      <c r="B540" s="208">
        <f>$C526*B532</f>
        <v>0</v>
      </c>
      <c r="C540" s="208">
        <f t="shared" ref="C540:F540" si="38">$C526*C532</f>
        <v>0</v>
      </c>
      <c r="D540" s="208">
        <f t="shared" si="38"/>
        <v>0</v>
      </c>
      <c r="E540" s="208">
        <f t="shared" si="38"/>
        <v>0</v>
      </c>
      <c r="F540" s="208">
        <f t="shared" si="38"/>
        <v>0</v>
      </c>
      <c r="G540" s="29"/>
      <c r="H540" s="283"/>
      <c r="I540" s="188"/>
      <c r="J540" s="281"/>
      <c r="L540" s="281"/>
      <c r="N540" s="281"/>
    </row>
    <row r="541" spans="1:14" s="304" customFormat="1">
      <c r="A541" s="300" t="s">
        <v>206</v>
      </c>
      <c r="B541" s="208">
        <f>SUMIF($B519:$B521,$J449,$C519:$C521)</f>
        <v>0</v>
      </c>
      <c r="C541" s="208">
        <f>SUMIF($B519:$B521,$J450,$C519:$C521)</f>
        <v>0</v>
      </c>
      <c r="D541" s="208">
        <f>SUMIF($B519:$B521,$J451,$C519:$C521)</f>
        <v>0</v>
      </c>
      <c r="E541" s="208">
        <f>SUMIF($B519:$B521,$J452,$C519:$C521)</f>
        <v>0</v>
      </c>
      <c r="F541" s="208">
        <f>SUMIF($B519:$B521,$J453,$C519:$C521)</f>
        <v>0</v>
      </c>
      <c r="G541" s="29"/>
      <c r="H541" s="283"/>
      <c r="I541" s="188"/>
      <c r="J541" s="281"/>
      <c r="L541" s="281"/>
      <c r="N541" s="281"/>
    </row>
    <row r="542" spans="1:14">
      <c r="A542" s="188"/>
      <c r="C542" s="219"/>
      <c r="D542" s="188"/>
      <c r="G542" s="29"/>
      <c r="H542" s="134"/>
      <c r="I542" s="188"/>
      <c r="J542" s="34"/>
      <c r="K542" s="173"/>
      <c r="L542" s="34"/>
      <c r="M542" s="173"/>
      <c r="N542" s="34"/>
    </row>
    <row r="543" spans="1:14" ht="18">
      <c r="A543" s="212" t="s">
        <v>222</v>
      </c>
      <c r="B543" s="100"/>
      <c r="C543" s="219"/>
      <c r="D543" s="188"/>
      <c r="G543" s="29"/>
      <c r="H543" s="134"/>
      <c r="I543" s="188"/>
      <c r="J543" s="34"/>
      <c r="K543" s="173"/>
      <c r="L543" s="34"/>
      <c r="M543" s="173"/>
      <c r="N543" s="34"/>
    </row>
    <row r="544" spans="1:14">
      <c r="A544" s="176" t="s">
        <v>388</v>
      </c>
      <c r="B544" s="100"/>
      <c r="C544" s="100"/>
      <c r="D544" s="100"/>
      <c r="E544" s="100"/>
      <c r="F544" s="100"/>
      <c r="G544" s="100"/>
      <c r="H544" s="134"/>
      <c r="I544" s="188"/>
      <c r="J544" s="34"/>
      <c r="K544" s="173"/>
      <c r="L544" s="34"/>
      <c r="M544" s="173"/>
      <c r="N544" s="34"/>
    </row>
    <row r="545" spans="1:14">
      <c r="B545" s="100"/>
      <c r="C545" s="100"/>
      <c r="D545" s="100"/>
      <c r="E545" s="100"/>
      <c r="F545" s="100"/>
      <c r="G545" s="100"/>
      <c r="H545" s="134"/>
      <c r="I545" s="188"/>
      <c r="J545" s="235" t="s">
        <v>232</v>
      </c>
      <c r="K545" s="236"/>
      <c r="L545" s="236"/>
      <c r="M545" s="236"/>
      <c r="N545" s="34"/>
    </row>
    <row r="546" spans="1:14" ht="30">
      <c r="B546" s="34" t="s">
        <v>50</v>
      </c>
      <c r="C546" s="34" t="s">
        <v>85</v>
      </c>
      <c r="D546" s="34" t="s">
        <v>130</v>
      </c>
      <c r="E546" s="34" t="s">
        <v>129</v>
      </c>
      <c r="F546" s="134" t="s">
        <v>274</v>
      </c>
      <c r="G546" s="34" t="s">
        <v>61</v>
      </c>
      <c r="H546" s="34" t="s">
        <v>52</v>
      </c>
      <c r="I546" s="188"/>
      <c r="J546" s="235" t="s">
        <v>233</v>
      </c>
      <c r="K546" s="235" t="s">
        <v>234</v>
      </c>
      <c r="L546" s="235" t="s">
        <v>235</v>
      </c>
      <c r="M546" s="235" t="s">
        <v>149</v>
      </c>
      <c r="N546" s="34"/>
    </row>
    <row r="547" spans="1:14">
      <c r="A547" s="176" t="s">
        <v>44</v>
      </c>
      <c r="B547" s="173">
        <f>'חימום וקירור מים'!D58</f>
        <v>0</v>
      </c>
      <c r="C547" s="173">
        <f>'חימום וקירור מים'!F58</f>
        <v>0</v>
      </c>
      <c r="D547" s="173" t="str">
        <f>IF(B547=$A$38,$D$38,IF(B547=$A$39,$D$39,IF(B547=$A$40,$D$40,IF(B547=$A$41,$D$41,IF(B547=$A$42,$D$42,"0")))))</f>
        <v>0</v>
      </c>
      <c r="E547" s="173">
        <f>D547*C547</f>
        <v>0</v>
      </c>
      <c r="F547" s="173">
        <f>E547*$B$44</f>
        <v>0</v>
      </c>
      <c r="G547" s="173" t="str">
        <f>IF(B547=$A$48,$C$48,IF(B547=$A$49,$C$49,IF(B547=$A$50,$C$50,IF(B547=$A$51,$C$51,IF(B547=$A$52,$C$52,"0")))))</f>
        <v>0</v>
      </c>
      <c r="H547" s="173">
        <f>G547*C547</f>
        <v>0</v>
      </c>
      <c r="I547" s="188"/>
      <c r="J547" s="237" t="s">
        <v>41</v>
      </c>
      <c r="K547" s="214">
        <f>SUMIF($B$547:$B$549,J547,$C$547:$C$549)</f>
        <v>0</v>
      </c>
      <c r="L547" s="214">
        <f>IF($C$554&gt;0,K547/$C$554,0)</f>
        <v>0</v>
      </c>
      <c r="M547" s="238" t="s">
        <v>308</v>
      </c>
      <c r="N547" s="34"/>
    </row>
    <row r="548" spans="1:14">
      <c r="A548" s="176" t="s">
        <v>45</v>
      </c>
      <c r="B548" s="173">
        <f>'חימום וקירור מים'!D59</f>
        <v>0</v>
      </c>
      <c r="C548" s="173">
        <f>'חימום וקירור מים'!F59</f>
        <v>0</v>
      </c>
      <c r="D548" s="173" t="str">
        <f>IF(B548=$A$38,$D$38,IF(B548=$A$39,$D$39,IF(B548=$A$40,$D$40,IF(B548=$A$41,$D$41,IF(B548=$A$42,$D$42,"0")))))</f>
        <v>0</v>
      </c>
      <c r="E548" s="173">
        <f>D548*C548</f>
        <v>0</v>
      </c>
      <c r="F548" s="173">
        <f>E548*$B$44</f>
        <v>0</v>
      </c>
      <c r="G548" s="173" t="str">
        <f>IF(B548=$A$48,$C$48,IF(B548=$A$49,$C$49,IF(B548=$A$50,$C$50,IF(B548=$A$51,$C$51,IF(B548=$A$52,$C$52,"0")))))</f>
        <v>0</v>
      </c>
      <c r="H548" s="173">
        <f>G548*C548</f>
        <v>0</v>
      </c>
      <c r="I548" s="188"/>
      <c r="J548" s="237" t="s">
        <v>51</v>
      </c>
      <c r="K548" s="214">
        <f>SUMIF($B$547:$B$549,J548,$C$547:$C$549)</f>
        <v>0</v>
      </c>
      <c r="L548" s="214">
        <f>IF($C$554&gt;0,K548/$C$554,0)</f>
        <v>0</v>
      </c>
      <c r="M548" s="238" t="s">
        <v>305</v>
      </c>
      <c r="N548" s="34"/>
    </row>
    <row r="549" spans="1:14">
      <c r="A549" s="176" t="s">
        <v>46</v>
      </c>
      <c r="B549" s="173">
        <f>'חימום וקירור מים'!D60</f>
        <v>0</v>
      </c>
      <c r="C549" s="173">
        <f>'חימום וקירור מים'!F60</f>
        <v>0</v>
      </c>
      <c r="D549" s="173" t="str">
        <f>IF(B549=$A$38,$D$38,IF(B549=$A$39,$D$39,IF(B549=$A$40,$D$40,IF(B549=$A$41,$D$41,IF(B549=$A$42,$D$42,"0")))))</f>
        <v>0</v>
      </c>
      <c r="E549" s="173">
        <f>D549*C549</f>
        <v>0</v>
      </c>
      <c r="F549" s="173">
        <f>E549*$B$44</f>
        <v>0</v>
      </c>
      <c r="G549" s="173" t="str">
        <f>IF(B549=$A$48,$C$48,IF(B549=$A$49,$C$49,IF(B549=$A$50,$C$50,IF(B549=$A$51,$C$51,IF(B549=$A$52,$C$52,"0")))))</f>
        <v>0</v>
      </c>
      <c r="H549" s="173">
        <f>G549*C549</f>
        <v>0</v>
      </c>
      <c r="I549" s="188"/>
      <c r="J549" s="237" t="s">
        <v>39</v>
      </c>
      <c r="K549" s="214">
        <f>SUMIF($B$547:$B$549,J549,$C$547:$C$549)</f>
        <v>0</v>
      </c>
      <c r="L549" s="214">
        <f>IF($C$554&gt;0,K549/$C$554,0)</f>
        <v>0</v>
      </c>
      <c r="M549" s="238" t="s">
        <v>306</v>
      </c>
      <c r="N549" s="34"/>
    </row>
    <row r="550" spans="1:14">
      <c r="A550" s="173"/>
      <c r="C550" s="34"/>
      <c r="D550" s="173"/>
      <c r="H550" s="134"/>
      <c r="I550" s="188"/>
      <c r="J550" s="237" t="s">
        <v>42</v>
      </c>
      <c r="K550" s="214">
        <f>SUMIF($B$547:$B$549,J550,$C$547:$C$549)</f>
        <v>0</v>
      </c>
      <c r="L550" s="214">
        <f>IF($C$554&gt;0,K550/$C$554,0)</f>
        <v>0</v>
      </c>
      <c r="M550" s="238" t="s">
        <v>307</v>
      </c>
      <c r="N550" s="34"/>
    </row>
    <row r="551" spans="1:14">
      <c r="A551" s="176" t="s">
        <v>213</v>
      </c>
      <c r="B551" s="173" t="s">
        <v>43</v>
      </c>
      <c r="C551" s="173">
        <f>'חימום וקירור מים'!B63*1000</f>
        <v>0</v>
      </c>
      <c r="D551" s="173"/>
      <c r="H551" s="134"/>
      <c r="I551" s="188"/>
      <c r="J551" s="237" t="s">
        <v>40</v>
      </c>
      <c r="K551" s="214">
        <f>SUMIF($B$547:$B$549,J551,$C$547:$C$549)</f>
        <v>0</v>
      </c>
      <c r="L551" s="214">
        <f>IF($C$554&gt;0,K551/$C$554,0)</f>
        <v>0</v>
      </c>
      <c r="M551" s="238" t="s">
        <v>307</v>
      </c>
      <c r="N551" s="34"/>
    </row>
    <row r="552" spans="1:14">
      <c r="A552" s="176" t="s">
        <v>214</v>
      </c>
      <c r="B552" s="173" t="s">
        <v>192</v>
      </c>
      <c r="C552" s="173">
        <f>ABS('חימום וקירור מים'!D63-'חימום וקירור מים'!C63)</f>
        <v>0</v>
      </c>
      <c r="D552" s="173"/>
      <c r="H552" s="134"/>
      <c r="I552" s="188"/>
      <c r="J552" s="34"/>
      <c r="K552" s="173"/>
      <c r="L552" s="34"/>
      <c r="M552" s="173"/>
      <c r="N552" s="34"/>
    </row>
    <row r="553" spans="1:14">
      <c r="B553" s="34"/>
      <c r="C553" s="34"/>
      <c r="E553" s="34"/>
      <c r="F553" s="34"/>
      <c r="G553" s="34"/>
      <c r="H553" s="134"/>
      <c r="I553" s="188"/>
      <c r="J553" s="34"/>
      <c r="K553" s="173"/>
      <c r="L553" s="34"/>
      <c r="M553" s="173"/>
      <c r="N553" s="34"/>
    </row>
    <row r="554" spans="1:14">
      <c r="A554" s="188" t="s">
        <v>2433</v>
      </c>
      <c r="B554" s="173" t="s">
        <v>48</v>
      </c>
      <c r="C554" s="179">
        <f>C552*C551*$B$144</f>
        <v>0</v>
      </c>
      <c r="D554" s="173"/>
      <c r="H554" s="134"/>
      <c r="I554" s="188"/>
      <c r="J554" s="34"/>
      <c r="K554" s="173"/>
      <c r="L554" s="34"/>
      <c r="M554" s="173"/>
      <c r="N554" s="34"/>
    </row>
    <row r="555" spans="1:14">
      <c r="A555" s="176" t="s">
        <v>393</v>
      </c>
      <c r="B555" s="173">
        <f>IF(H547=0,0,(H547+H548+H549)/C554)</f>
        <v>0</v>
      </c>
      <c r="C555" s="198" t="s">
        <v>201</v>
      </c>
      <c r="D555" s="173"/>
      <c r="H555" s="134"/>
      <c r="I555" s="188"/>
      <c r="J555" s="34"/>
      <c r="K555" s="173"/>
      <c r="L555" s="34"/>
      <c r="M555" s="173"/>
      <c r="N555" s="34"/>
    </row>
    <row r="556" spans="1:14">
      <c r="A556" s="188" t="s">
        <v>368</v>
      </c>
      <c r="B556" s="173">
        <f>B555*C570</f>
        <v>0</v>
      </c>
      <c r="C556" s="198" t="s">
        <v>202</v>
      </c>
      <c r="D556" s="173"/>
      <c r="H556" s="134"/>
      <c r="I556" s="188"/>
      <c r="J556" s="34"/>
      <c r="K556" s="173"/>
      <c r="L556" s="34"/>
      <c r="M556" s="173"/>
      <c r="N556" s="34"/>
    </row>
    <row r="557" spans="1:14">
      <c r="A557" s="188"/>
      <c r="C557" s="198"/>
      <c r="D557" s="173"/>
      <c r="H557" s="134"/>
      <c r="I557" s="188"/>
      <c r="J557" s="34"/>
      <c r="K557" s="173"/>
      <c r="L557" s="34"/>
      <c r="M557" s="173"/>
      <c r="N557" s="34"/>
    </row>
    <row r="558" spans="1:14">
      <c r="A558" s="188" t="s">
        <v>394</v>
      </c>
      <c r="B558" s="173">
        <f>IF(F547=0,0,(F547+F548+F549)/C554)</f>
        <v>0</v>
      </c>
      <c r="C558" s="198"/>
      <c r="D558" s="173"/>
      <c r="H558" s="134"/>
      <c r="I558" s="188"/>
      <c r="J558" s="34"/>
      <c r="K558" s="173"/>
      <c r="L558" s="34"/>
      <c r="M558" s="173"/>
      <c r="N558" s="34"/>
    </row>
    <row r="559" spans="1:14">
      <c r="A559" s="188" t="s">
        <v>369</v>
      </c>
      <c r="B559" s="173">
        <f>B558*C570</f>
        <v>0</v>
      </c>
      <c r="C559" s="198"/>
      <c r="D559" s="173"/>
      <c r="H559" s="134"/>
      <c r="I559" s="188"/>
      <c r="J559" s="34"/>
      <c r="K559" s="173"/>
      <c r="L559" s="34"/>
      <c r="M559" s="173"/>
      <c r="N559" s="34"/>
    </row>
    <row r="560" spans="1:14">
      <c r="B560" s="34"/>
      <c r="C560" s="34"/>
      <c r="E560" s="34"/>
      <c r="F560" s="34"/>
      <c r="G560" s="34"/>
      <c r="H560" s="134"/>
      <c r="I560" s="188"/>
      <c r="J560" s="34"/>
      <c r="K560" s="173"/>
      <c r="L560" s="34"/>
      <c r="M560" s="173"/>
      <c r="N560" s="34"/>
    </row>
    <row r="561" spans="1:14">
      <c r="A561" s="176" t="s">
        <v>223</v>
      </c>
      <c r="D561" s="173"/>
      <c r="H561" s="134"/>
      <c r="I561" s="188"/>
      <c r="J561" s="34"/>
      <c r="K561" s="173"/>
      <c r="L561" s="34"/>
      <c r="M561" s="173"/>
      <c r="N561" s="34"/>
    </row>
    <row r="562" spans="1:14" ht="30">
      <c r="B562" s="34" t="s">
        <v>50</v>
      </c>
      <c r="C562" s="34" t="s">
        <v>85</v>
      </c>
      <c r="D562" s="34" t="s">
        <v>130</v>
      </c>
      <c r="E562" s="34" t="s">
        <v>129</v>
      </c>
      <c r="F562" s="134" t="s">
        <v>274</v>
      </c>
      <c r="G562" s="34" t="s">
        <v>61</v>
      </c>
      <c r="H562" s="34" t="s">
        <v>52</v>
      </c>
      <c r="I562" s="188"/>
      <c r="J562" s="34"/>
      <c r="K562" s="173"/>
      <c r="L562" s="34"/>
      <c r="M562" s="173"/>
      <c r="N562" s="34"/>
    </row>
    <row r="563" spans="1:14">
      <c r="A563" s="176" t="s">
        <v>44</v>
      </c>
      <c r="B563" s="173">
        <f>'חימום וקירור מים'!D110</f>
        <v>0</v>
      </c>
      <c r="C563" s="173">
        <f>'חימום וקירור מים'!F110</f>
        <v>0</v>
      </c>
      <c r="D563" s="173" t="str">
        <f>IF(B563=$A$38,$D$38,IF(B563=$A$39,$D$39,IF(B563=$A$40,$D$40,IF(B563=$A$41,$D$41,IF(B563=$A$42,$D$42,"0")))))</f>
        <v>0</v>
      </c>
      <c r="E563" s="173">
        <f>D563*C563</f>
        <v>0</v>
      </c>
      <c r="F563" s="173">
        <f>E563*$B$44</f>
        <v>0</v>
      </c>
      <c r="G563" s="173" t="str">
        <f>IF(B563=$A$48,$C$48,IF(B563=$A$49,$C$49,IF(B563=$A$50,$C$50,IF(B563=$A$51,$C$51,IF(B563=$A$52,$C$52,"0")))))</f>
        <v>0</v>
      </c>
      <c r="H563" s="173">
        <f>G563*C563</f>
        <v>0</v>
      </c>
      <c r="I563" s="188"/>
      <c r="J563" s="34"/>
      <c r="K563" s="173"/>
      <c r="L563" s="34"/>
      <c r="M563" s="173"/>
      <c r="N563" s="34"/>
    </row>
    <row r="564" spans="1:14">
      <c r="A564" s="176" t="s">
        <v>45</v>
      </c>
      <c r="B564" s="173">
        <f>'חימום וקירור מים'!D111</f>
        <v>0</v>
      </c>
      <c r="C564" s="173">
        <f>'חימום וקירור מים'!F111</f>
        <v>0</v>
      </c>
      <c r="D564" s="173" t="str">
        <f>IF(B564=$A$38,$D$38,IF(B564=$A$39,$D$39,IF(B564=$A$40,$D$40,IF(B564=$A$41,$D$41,IF(B564=$A$42,$D$42,"0")))))</f>
        <v>0</v>
      </c>
      <c r="E564" s="173">
        <f>D564*C564</f>
        <v>0</v>
      </c>
      <c r="F564" s="173">
        <f>E564*$B$44</f>
        <v>0</v>
      </c>
      <c r="G564" s="173" t="str">
        <f>IF(B564=$A$48,$C$48,IF(B564=$A$49,$C$49,IF(B564=$A$50,$C$50,IF(B564=$A$51,$C$51,IF(B564=$A$52,$C$52,"0")))))</f>
        <v>0</v>
      </c>
      <c r="H564" s="173">
        <f>G564*C564</f>
        <v>0</v>
      </c>
      <c r="I564" s="188"/>
      <c r="J564" s="34"/>
      <c r="K564" s="173"/>
      <c r="L564" s="34"/>
      <c r="M564" s="173"/>
      <c r="N564" s="34"/>
    </row>
    <row r="565" spans="1:14">
      <c r="A565" s="176" t="s">
        <v>46</v>
      </c>
      <c r="B565" s="173">
        <f>'חימום וקירור מים'!D112</f>
        <v>0</v>
      </c>
      <c r="C565" s="173">
        <f>'חימום וקירור מים'!F112</f>
        <v>0</v>
      </c>
      <c r="D565" s="173" t="str">
        <f>IF(B565=$A$38,$D$38,IF(B565=$A$39,$D$39,IF(B565=$A$40,$D$40,IF(B565=$A$41,$D$41,IF(B565=$A$42,$D$42,"0")))))</f>
        <v>0</v>
      </c>
      <c r="E565" s="173">
        <f>D565*C565</f>
        <v>0</v>
      </c>
      <c r="F565" s="173">
        <f>E565*$B$44</f>
        <v>0</v>
      </c>
      <c r="G565" s="173" t="str">
        <f>IF(B565=$A$48,$C$48,IF(B565=$A$49,$C$49,IF(B565=$A$50,$C$50,IF(B565=$A$51,$C$51,IF(B565=$A$52,$C$52,"0")))))</f>
        <v>0</v>
      </c>
      <c r="H565" s="173">
        <f>G565*C565</f>
        <v>0</v>
      </c>
      <c r="I565" s="188"/>
      <c r="J565" s="34"/>
      <c r="K565" s="173"/>
      <c r="L565" s="34"/>
      <c r="M565" s="173"/>
      <c r="N565" s="34"/>
    </row>
    <row r="566" spans="1:14">
      <c r="B566" s="34"/>
      <c r="C566" s="34"/>
      <c r="E566" s="34"/>
      <c r="F566" s="34"/>
      <c r="G566" s="134"/>
      <c r="H566" s="188"/>
    </row>
    <row r="567" spans="1:14">
      <c r="A567" s="176" t="s">
        <v>213</v>
      </c>
      <c r="B567" s="173" t="s">
        <v>43</v>
      </c>
      <c r="C567" s="173">
        <f>'חימום וקירור מים'!B115*1000</f>
        <v>0</v>
      </c>
      <c r="D567" s="173"/>
      <c r="G567" s="134"/>
      <c r="H567" s="188"/>
    </row>
    <row r="568" spans="1:14">
      <c r="A568" s="176" t="s">
        <v>214</v>
      </c>
      <c r="B568" s="173" t="s">
        <v>192</v>
      </c>
      <c r="C568" s="173">
        <f>ABS('חימום וקירור מים'!D115-'חימום וקירור מים'!C115)</f>
        <v>0</v>
      </c>
      <c r="D568" s="173"/>
      <c r="G568" s="134"/>
      <c r="H568" s="188"/>
    </row>
    <row r="569" spans="1:14">
      <c r="B569" s="34"/>
      <c r="C569" s="34"/>
      <c r="E569" s="34"/>
      <c r="F569" s="34"/>
      <c r="G569" s="134"/>
    </row>
    <row r="570" spans="1:14">
      <c r="A570" s="188" t="s">
        <v>2433</v>
      </c>
      <c r="B570" s="173" t="s">
        <v>48</v>
      </c>
      <c r="C570" s="179">
        <f>C568*C567*$B$144</f>
        <v>0</v>
      </c>
      <c r="D570" s="34" t="s">
        <v>205</v>
      </c>
      <c r="E570" s="173" t="s">
        <v>204</v>
      </c>
      <c r="F570" s="173">
        <f>B556-C571</f>
        <v>0</v>
      </c>
      <c r="G570" s="134"/>
    </row>
    <row r="571" spans="1:14" ht="30">
      <c r="A571" s="188" t="s">
        <v>203</v>
      </c>
      <c r="B571" s="173" t="s">
        <v>204</v>
      </c>
      <c r="C571" s="219">
        <f>H563+H564+H565</f>
        <v>0</v>
      </c>
      <c r="D571" s="189" t="s">
        <v>2241</v>
      </c>
      <c r="E571" s="173" t="s">
        <v>204</v>
      </c>
      <c r="F571" s="29">
        <f>F570*'פרטים כלליים, עלויות ותוצאות'!$D$36</f>
        <v>0</v>
      </c>
      <c r="G571" s="134"/>
    </row>
    <row r="572" spans="1:14">
      <c r="A572" s="188"/>
      <c r="C572" s="219"/>
      <c r="D572" s="188"/>
      <c r="F572" s="29"/>
      <c r="G572" s="134"/>
    </row>
    <row r="573" spans="1:14">
      <c r="A573" s="188" t="s">
        <v>206</v>
      </c>
      <c r="B573" s="173" t="s">
        <v>48</v>
      </c>
      <c r="C573" s="218">
        <f>F563+F564+F565</f>
        <v>0</v>
      </c>
      <c r="D573" s="34" t="s">
        <v>207</v>
      </c>
      <c r="E573" s="173" t="s">
        <v>48</v>
      </c>
      <c r="F573" s="173">
        <f>B559-C573</f>
        <v>0</v>
      </c>
      <c r="G573" s="134"/>
    </row>
    <row r="574" spans="1:14" ht="30">
      <c r="A574" s="188"/>
      <c r="C574" s="219"/>
      <c r="D574" s="189" t="s">
        <v>2243</v>
      </c>
      <c r="E574" s="173" t="s">
        <v>48</v>
      </c>
      <c r="F574" s="29">
        <f>F573*'פרטים כלליים, עלויות ותוצאות'!$D$36</f>
        <v>0</v>
      </c>
      <c r="G574" s="134"/>
    </row>
    <row r="575" spans="1:14" s="284" customFormat="1">
      <c r="A575" s="281" t="s">
        <v>2457</v>
      </c>
      <c r="F575" s="29"/>
      <c r="G575" s="283"/>
      <c r="I575" s="281"/>
      <c r="K575" s="281"/>
      <c r="M575" s="281"/>
    </row>
    <row r="576" spans="1:14" s="304" customFormat="1">
      <c r="A576" s="208"/>
      <c r="B576" s="300" t="s">
        <v>2461</v>
      </c>
      <c r="C576" s="300" t="s">
        <v>2460</v>
      </c>
      <c r="D576" s="300" t="s">
        <v>2459</v>
      </c>
      <c r="E576" s="300" t="s">
        <v>2462</v>
      </c>
      <c r="F576" s="300" t="s">
        <v>2463</v>
      </c>
      <c r="G576" s="283"/>
      <c r="I576" s="281"/>
      <c r="K576" s="281"/>
      <c r="M576" s="281"/>
    </row>
    <row r="577" spans="1:14" s="304" customFormat="1" ht="30">
      <c r="A577" s="306" t="s">
        <v>394</v>
      </c>
      <c r="B577" s="208">
        <f>IF(C547=0,0,SUMIF(B547:B549,J547,C547:C549)/C554)</f>
        <v>0</v>
      </c>
      <c r="C577" s="208">
        <f>IF(C547=0,0,SUMIF(B547:B549,J548,C547:C549)/C554)</f>
        <v>0</v>
      </c>
      <c r="D577" s="208">
        <f>IF(C547=0,0,SUMIF(B547:B549,J549,C547:C549)/C554)</f>
        <v>0</v>
      </c>
      <c r="E577" s="208">
        <f>IF(C547=0,0,SUMIF(B547:B549,J550,C547:C549)/C554)</f>
        <v>0</v>
      </c>
      <c r="F577" s="208">
        <f>IF(C547=0,0,SUMIF(B547:B549,J551,C547:C549)/C554)</f>
        <v>0</v>
      </c>
      <c r="G577" s="283"/>
      <c r="I577" s="281"/>
      <c r="K577" s="281"/>
      <c r="M577" s="281"/>
    </row>
    <row r="578" spans="1:14" s="304" customFormat="1">
      <c r="A578" s="298" t="s">
        <v>369</v>
      </c>
      <c r="B578" s="208">
        <f>B577*$C570</f>
        <v>0</v>
      </c>
      <c r="C578" s="208">
        <f t="shared" ref="C578:F578" si="39">C577*$C570</f>
        <v>0</v>
      </c>
      <c r="D578" s="208">
        <f t="shared" si="39"/>
        <v>0</v>
      </c>
      <c r="E578" s="208">
        <f t="shared" si="39"/>
        <v>0</v>
      </c>
      <c r="F578" s="208">
        <f t="shared" si="39"/>
        <v>0</v>
      </c>
      <c r="G578" s="283"/>
      <c r="I578" s="281"/>
      <c r="K578" s="281"/>
      <c r="M578" s="281"/>
    </row>
    <row r="579" spans="1:14" s="304" customFormat="1">
      <c r="A579" s="300" t="s">
        <v>206</v>
      </c>
      <c r="B579" s="208">
        <f>SUMIF(B563:B565,J547,C563:C565)</f>
        <v>0</v>
      </c>
      <c r="C579" s="208">
        <f>SUMIF(B563:B565,J548,C563:C565)</f>
        <v>0</v>
      </c>
      <c r="D579" s="208">
        <f>SUMIF(B563:B565,J549,C563:C565)</f>
        <v>0</v>
      </c>
      <c r="E579" s="208">
        <f>SUMIF(B563:B565,J550,C563:C565)</f>
        <v>0</v>
      </c>
      <c r="F579" s="208">
        <f>SUMIF(B563:B565,J551,C563:C565)</f>
        <v>0</v>
      </c>
      <c r="G579" s="283"/>
      <c r="I579" s="281"/>
      <c r="K579" s="281"/>
      <c r="M579" s="281"/>
    </row>
    <row r="580" spans="1:14" s="284" customFormat="1">
      <c r="A580" s="208"/>
      <c r="B580" s="300" t="s">
        <v>2487</v>
      </c>
      <c r="C580" s="300" t="s">
        <v>2488</v>
      </c>
      <c r="D580" s="300" t="s">
        <v>2459</v>
      </c>
      <c r="E580" s="300" t="s">
        <v>2489</v>
      </c>
      <c r="F580" s="300" t="s">
        <v>2490</v>
      </c>
      <c r="G580" s="283"/>
      <c r="I580" s="281"/>
      <c r="K580" s="281"/>
      <c r="M580" s="281"/>
    </row>
    <row r="581" spans="1:14" s="284" customFormat="1">
      <c r="A581" s="298" t="s">
        <v>394</v>
      </c>
      <c r="B581" s="208">
        <f>IF(F547=0,0,SUMIF(B547:B549,J547,F547:F549)/C554)</f>
        <v>0</v>
      </c>
      <c r="C581" s="208">
        <f>IF(F547=0,0,SUMIF(B547:B549,J548,F547:F549)/C554)</f>
        <v>0</v>
      </c>
      <c r="D581" s="208">
        <f>IF(F547=0,0,SUMIF(B547:B549,J549,F547:F549)/C554)</f>
        <v>0</v>
      </c>
      <c r="E581" s="208">
        <f>IF(F547=0,0,SUMIF(B547:B549,J550,F547:F549)/C554)</f>
        <v>0</v>
      </c>
      <c r="F581" s="208">
        <f>IF(F547=0,0,SUMIF(B547:B549,J551,F547:F549)/C554)</f>
        <v>0</v>
      </c>
      <c r="G581" s="283"/>
      <c r="I581" s="281"/>
      <c r="K581" s="281"/>
      <c r="M581" s="281"/>
    </row>
    <row r="582" spans="1:14" s="284" customFormat="1">
      <c r="A582" s="298" t="s">
        <v>369</v>
      </c>
      <c r="B582" s="208">
        <f>B581*$C$570</f>
        <v>0</v>
      </c>
      <c r="C582" s="208">
        <f>C581*$C$570</f>
        <v>0</v>
      </c>
      <c r="D582" s="208">
        <f>D581*$C$570</f>
        <v>0</v>
      </c>
      <c r="E582" s="208">
        <f>E581*$C$570</f>
        <v>0</v>
      </c>
      <c r="F582" s="208">
        <f>F581*$C$570</f>
        <v>0</v>
      </c>
      <c r="G582" s="283"/>
      <c r="I582" s="281"/>
      <c r="K582" s="281"/>
      <c r="M582" s="281"/>
    </row>
    <row r="583" spans="1:14" s="284" customFormat="1">
      <c r="A583" s="300" t="s">
        <v>2458</v>
      </c>
      <c r="B583" s="299">
        <f>SUMIF(B563:B565,J547,F563:F565)</f>
        <v>0</v>
      </c>
      <c r="C583" s="299">
        <f>SUMIF(B563:B565,J548,F563:F565)</f>
        <v>0</v>
      </c>
      <c r="D583" s="299">
        <f>SUMIF(B563:B565,J549,F563:F565)</f>
        <v>0</v>
      </c>
      <c r="E583" s="299">
        <f>SUMIF(B563:B565,J550,F563:F565)</f>
        <v>0</v>
      </c>
      <c r="F583" s="299">
        <f>SUMIF(B563:B565,J551,F563:F565)</f>
        <v>0</v>
      </c>
      <c r="G583" s="283"/>
      <c r="I583" s="281"/>
      <c r="K583" s="281"/>
      <c r="M583" s="281"/>
    </row>
    <row r="584" spans="1:14" s="284" customFormat="1">
      <c r="A584" s="300" t="s">
        <v>207</v>
      </c>
      <c r="B584" s="282">
        <f t="shared" ref="B584" si="40">B582-B583</f>
        <v>0</v>
      </c>
      <c r="C584" s="282">
        <f t="shared" ref="C584" si="41">C582-C583</f>
        <v>0</v>
      </c>
      <c r="D584" s="282">
        <f>D582-D583</f>
        <v>0</v>
      </c>
      <c r="E584" s="282">
        <f t="shared" ref="E584" si="42">E582-E583</f>
        <v>0</v>
      </c>
      <c r="F584" s="282">
        <f t="shared" ref="F584" si="43">F582-F583</f>
        <v>0</v>
      </c>
      <c r="G584" s="283"/>
      <c r="I584" s="281"/>
      <c r="K584" s="281"/>
      <c r="M584" s="281"/>
    </row>
    <row r="585" spans="1:14">
      <c r="A585" s="278" t="s">
        <v>2243</v>
      </c>
      <c r="B585" s="282">
        <f>' קבועים'!B584*'פרטים כלליים, עלויות ותוצאות'!$D$36</f>
        <v>0</v>
      </c>
      <c r="C585" s="282">
        <f>' קבועים'!C584*'פרטים כלליים, עלויות ותוצאות'!$D$36</f>
        <v>0</v>
      </c>
      <c r="D585" s="282">
        <f>' קבועים'!D584*'פרטים כלליים, עלויות ותוצאות'!$D$36</f>
        <v>0</v>
      </c>
      <c r="E585" s="282">
        <f>' קבועים'!E584*'פרטים כלליים, עלויות ותוצאות'!$D$36</f>
        <v>0</v>
      </c>
      <c r="F585" s="282">
        <f>' קבועים'!F584*'פרטים כלליים, עלויות ותוצאות'!$D$36</f>
        <v>0</v>
      </c>
      <c r="G585" s="134"/>
    </row>
    <row r="586" spans="1:14" ht="30">
      <c r="A586" s="34" t="s">
        <v>50</v>
      </c>
      <c r="B586" s="134" t="s">
        <v>109</v>
      </c>
      <c r="C586" s="34" t="s">
        <v>367</v>
      </c>
      <c r="D586" s="220" t="s">
        <v>2495</v>
      </c>
      <c r="E586" s="134" t="s">
        <v>107</v>
      </c>
      <c r="F586" s="34" t="s">
        <v>108</v>
      </c>
      <c r="G586" s="34" t="s">
        <v>111</v>
      </c>
      <c r="M586" s="173"/>
    </row>
    <row r="587" spans="1:14">
      <c r="A587" s="173" t="s">
        <v>39</v>
      </c>
      <c r="B587" s="173" t="s">
        <v>48</v>
      </c>
      <c r="C587" s="197">
        <f>B559</f>
        <v>0</v>
      </c>
      <c r="D587" s="184">
        <f>B558</f>
        <v>0</v>
      </c>
      <c r="E587" s="173">
        <f>C573</f>
        <v>0</v>
      </c>
      <c r="F587" s="173">
        <f>C587-E587</f>
        <v>0</v>
      </c>
      <c r="G587" s="211">
        <f>IF(F587=0,0,F587/C587)</f>
        <v>0</v>
      </c>
      <c r="M587" s="173"/>
    </row>
    <row r="588" spans="1:14">
      <c r="A588" s="173"/>
      <c r="C588" s="197"/>
      <c r="D588" s="184"/>
      <c r="G588" s="211"/>
      <c r="M588" s="173"/>
    </row>
    <row r="589" spans="1:14">
      <c r="A589" s="188" t="s">
        <v>288</v>
      </c>
      <c r="C589" s="218"/>
      <c r="G589" s="134"/>
      <c r="H589" s="188"/>
    </row>
    <row r="590" spans="1:14" ht="30">
      <c r="B590" s="34" t="s">
        <v>50</v>
      </c>
      <c r="C590" s="34" t="s">
        <v>85</v>
      </c>
      <c r="D590" s="34" t="s">
        <v>130</v>
      </c>
      <c r="E590" s="34" t="s">
        <v>129</v>
      </c>
      <c r="F590" s="134" t="s">
        <v>274</v>
      </c>
      <c r="G590" s="34" t="s">
        <v>61</v>
      </c>
      <c r="H590" s="34" t="s">
        <v>52</v>
      </c>
      <c r="I590" s="188"/>
      <c r="J590" s="34"/>
      <c r="K590" s="173"/>
      <c r="L590" s="34"/>
      <c r="M590" s="173"/>
      <c r="N590" s="34"/>
    </row>
    <row r="591" spans="1:14">
      <c r="A591" s="176" t="s">
        <v>44</v>
      </c>
      <c r="B591" s="173">
        <f>'חימום וקירור מים'!D273</f>
        <v>0</v>
      </c>
      <c r="C591" s="173">
        <f>'חימום וקירור מים'!F273</f>
        <v>0</v>
      </c>
      <c r="D591" s="173" t="str">
        <f>IF(B591=$A$38,$D$38,IF(B591=$A$39,$D$39,IF(B591=$A$40,$D$40,IF(B591=$A$41,$D$41,IF(B591=$A$42,$D$42,"0")))))</f>
        <v>0</v>
      </c>
      <c r="E591" s="173">
        <f>D591*C591</f>
        <v>0</v>
      </c>
      <c r="F591" s="173">
        <f>E591*$B$44</f>
        <v>0</v>
      </c>
      <c r="G591" s="173" t="str">
        <f>IF(B591=$A$48,$C$48,IF(B591=$A$49,$C$49,IF(B591=$A$50,$C$50,IF(B591=$A$51,$C$51,IF(B591=$A$52,$C$52,"0")))))</f>
        <v>0</v>
      </c>
      <c r="H591" s="173">
        <f>G591*C591</f>
        <v>0</v>
      </c>
      <c r="I591" s="188"/>
      <c r="J591" s="34"/>
      <c r="K591" s="173"/>
      <c r="L591" s="34"/>
      <c r="M591" s="173"/>
      <c r="N591" s="34"/>
    </row>
    <row r="592" spans="1:14">
      <c r="A592" s="176" t="s">
        <v>45</v>
      </c>
      <c r="B592" s="173">
        <f>'חימום וקירור מים'!D274</f>
        <v>0</v>
      </c>
      <c r="C592" s="173">
        <f>'חימום וקירור מים'!F274</f>
        <v>0</v>
      </c>
      <c r="D592" s="173" t="str">
        <f>IF(B592=$A$38,$D$38,IF(B592=$A$39,$D$39,IF(B592=$A$40,$D$40,IF(B592=$A$41,$D$41,IF(B592=$A$42,$D$42,"0")))))</f>
        <v>0</v>
      </c>
      <c r="E592" s="173">
        <f>D592*C592</f>
        <v>0</v>
      </c>
      <c r="F592" s="173">
        <f>E592*$B$44</f>
        <v>0</v>
      </c>
      <c r="G592" s="173" t="str">
        <f>IF(B592=$A$48,$C$48,IF(B592=$A$49,$C$49,IF(B592=$A$50,$C$50,IF(B592=$A$51,$C$51,IF(B592=$A$52,$C$52,"0")))))</f>
        <v>0</v>
      </c>
      <c r="H592" s="173">
        <f>G592*C592</f>
        <v>0</v>
      </c>
      <c r="I592" s="188"/>
      <c r="J592" s="34"/>
      <c r="K592" s="173"/>
      <c r="L592" s="34"/>
      <c r="M592" s="173"/>
      <c r="N592" s="34"/>
    </row>
    <row r="593" spans="1:14">
      <c r="A593" s="176" t="s">
        <v>46</v>
      </c>
      <c r="B593" s="173">
        <f>'חימום וקירור מים'!D275</f>
        <v>0</v>
      </c>
      <c r="C593" s="173">
        <f>'חימום וקירור מים'!F275</f>
        <v>0</v>
      </c>
      <c r="D593" s="173" t="str">
        <f>IF(B593=$A$38,$D$38,IF(B593=$A$39,$D$39,IF(B593=$A$40,$D$40,IF(B593=$A$41,$D$41,IF(B593=$A$42,$D$42,"0")))))</f>
        <v>0</v>
      </c>
      <c r="E593" s="173">
        <f>D593*C593</f>
        <v>0</v>
      </c>
      <c r="F593" s="173">
        <f>E593*$B$44</f>
        <v>0</v>
      </c>
      <c r="G593" s="173" t="str">
        <f>IF(B593=$A$48,$C$48,IF(B593=$A$49,$C$49,IF(B593=$A$50,$C$50,IF(B593=$A$51,$C$51,IF(B593=$A$52,$C$52,"0")))))</f>
        <v>0</v>
      </c>
      <c r="H593" s="173">
        <f>G593*C593</f>
        <v>0</v>
      </c>
      <c r="I593" s="188"/>
      <c r="J593" s="34"/>
      <c r="K593" s="173"/>
      <c r="L593" s="34"/>
      <c r="M593" s="173"/>
      <c r="N593" s="34"/>
    </row>
    <row r="594" spans="1:14">
      <c r="B594" s="34"/>
      <c r="C594" s="34"/>
      <c r="E594" s="34"/>
      <c r="F594" s="34"/>
      <c r="G594" s="34"/>
      <c r="H594" s="134"/>
      <c r="I594" s="188"/>
      <c r="J594" s="34"/>
      <c r="K594" s="173"/>
      <c r="L594" s="34"/>
      <c r="M594" s="173"/>
      <c r="N594" s="34"/>
    </row>
    <row r="595" spans="1:14">
      <c r="A595" s="176" t="s">
        <v>213</v>
      </c>
      <c r="B595" s="173" t="s">
        <v>43</v>
      </c>
      <c r="C595" s="173">
        <f>'חימום וקירור מים'!B278*1000</f>
        <v>0</v>
      </c>
      <c r="D595" s="173"/>
      <c r="H595" s="134"/>
      <c r="I595" s="188"/>
      <c r="J595" s="34"/>
      <c r="K595" s="173"/>
      <c r="L595" s="34"/>
      <c r="M595" s="173"/>
      <c r="N595" s="34"/>
    </row>
    <row r="596" spans="1:14">
      <c r="A596" s="176" t="s">
        <v>214</v>
      </c>
      <c r="B596" s="173" t="s">
        <v>192</v>
      </c>
      <c r="C596" s="173">
        <f>ABS('חימום וקירור מים'!D278-'חימום וקירור מים'!C278)</f>
        <v>0</v>
      </c>
      <c r="D596" s="173"/>
      <c r="H596" s="134"/>
      <c r="I596" s="188"/>
      <c r="J596" s="34"/>
      <c r="K596" s="173"/>
      <c r="L596" s="34"/>
      <c r="M596" s="173"/>
      <c r="N596" s="34"/>
    </row>
    <row r="597" spans="1:14">
      <c r="B597" s="34"/>
      <c r="C597" s="34"/>
      <c r="E597" s="34"/>
      <c r="F597" s="34"/>
      <c r="G597" s="34"/>
      <c r="H597" s="134"/>
      <c r="I597" s="188"/>
      <c r="J597" s="34"/>
      <c r="K597" s="173"/>
      <c r="L597" s="34"/>
      <c r="M597" s="173"/>
      <c r="N597" s="34"/>
    </row>
    <row r="598" spans="1:14">
      <c r="A598" s="188" t="s">
        <v>2433</v>
      </c>
      <c r="B598" s="173" t="s">
        <v>48</v>
      </c>
      <c r="C598" s="206">
        <f>C595*C596*$B$144</f>
        <v>0</v>
      </c>
      <c r="H598" s="134"/>
      <c r="I598" s="188"/>
      <c r="J598" s="34"/>
      <c r="K598" s="173"/>
      <c r="L598" s="34"/>
      <c r="M598" s="173"/>
      <c r="N598" s="34"/>
    </row>
    <row r="599" spans="1:14">
      <c r="A599" s="221" t="s">
        <v>169</v>
      </c>
      <c r="B599" s="207">
        <f>(H591+H592+H593)</f>
        <v>0</v>
      </c>
      <c r="C599" s="198"/>
      <c r="D599" s="188"/>
      <c r="G599" s="29"/>
      <c r="H599" s="134"/>
      <c r="I599" s="188"/>
      <c r="J599" s="34"/>
      <c r="K599" s="173"/>
      <c r="L599" s="34"/>
      <c r="M599" s="173"/>
      <c r="N599" s="34"/>
    </row>
    <row r="600" spans="1:14">
      <c r="A600" s="222" t="s">
        <v>286</v>
      </c>
      <c r="B600" s="207">
        <f>(F591+F592+F593)</f>
        <v>0</v>
      </c>
      <c r="C600" s="198"/>
      <c r="D600" s="188"/>
      <c r="G600" s="29"/>
      <c r="H600" s="134"/>
      <c r="I600" s="188"/>
      <c r="J600" s="34"/>
      <c r="K600" s="173"/>
      <c r="L600" s="34"/>
      <c r="M600" s="173"/>
      <c r="N600" s="34"/>
    </row>
    <row r="601" spans="1:14">
      <c r="A601" s="188"/>
      <c r="C601" s="198"/>
      <c r="D601" s="188"/>
      <c r="G601" s="29"/>
      <c r="H601" s="134"/>
      <c r="I601" s="188"/>
      <c r="J601" s="34"/>
      <c r="K601" s="173"/>
      <c r="L601" s="34"/>
      <c r="M601" s="173"/>
      <c r="N601" s="34"/>
    </row>
    <row r="602" spans="1:14">
      <c r="A602" s="188" t="s">
        <v>289</v>
      </c>
      <c r="C602" s="218"/>
      <c r="H602" s="134"/>
      <c r="I602" s="188"/>
      <c r="J602" s="34"/>
      <c r="K602" s="173"/>
      <c r="L602" s="34"/>
      <c r="M602" s="173"/>
      <c r="N602" s="34"/>
    </row>
    <row r="603" spans="1:14" ht="30">
      <c r="B603" s="34" t="s">
        <v>50</v>
      </c>
      <c r="C603" s="34" t="s">
        <v>85</v>
      </c>
      <c r="D603" s="34" t="s">
        <v>130</v>
      </c>
      <c r="E603" s="34" t="s">
        <v>129</v>
      </c>
      <c r="F603" s="134" t="s">
        <v>274</v>
      </c>
      <c r="G603" s="34" t="s">
        <v>61</v>
      </c>
      <c r="H603" s="34" t="s">
        <v>52</v>
      </c>
      <c r="I603" s="188"/>
      <c r="J603" s="34"/>
      <c r="K603" s="173"/>
      <c r="L603" s="34"/>
      <c r="M603" s="173"/>
      <c r="N603" s="34"/>
    </row>
    <row r="604" spans="1:14">
      <c r="A604" s="176" t="s">
        <v>44</v>
      </c>
      <c r="B604" s="173">
        <f>'חימום וקירור מים'!D366</f>
        <v>0</v>
      </c>
      <c r="C604" s="173">
        <f>'חימום וקירור מים'!F366</f>
        <v>0</v>
      </c>
      <c r="D604" s="173" t="str">
        <f>IF(B604=$A$38,$D$38,IF(B604=$A$39,$D$39,IF(B604=$A$40,$D$40,IF(B604=$A$41,$D$41,IF(B604=$A$42,$D$42,"0")))))</f>
        <v>0</v>
      </c>
      <c r="E604" s="173">
        <f>D604*C604</f>
        <v>0</v>
      </c>
      <c r="F604" s="173">
        <f>E604*$B$44</f>
        <v>0</v>
      </c>
      <c r="G604" s="173" t="str">
        <f>IF(B604=$A$48,$C$48,IF(B604=$A$49,$C$49,IF(B604=$A$50,$C$50,IF(B604=$A$51,$C$51,IF(B604=$A$52,$C$52,"0")))))</f>
        <v>0</v>
      </c>
      <c r="H604" s="173">
        <f>G604*C604</f>
        <v>0</v>
      </c>
      <c r="I604" s="188"/>
      <c r="J604" s="34"/>
      <c r="K604" s="173"/>
      <c r="L604" s="34"/>
      <c r="M604" s="173"/>
      <c r="N604" s="34"/>
    </row>
    <row r="605" spans="1:14">
      <c r="A605" s="176" t="s">
        <v>45</v>
      </c>
      <c r="B605" s="173">
        <f>'חימום וקירור מים'!D367</f>
        <v>0</v>
      </c>
      <c r="C605" s="173">
        <f>'חימום וקירור מים'!F367</f>
        <v>0</v>
      </c>
      <c r="D605" s="173" t="str">
        <f>IF(B605=$A$38,$D$38,IF(B605=$A$39,$D$39,IF(B605=$A$40,$D$40,IF(B605=$A$41,$D$41,IF(B605=$A$42,$D$42,"0")))))</f>
        <v>0</v>
      </c>
      <c r="E605" s="173">
        <f>D605*C605</f>
        <v>0</v>
      </c>
      <c r="F605" s="173">
        <f>E605*$B$44</f>
        <v>0</v>
      </c>
      <c r="G605" s="173" t="str">
        <f>IF(B605=$A$48,$C$48,IF(B605=$A$49,$C$49,IF(B605=$A$50,$C$50,IF(B605=$A$51,$C$51,IF(B605=$A$52,$C$52,"0")))))</f>
        <v>0</v>
      </c>
      <c r="H605" s="173">
        <f>G605*C605</f>
        <v>0</v>
      </c>
      <c r="I605" s="188"/>
      <c r="J605" s="34"/>
      <c r="K605" s="173"/>
      <c r="L605" s="34"/>
      <c r="M605" s="173"/>
      <c r="N605" s="34"/>
    </row>
    <row r="606" spans="1:14">
      <c r="A606" s="176" t="s">
        <v>46</v>
      </c>
      <c r="B606" s="173">
        <f>'חימום וקירור מים'!D368</f>
        <v>0</v>
      </c>
      <c r="C606" s="173">
        <f>'חימום וקירור מים'!F368</f>
        <v>0</v>
      </c>
      <c r="D606" s="173" t="str">
        <f>IF(B606=$A$38,$D$38,IF(B606=$A$39,$D$39,IF(B606=$A$40,$D$40,IF(B606=$A$41,$D$41,IF(B606=$A$42,$D$42,"0")))))</f>
        <v>0</v>
      </c>
      <c r="E606" s="173">
        <f>D606*C606</f>
        <v>0</v>
      </c>
      <c r="F606" s="173">
        <f>E606*$B$44</f>
        <v>0</v>
      </c>
      <c r="G606" s="173" t="str">
        <f>IF(B606=$A$48,$C$48,IF(B606=$A$49,$C$49,IF(B606=$A$50,$C$50,IF(B606=$A$51,$C$51,IF(B606=$A$52,$C$52,"0")))))</f>
        <v>0</v>
      </c>
      <c r="H606" s="173">
        <f>G606*C606</f>
        <v>0</v>
      </c>
      <c r="I606" s="188"/>
      <c r="J606" s="34"/>
      <c r="K606" s="173"/>
      <c r="L606" s="34"/>
      <c r="M606" s="173"/>
      <c r="N606" s="34"/>
    </row>
    <row r="607" spans="1:14">
      <c r="B607" s="34"/>
      <c r="C607" s="34"/>
      <c r="E607" s="34"/>
      <c r="F607" s="34"/>
      <c r="G607" s="34"/>
      <c r="H607" s="134"/>
      <c r="I607" s="188"/>
      <c r="J607" s="34"/>
      <c r="K607" s="173"/>
      <c r="L607" s="34"/>
      <c r="M607" s="173"/>
      <c r="N607" s="34"/>
    </row>
    <row r="608" spans="1:14">
      <c r="A608" s="176" t="s">
        <v>213</v>
      </c>
      <c r="B608" s="173" t="s">
        <v>43</v>
      </c>
      <c r="C608" s="173">
        <f>'חימום וקירור מים'!B371*1000</f>
        <v>0</v>
      </c>
      <c r="D608" s="173"/>
      <c r="H608" s="134"/>
      <c r="I608" s="188"/>
      <c r="J608" s="34"/>
      <c r="K608" s="173"/>
      <c r="L608" s="34"/>
      <c r="M608" s="173"/>
      <c r="N608" s="34"/>
    </row>
    <row r="609" spans="1:14">
      <c r="A609" s="176" t="s">
        <v>214</v>
      </c>
      <c r="B609" s="173" t="s">
        <v>192</v>
      </c>
      <c r="C609" s="173">
        <f>ABS('חימום וקירור מים'!D371-'חימום וקירור מים'!C371)</f>
        <v>0</v>
      </c>
      <c r="D609" s="173"/>
      <c r="H609" s="134"/>
      <c r="I609" s="188"/>
      <c r="J609" s="34"/>
      <c r="K609" s="173"/>
      <c r="L609" s="34"/>
      <c r="M609" s="173"/>
      <c r="N609" s="34"/>
    </row>
    <row r="610" spans="1:14">
      <c r="B610" s="34"/>
      <c r="C610" s="34"/>
      <c r="E610" s="34"/>
      <c r="F610" s="34"/>
      <c r="G610" s="34"/>
      <c r="H610" s="134"/>
      <c r="I610" s="188"/>
      <c r="J610" s="34"/>
      <c r="K610" s="173"/>
      <c r="L610" s="34"/>
      <c r="M610" s="173"/>
      <c r="N610" s="34"/>
    </row>
    <row r="611" spans="1:14">
      <c r="A611" s="188" t="s">
        <v>2433</v>
      </c>
      <c r="B611" s="173" t="s">
        <v>48</v>
      </c>
      <c r="C611" s="206">
        <f>C608*C609*$B$144</f>
        <v>0</v>
      </c>
      <c r="H611" s="134"/>
      <c r="I611" s="188"/>
      <c r="J611" s="34"/>
      <c r="K611" s="173"/>
      <c r="L611" s="34"/>
      <c r="M611" s="173"/>
      <c r="N611" s="34"/>
    </row>
    <row r="612" spans="1:14">
      <c r="A612" s="221" t="s">
        <v>169</v>
      </c>
      <c r="B612" s="207">
        <f>(H604+H605+H606)</f>
        <v>0</v>
      </c>
      <c r="C612" s="198"/>
      <c r="D612" s="188"/>
      <c r="G612" s="29"/>
      <c r="H612" s="134"/>
      <c r="I612" s="188"/>
      <c r="J612" s="34"/>
      <c r="K612" s="173"/>
      <c r="L612" s="34"/>
      <c r="M612" s="173"/>
      <c r="N612" s="34"/>
    </row>
    <row r="613" spans="1:14">
      <c r="A613" s="222" t="s">
        <v>286</v>
      </c>
      <c r="B613" s="207">
        <f>(F604+F605+F606)</f>
        <v>0</v>
      </c>
      <c r="C613" s="198"/>
      <c r="D613" s="188"/>
      <c r="G613" s="29"/>
      <c r="H613" s="134"/>
      <c r="I613" s="188"/>
      <c r="J613" s="34"/>
      <c r="K613" s="173"/>
      <c r="L613" s="34"/>
      <c r="M613" s="173"/>
      <c r="N613" s="34"/>
    </row>
    <row r="614" spans="1:14">
      <c r="A614" s="188"/>
      <c r="C614" s="198"/>
      <c r="D614" s="188"/>
      <c r="G614" s="29"/>
      <c r="H614" s="134"/>
      <c r="I614" s="188"/>
      <c r="J614" s="34"/>
      <c r="K614" s="173"/>
      <c r="L614" s="34"/>
      <c r="M614" s="173"/>
      <c r="N614" s="34"/>
    </row>
    <row r="615" spans="1:14">
      <c r="A615" s="188" t="s">
        <v>290</v>
      </c>
      <c r="C615" s="218"/>
      <c r="H615" s="134"/>
      <c r="I615" s="188"/>
      <c r="J615" s="34"/>
      <c r="K615" s="173"/>
      <c r="L615" s="34"/>
      <c r="M615" s="173"/>
      <c r="N615" s="34"/>
    </row>
    <row r="616" spans="1:14" ht="30">
      <c r="B616" s="34" t="s">
        <v>50</v>
      </c>
      <c r="C616" s="34" t="s">
        <v>85</v>
      </c>
      <c r="D616" s="34" t="s">
        <v>130</v>
      </c>
      <c r="E616" s="34" t="s">
        <v>129</v>
      </c>
      <c r="F616" s="134" t="s">
        <v>274</v>
      </c>
      <c r="G616" s="34" t="s">
        <v>61</v>
      </c>
      <c r="H616" s="34" t="s">
        <v>52</v>
      </c>
      <c r="I616" s="188"/>
      <c r="J616" s="34"/>
      <c r="K616" s="173"/>
      <c r="L616" s="34"/>
      <c r="M616" s="173"/>
      <c r="N616" s="34"/>
    </row>
    <row r="617" spans="1:14">
      <c r="A617" s="176" t="s">
        <v>44</v>
      </c>
      <c r="B617" s="173">
        <f>'חימום וקירור מים'!D459</f>
        <v>0</v>
      </c>
      <c r="C617" s="173">
        <f>'חימום וקירור מים'!F459</f>
        <v>0</v>
      </c>
      <c r="D617" s="173" t="str">
        <f>IF(B617=$A$38,$D$38,IF(B617=$A$39,$D$39,IF(B617=$A$40,$D$40,IF(B617=$A$41,$D$41,IF(B617=$A$42,$D$42,"0")))))</f>
        <v>0</v>
      </c>
      <c r="E617" s="173">
        <f>D617*C617</f>
        <v>0</v>
      </c>
      <c r="F617" s="173">
        <f>E617*$B$44</f>
        <v>0</v>
      </c>
      <c r="G617" s="173" t="str">
        <f>IF(B617=$A$48,$C$48,IF(B617=$A$49,$C$49,IF(B617=$A$50,$C$50,IF(B617=$A$51,$C$51,IF(B617=$A$52,$C$52,"0")))))</f>
        <v>0</v>
      </c>
      <c r="H617" s="173">
        <f>G617*C617</f>
        <v>0</v>
      </c>
      <c r="I617" s="188"/>
      <c r="J617" s="34"/>
      <c r="K617" s="173"/>
      <c r="L617" s="34"/>
      <c r="M617" s="173"/>
      <c r="N617" s="34"/>
    </row>
    <row r="618" spans="1:14">
      <c r="A618" s="176" t="s">
        <v>45</v>
      </c>
      <c r="B618" s="173">
        <f>'חימום וקירור מים'!D460</f>
        <v>0</v>
      </c>
      <c r="C618" s="173">
        <f>'חימום וקירור מים'!F460</f>
        <v>0</v>
      </c>
      <c r="D618" s="173" t="str">
        <f>IF(B618=$A$38,$D$38,IF(B618=$A$39,$D$39,IF(B618=$A$40,$D$40,IF(B618=$A$41,$D$41,IF(B618=$A$42,$D$42,"0")))))</f>
        <v>0</v>
      </c>
      <c r="E618" s="173">
        <f>D618*C618</f>
        <v>0</v>
      </c>
      <c r="F618" s="173">
        <f>E618*$B$44</f>
        <v>0</v>
      </c>
      <c r="G618" s="173" t="str">
        <f>IF(B618=$A$48,$C$48,IF(B618=$A$49,$C$49,IF(B618=$A$50,$C$50,IF(B618=$A$51,$C$51,IF(B618=$A$52,$C$52,"0")))))</f>
        <v>0</v>
      </c>
      <c r="H618" s="173">
        <f>G618*C618</f>
        <v>0</v>
      </c>
      <c r="I618" s="188"/>
      <c r="J618" s="34"/>
      <c r="K618" s="173"/>
      <c r="L618" s="34"/>
      <c r="M618" s="173"/>
      <c r="N618" s="34"/>
    </row>
    <row r="619" spans="1:14">
      <c r="A619" s="176" t="s">
        <v>46</v>
      </c>
      <c r="B619" s="173">
        <f>'חימום וקירור מים'!D461</f>
        <v>0</v>
      </c>
      <c r="C619" s="173">
        <f>'חימום וקירור מים'!F461</f>
        <v>0</v>
      </c>
      <c r="D619" s="173" t="str">
        <f>IF(B619=$A$38,$D$38,IF(B619=$A$39,$D$39,IF(B619=$A$40,$D$40,IF(B619=$A$41,$D$41,IF(B619=$A$42,$D$42,"0")))))</f>
        <v>0</v>
      </c>
      <c r="E619" s="173">
        <f>D619*C619</f>
        <v>0</v>
      </c>
      <c r="F619" s="173">
        <f>E619*$B$44</f>
        <v>0</v>
      </c>
      <c r="G619" s="173" t="str">
        <f>IF(B619=$A$48,$C$48,IF(B619=$A$49,$C$49,IF(B619=$A$50,$C$50,IF(B619=$A$51,$C$51,IF(B619=$A$52,$C$52,"0")))))</f>
        <v>0</v>
      </c>
      <c r="H619" s="173">
        <f>G619*C619</f>
        <v>0</v>
      </c>
      <c r="I619" s="188"/>
      <c r="J619" s="34"/>
      <c r="K619" s="173"/>
      <c r="L619" s="34"/>
      <c r="M619" s="173"/>
      <c r="N619" s="34"/>
    </row>
    <row r="620" spans="1:14">
      <c r="B620" s="34"/>
      <c r="C620" s="34"/>
      <c r="E620" s="34"/>
      <c r="F620" s="34"/>
      <c r="G620" s="34"/>
      <c r="H620" s="134"/>
      <c r="I620" s="188"/>
      <c r="J620" s="34"/>
      <c r="K620" s="173"/>
      <c r="L620" s="34"/>
      <c r="M620" s="173"/>
      <c r="N620" s="34"/>
    </row>
    <row r="621" spans="1:14">
      <c r="A621" s="176" t="s">
        <v>213</v>
      </c>
      <c r="B621" s="173" t="s">
        <v>43</v>
      </c>
      <c r="C621" s="173">
        <f>'חימום וקירור מים'!B464*1000</f>
        <v>0</v>
      </c>
      <c r="D621" s="173"/>
      <c r="H621" s="134"/>
      <c r="I621" s="188"/>
      <c r="J621" s="34"/>
      <c r="K621" s="173"/>
      <c r="L621" s="34"/>
      <c r="M621" s="173"/>
      <c r="N621" s="34"/>
    </row>
    <row r="622" spans="1:14">
      <c r="A622" s="176" t="s">
        <v>214</v>
      </c>
      <c r="B622" s="173" t="s">
        <v>192</v>
      </c>
      <c r="C622" s="173">
        <f>ABS('חימום וקירור מים'!D464-'חימום וקירור מים'!C464)</f>
        <v>0</v>
      </c>
      <c r="D622" s="173"/>
      <c r="H622" s="134"/>
      <c r="I622" s="188"/>
      <c r="J622" s="34"/>
      <c r="K622" s="173"/>
      <c r="L622" s="34"/>
      <c r="M622" s="173"/>
      <c r="N622" s="34"/>
    </row>
    <row r="623" spans="1:14">
      <c r="B623" s="34"/>
      <c r="C623" s="34"/>
      <c r="E623" s="34"/>
      <c r="F623" s="34"/>
      <c r="G623" s="34"/>
      <c r="H623" s="134"/>
      <c r="I623" s="188"/>
      <c r="J623" s="34"/>
      <c r="K623" s="173"/>
      <c r="L623" s="34"/>
      <c r="M623" s="173"/>
      <c r="N623" s="34"/>
    </row>
    <row r="624" spans="1:14">
      <c r="A624" s="188" t="s">
        <v>2433</v>
      </c>
      <c r="B624" s="173" t="s">
        <v>48</v>
      </c>
      <c r="C624" s="206">
        <f>C621*C622*$B$144</f>
        <v>0</v>
      </c>
      <c r="H624" s="134"/>
      <c r="I624" s="188"/>
      <c r="J624" s="34"/>
      <c r="K624" s="173"/>
      <c r="L624" s="34"/>
      <c r="M624" s="173"/>
      <c r="N624" s="34"/>
    </row>
    <row r="625" spans="1:14">
      <c r="A625" s="221" t="s">
        <v>169</v>
      </c>
      <c r="B625" s="207">
        <f>(H617+H618+H619)</f>
        <v>0</v>
      </c>
      <c r="C625" s="198"/>
      <c r="D625" s="188"/>
      <c r="G625" s="29"/>
      <c r="H625" s="134"/>
      <c r="I625" s="188"/>
      <c r="J625" s="34"/>
      <c r="K625" s="173"/>
      <c r="L625" s="34"/>
      <c r="M625" s="173"/>
      <c r="N625" s="34"/>
    </row>
    <row r="626" spans="1:14">
      <c r="A626" s="222" t="s">
        <v>286</v>
      </c>
      <c r="B626" s="207">
        <f>(F617+F618+F619)</f>
        <v>0</v>
      </c>
      <c r="C626" s="198"/>
      <c r="D626" s="188"/>
      <c r="G626" s="29"/>
      <c r="H626" s="134"/>
      <c r="I626" s="188"/>
      <c r="J626" s="34"/>
      <c r="K626" s="173"/>
      <c r="L626" s="34"/>
      <c r="M626" s="173"/>
      <c r="N626" s="34"/>
    </row>
    <row r="627" spans="1:14" s="304" customFormat="1">
      <c r="A627" s="222"/>
      <c r="B627" s="207"/>
      <c r="C627" s="285"/>
      <c r="D627" s="188"/>
      <c r="G627" s="29"/>
      <c r="H627" s="283"/>
      <c r="I627" s="188"/>
      <c r="J627" s="281"/>
      <c r="L627" s="281"/>
      <c r="N627" s="281"/>
    </row>
    <row r="628" spans="1:14" s="304" customFormat="1">
      <c r="A628" s="281" t="s">
        <v>2492</v>
      </c>
      <c r="F628" s="29"/>
      <c r="G628" s="29"/>
      <c r="H628" s="283"/>
      <c r="I628" s="188"/>
      <c r="J628" s="281"/>
      <c r="L628" s="281"/>
      <c r="N628" s="281"/>
    </row>
    <row r="629" spans="1:14" s="304" customFormat="1">
      <c r="A629" s="208"/>
      <c r="B629" s="300" t="s">
        <v>2461</v>
      </c>
      <c r="C629" s="300" t="s">
        <v>2460</v>
      </c>
      <c r="D629" s="300" t="s">
        <v>2459</v>
      </c>
      <c r="E629" s="300" t="s">
        <v>2462</v>
      </c>
      <c r="F629" s="300" t="s">
        <v>2463</v>
      </c>
      <c r="G629" s="29"/>
      <c r="H629" s="283"/>
      <c r="I629" s="188"/>
      <c r="J629" s="281"/>
      <c r="L629" s="281"/>
      <c r="N629" s="281"/>
    </row>
    <row r="630" spans="1:14" s="304" customFormat="1" ht="30">
      <c r="A630" s="306" t="s">
        <v>394</v>
      </c>
      <c r="B630" s="208">
        <f>B577</f>
        <v>0</v>
      </c>
      <c r="C630" s="208">
        <f t="shared" ref="C630:F630" si="44">C577</f>
        <v>0</v>
      </c>
      <c r="D630" s="208">
        <f t="shared" si="44"/>
        <v>0</v>
      </c>
      <c r="E630" s="208">
        <f t="shared" si="44"/>
        <v>0</v>
      </c>
      <c r="F630" s="208">
        <f t="shared" si="44"/>
        <v>0</v>
      </c>
      <c r="G630" s="29"/>
      <c r="H630" s="283"/>
      <c r="I630" s="188"/>
      <c r="J630" s="281"/>
      <c r="L630" s="281"/>
      <c r="N630" s="281"/>
    </row>
    <row r="631" spans="1:14" s="304" customFormat="1">
      <c r="A631" s="281" t="s">
        <v>247</v>
      </c>
      <c r="G631" s="29"/>
      <c r="H631" s="283"/>
      <c r="I631" s="188"/>
      <c r="J631" s="281"/>
      <c r="L631" s="281"/>
      <c r="N631" s="281"/>
    </row>
    <row r="632" spans="1:14" s="304" customFormat="1">
      <c r="A632" s="298" t="s">
        <v>369</v>
      </c>
      <c r="B632" s="208">
        <f>$C598*B630</f>
        <v>0</v>
      </c>
      <c r="C632" s="208">
        <f t="shared" ref="C632:F632" si="45">$C598*C630</f>
        <v>0</v>
      </c>
      <c r="D632" s="208">
        <f t="shared" si="45"/>
        <v>0</v>
      </c>
      <c r="E632" s="208">
        <f t="shared" si="45"/>
        <v>0</v>
      </c>
      <c r="F632" s="208">
        <f t="shared" si="45"/>
        <v>0</v>
      </c>
      <c r="G632" s="29"/>
      <c r="H632" s="283"/>
      <c r="I632" s="188"/>
      <c r="J632" s="281"/>
      <c r="L632" s="281"/>
      <c r="N632" s="281"/>
    </row>
    <row r="633" spans="1:14" s="304" customFormat="1">
      <c r="A633" s="300" t="s">
        <v>206</v>
      </c>
      <c r="B633" s="208">
        <f>SUMIF(B591:B593,J547,C591:C593)</f>
        <v>0</v>
      </c>
      <c r="C633" s="208">
        <f>SUMIF(B591:B593,J548,C591:C593)</f>
        <v>0</v>
      </c>
      <c r="D633" s="208">
        <f>SUMIF(B591:B593,J549,C591:C593)</f>
        <v>0</v>
      </c>
      <c r="E633" s="208">
        <f>SUMIF(B591:B593,J550,C591:C593)</f>
        <v>0</v>
      </c>
      <c r="F633" s="208">
        <f>SUMIF(B591:B593,J551,C591:C593)</f>
        <v>0</v>
      </c>
      <c r="G633" s="29"/>
      <c r="H633" s="283"/>
      <c r="I633" s="188"/>
      <c r="J633" s="281"/>
      <c r="L633" s="281"/>
      <c r="N633" s="281"/>
    </row>
    <row r="634" spans="1:14" s="304" customFormat="1">
      <c r="A634" s="281" t="s">
        <v>245</v>
      </c>
      <c r="B634" s="207"/>
      <c r="C634" s="285"/>
      <c r="D634" s="188"/>
      <c r="F634" s="29"/>
      <c r="G634" s="29"/>
      <c r="H634" s="283"/>
      <c r="I634" s="188"/>
      <c r="J634" s="281"/>
      <c r="L634" s="281"/>
      <c r="N634" s="281"/>
    </row>
    <row r="635" spans="1:14" s="304" customFormat="1">
      <c r="A635" s="278" t="s">
        <v>369</v>
      </c>
      <c r="B635" s="208">
        <f>$C611*B630</f>
        <v>0</v>
      </c>
      <c r="C635" s="208">
        <f t="shared" ref="C635:F635" si="46">$C611*C630</f>
        <v>0</v>
      </c>
      <c r="D635" s="208">
        <f t="shared" si="46"/>
        <v>0</v>
      </c>
      <c r="E635" s="208">
        <f t="shared" si="46"/>
        <v>0</v>
      </c>
      <c r="F635" s="208">
        <f t="shared" si="46"/>
        <v>0</v>
      </c>
      <c r="G635" s="29"/>
      <c r="H635" s="283"/>
      <c r="I635" s="188"/>
      <c r="J635" s="281"/>
      <c r="L635" s="281"/>
      <c r="N635" s="281"/>
    </row>
    <row r="636" spans="1:14" s="304" customFormat="1">
      <c r="A636" s="300" t="s">
        <v>206</v>
      </c>
      <c r="B636" s="208">
        <f>SUMIF($B604:$B606,$J547,$C604:$C606)</f>
        <v>0</v>
      </c>
      <c r="C636" s="208">
        <f>SUMIF($B604:$B606,$J548,$C604:$C606)</f>
        <v>0</v>
      </c>
      <c r="D636" s="208">
        <f>SUMIF($B604:$B606,$J549,$C604:$C606)</f>
        <v>0</v>
      </c>
      <c r="E636" s="208">
        <f>SUMIF($B604:$B606,$J550,$C604:$C606)</f>
        <v>0</v>
      </c>
      <c r="F636" s="208">
        <f>SUMIF($B604:$B606,$J551,$C604:$C606)</f>
        <v>0</v>
      </c>
      <c r="G636" s="29"/>
      <c r="H636" s="283"/>
      <c r="I636" s="188"/>
      <c r="J636" s="281"/>
      <c r="L636" s="281"/>
      <c r="N636" s="281"/>
    </row>
    <row r="637" spans="1:14" s="304" customFormat="1">
      <c r="A637" s="281" t="s">
        <v>246</v>
      </c>
      <c r="B637" s="207"/>
      <c r="C637" s="285"/>
      <c r="D637" s="188"/>
      <c r="F637" s="29"/>
      <c r="G637" s="29"/>
      <c r="H637" s="283"/>
      <c r="I637" s="188"/>
      <c r="J637" s="281"/>
      <c r="L637" s="281"/>
      <c r="N637" s="281"/>
    </row>
    <row r="638" spans="1:14" s="304" customFormat="1">
      <c r="A638" s="278" t="s">
        <v>369</v>
      </c>
      <c r="B638" s="208">
        <f>$C624*B630</f>
        <v>0</v>
      </c>
      <c r="C638" s="208">
        <f t="shared" ref="C638:F638" si="47">$C624*C630</f>
        <v>0</v>
      </c>
      <c r="D638" s="208">
        <f t="shared" si="47"/>
        <v>0</v>
      </c>
      <c r="E638" s="208">
        <f t="shared" si="47"/>
        <v>0</v>
      </c>
      <c r="F638" s="208">
        <f t="shared" si="47"/>
        <v>0</v>
      </c>
      <c r="G638" s="29"/>
      <c r="H638" s="283"/>
      <c r="I638" s="188"/>
      <c r="J638" s="281"/>
      <c r="L638" s="281"/>
      <c r="N638" s="281"/>
    </row>
    <row r="639" spans="1:14" s="304" customFormat="1">
      <c r="A639" s="300" t="s">
        <v>206</v>
      </c>
      <c r="B639" s="208">
        <f>SUMIF($B617:$B619,$J547,$C617:$C619)</f>
        <v>0</v>
      </c>
      <c r="C639" s="208">
        <f>SUMIF($B617:$B619,$J548,$C617:$C619)</f>
        <v>0</v>
      </c>
      <c r="D639" s="208">
        <f>SUMIF($B617:$B619,$J549,$C617:$C619)</f>
        <v>0</v>
      </c>
      <c r="E639" s="208">
        <f>SUMIF($B617:$B619,$J550,$C617:$C619)</f>
        <v>0</v>
      </c>
      <c r="F639" s="208">
        <f>SUMIF($B617:$B619,$J551,$C617:$C619)</f>
        <v>0</v>
      </c>
      <c r="G639" s="29"/>
      <c r="H639" s="283"/>
      <c r="I639" s="188"/>
      <c r="J639" s="281"/>
      <c r="L639" s="281"/>
      <c r="N639" s="281"/>
    </row>
    <row r="640" spans="1:14">
      <c r="A640" s="188"/>
      <c r="C640" s="198"/>
      <c r="D640" s="188"/>
      <c r="G640" s="29"/>
      <c r="H640" s="134"/>
      <c r="I640" s="188"/>
      <c r="J640" s="34"/>
      <c r="K640" s="173"/>
      <c r="L640" s="34"/>
      <c r="M640" s="173"/>
      <c r="N640" s="34"/>
    </row>
    <row r="641" spans="1:14" ht="18">
      <c r="A641" s="212" t="s">
        <v>224</v>
      </c>
      <c r="B641" s="100"/>
      <c r="C641" s="219"/>
      <c r="D641" s="188"/>
      <c r="E641" s="100"/>
      <c r="F641" s="100"/>
      <c r="G641" s="29"/>
      <c r="H641" s="134"/>
      <c r="I641" s="173"/>
      <c r="J641" s="34"/>
      <c r="K641" s="173"/>
      <c r="L641" s="34"/>
      <c r="M641" s="173"/>
      <c r="N641" s="34"/>
    </row>
    <row r="642" spans="1:14">
      <c r="A642" s="176" t="s">
        <v>389</v>
      </c>
      <c r="B642" s="100"/>
      <c r="C642" s="100"/>
      <c r="D642" s="100"/>
      <c r="E642" s="100"/>
      <c r="F642" s="100"/>
      <c r="G642" s="100"/>
      <c r="H642" s="134"/>
      <c r="I642" s="173"/>
      <c r="J642" s="34"/>
      <c r="K642" s="173"/>
      <c r="L642" s="34"/>
      <c r="M642" s="173"/>
      <c r="N642" s="34"/>
    </row>
    <row r="643" spans="1:14">
      <c r="B643" s="100"/>
      <c r="C643" s="100"/>
      <c r="D643" s="100"/>
      <c r="E643" s="100"/>
      <c r="F643" s="100"/>
      <c r="G643" s="100"/>
      <c r="H643" s="134"/>
      <c r="I643" s="173"/>
      <c r="J643" s="239" t="s">
        <v>232</v>
      </c>
      <c r="K643" s="240"/>
      <c r="L643" s="240"/>
      <c r="M643" s="240"/>
      <c r="N643" s="34"/>
    </row>
    <row r="644" spans="1:14" ht="30">
      <c r="B644" s="34" t="s">
        <v>50</v>
      </c>
      <c r="C644" s="34" t="s">
        <v>85</v>
      </c>
      <c r="D644" s="34" t="s">
        <v>130</v>
      </c>
      <c r="E644" s="34" t="s">
        <v>129</v>
      </c>
      <c r="F644" s="134" t="s">
        <v>274</v>
      </c>
      <c r="G644" s="34" t="s">
        <v>61</v>
      </c>
      <c r="H644" s="34" t="s">
        <v>52</v>
      </c>
      <c r="I644" s="173"/>
      <c r="J644" s="239" t="s">
        <v>233</v>
      </c>
      <c r="K644" s="239" t="s">
        <v>234</v>
      </c>
      <c r="L644" s="239" t="s">
        <v>235</v>
      </c>
      <c r="M644" s="239" t="s">
        <v>149</v>
      </c>
      <c r="N644" s="34"/>
    </row>
    <row r="645" spans="1:14">
      <c r="A645" s="176" t="s">
        <v>44</v>
      </c>
      <c r="B645" s="173">
        <f>'חימום וקירור מים'!D66</f>
        <v>0</v>
      </c>
      <c r="C645" s="173">
        <f>'חימום וקירור מים'!F66</f>
        <v>0</v>
      </c>
      <c r="D645" s="173" t="str">
        <f>IF(B645=$A$38,$D$38,IF(B645=$A$39,$D$39,IF(B645=$A$40,$D$40,IF(B645=$A$41,$D$41,IF(B645=$A$42,$D$42,"0")))))</f>
        <v>0</v>
      </c>
      <c r="E645" s="173">
        <f>D645*C645</f>
        <v>0</v>
      </c>
      <c r="F645" s="173">
        <f>E645*$B$44</f>
        <v>0</v>
      </c>
      <c r="G645" s="173" t="str">
        <f>IF(B645=$A$48,$C$48,IF(B645=$A$49,$C$49,IF(B645=$A$50,$C$50,IF(B645=$A$51,$C$51,IF(B645=$A$52,$C$52,"0")))))</f>
        <v>0</v>
      </c>
      <c r="H645" s="173">
        <f>G645*C645</f>
        <v>0</v>
      </c>
      <c r="I645" s="173"/>
      <c r="J645" s="241" t="s">
        <v>41</v>
      </c>
      <c r="K645" s="214">
        <f>SUMIF($B$645:$B$647,J645,$C$645:$C$647)</f>
        <v>0</v>
      </c>
      <c r="L645" s="214">
        <f>IF($C$652&gt;0,K645/$C$652,0)</f>
        <v>0</v>
      </c>
      <c r="M645" s="242" t="s">
        <v>308</v>
      </c>
      <c r="N645" s="34"/>
    </row>
    <row r="646" spans="1:14">
      <c r="A646" s="176" t="s">
        <v>45</v>
      </c>
      <c r="B646" s="173">
        <f>'חימום וקירור מים'!D67</f>
        <v>0</v>
      </c>
      <c r="C646" s="173">
        <f>'חימום וקירור מים'!F67</f>
        <v>0</v>
      </c>
      <c r="D646" s="173" t="str">
        <f>IF(B646=$A$38,$D$38,IF(B646=$A$39,$D$39,IF(B646=$A$40,$D$40,IF(B646=$A$41,$D$41,IF(B646=$A$42,$D$42,"0")))))</f>
        <v>0</v>
      </c>
      <c r="E646" s="173">
        <f>D646*C646</f>
        <v>0</v>
      </c>
      <c r="F646" s="173">
        <f>E646*$B$44</f>
        <v>0</v>
      </c>
      <c r="G646" s="173" t="str">
        <f>IF(B646=$A$48,$C$48,IF(B646=$A$49,$C$49,IF(B646=$A$50,$C$50,IF(B646=$A$51,$C$51,IF(B646=$A$52,$C$52,"0")))))</f>
        <v>0</v>
      </c>
      <c r="H646" s="173">
        <f>G646*C646</f>
        <v>0</v>
      </c>
      <c r="I646" s="173"/>
      <c r="J646" s="241" t="s">
        <v>51</v>
      </c>
      <c r="K646" s="214">
        <f>SUMIF($B$645:$B$647,J646,$C$645:$C$647)</f>
        <v>0</v>
      </c>
      <c r="L646" s="214">
        <f>IF($C$652&gt;0,K646/$C$652,0)</f>
        <v>0</v>
      </c>
      <c r="M646" s="242" t="s">
        <v>305</v>
      </c>
      <c r="N646" s="34"/>
    </row>
    <row r="647" spans="1:14">
      <c r="A647" s="176" t="s">
        <v>46</v>
      </c>
      <c r="B647" s="173">
        <f>'חימום וקירור מים'!D68</f>
        <v>0</v>
      </c>
      <c r="C647" s="173">
        <f>'חימום וקירור מים'!F68</f>
        <v>0</v>
      </c>
      <c r="D647" s="173" t="str">
        <f>IF(B647=$A$38,$D$38,IF(B647=$A$39,$D$39,IF(B647=$A$40,$D$40,IF(B647=$A$41,$D$41,IF(B647=$A$42,$D$42,"0")))))</f>
        <v>0</v>
      </c>
      <c r="E647" s="173">
        <f>D647*C647</f>
        <v>0</v>
      </c>
      <c r="F647" s="173">
        <f>E647*$B$44</f>
        <v>0</v>
      </c>
      <c r="G647" s="173" t="str">
        <f>IF(B647=$A$48,$C$48,IF(B647=$A$49,$C$49,IF(B647=$A$50,$C$50,IF(B647=$A$51,$C$51,IF(B647=$A$52,$C$52,"0")))))</f>
        <v>0</v>
      </c>
      <c r="H647" s="173">
        <f>G647*C647</f>
        <v>0</v>
      </c>
      <c r="I647" s="173"/>
      <c r="J647" s="241" t="s">
        <v>39</v>
      </c>
      <c r="K647" s="214">
        <f>SUMIF($B$645:$B$647,J647,$C$645:$C$647)</f>
        <v>0</v>
      </c>
      <c r="L647" s="214">
        <f>IF($C$652&gt;0,K647/$C$652,0)</f>
        <v>0</v>
      </c>
      <c r="M647" s="242" t="s">
        <v>306</v>
      </c>
      <c r="N647" s="34"/>
    </row>
    <row r="648" spans="1:14">
      <c r="A648" s="100"/>
      <c r="B648" s="100"/>
      <c r="C648" s="34"/>
      <c r="D648" s="173"/>
      <c r="E648" s="100"/>
      <c r="F648" s="100"/>
      <c r="G648" s="100"/>
      <c r="H648" s="134"/>
      <c r="I648" s="173"/>
      <c r="J648" s="241" t="s">
        <v>42</v>
      </c>
      <c r="K648" s="214">
        <f>SUMIF($B$645:$B$647,J648,$C$645:$C$647)</f>
        <v>0</v>
      </c>
      <c r="L648" s="214">
        <f>IF($C$652&gt;0,K648/$C$652,0)</f>
        <v>0</v>
      </c>
      <c r="M648" s="242" t="s">
        <v>307</v>
      </c>
      <c r="N648" s="34"/>
    </row>
    <row r="649" spans="1:14">
      <c r="A649" s="176" t="s">
        <v>213</v>
      </c>
      <c r="B649" s="173" t="s">
        <v>43</v>
      </c>
      <c r="C649" s="173">
        <f>'חימום וקירור מים'!B71*1000</f>
        <v>0</v>
      </c>
      <c r="D649" s="100"/>
      <c r="E649" s="100"/>
      <c r="F649" s="100"/>
      <c r="G649" s="100"/>
      <c r="H649" s="134"/>
      <c r="I649" s="173"/>
      <c r="J649" s="241" t="s">
        <v>40</v>
      </c>
      <c r="K649" s="214">
        <f>SUMIF($B$645:$B$647,J649,$C$645:$C$647)</f>
        <v>0</v>
      </c>
      <c r="L649" s="214">
        <f>IF($C$652&gt;0,K649/$C$652,0)</f>
        <v>0</v>
      </c>
      <c r="M649" s="242" t="s">
        <v>307</v>
      </c>
      <c r="N649" s="34"/>
    </row>
    <row r="650" spans="1:14">
      <c r="A650" s="176" t="s">
        <v>214</v>
      </c>
      <c r="B650" s="173" t="s">
        <v>192</v>
      </c>
      <c r="C650" s="173">
        <f>ABS('חימום וקירור מים'!D71-'חימום וקירור מים'!C71)</f>
        <v>0</v>
      </c>
      <c r="D650" s="100"/>
      <c r="E650" s="100"/>
      <c r="F650" s="100"/>
      <c r="G650" s="100"/>
      <c r="H650" s="134"/>
      <c r="I650" s="173"/>
      <c r="J650" s="34"/>
      <c r="K650" s="173"/>
      <c r="L650" s="34"/>
      <c r="M650" s="173"/>
      <c r="N650" s="34"/>
    </row>
    <row r="651" spans="1:14">
      <c r="B651" s="34"/>
      <c r="C651" s="34"/>
      <c r="E651" s="34"/>
      <c r="F651" s="34"/>
      <c r="G651" s="34"/>
      <c r="H651" s="134"/>
      <c r="I651" s="173"/>
      <c r="J651" s="34"/>
      <c r="K651" s="173"/>
      <c r="L651" s="34"/>
      <c r="M651" s="173"/>
      <c r="N651" s="34"/>
    </row>
    <row r="652" spans="1:14">
      <c r="A652" s="188" t="s">
        <v>2433</v>
      </c>
      <c r="B652" s="173" t="s">
        <v>48</v>
      </c>
      <c r="C652" s="179">
        <f>C650*C649*$B$144</f>
        <v>0</v>
      </c>
      <c r="D652" s="100"/>
      <c r="E652" s="100"/>
      <c r="F652" s="100"/>
      <c r="G652" s="100"/>
      <c r="H652" s="134"/>
      <c r="I652" s="173"/>
      <c r="J652" s="34"/>
      <c r="K652" s="173"/>
      <c r="L652" s="34"/>
      <c r="M652" s="173"/>
      <c r="N652" s="34"/>
    </row>
    <row r="653" spans="1:14">
      <c r="A653" s="176" t="s">
        <v>393</v>
      </c>
      <c r="B653" s="173">
        <f>IF(H645=0,0,(H645+H646+H647)/C652)</f>
        <v>0</v>
      </c>
      <c r="C653" s="198" t="s">
        <v>201</v>
      </c>
      <c r="D653" s="100"/>
      <c r="E653" s="100"/>
      <c r="F653" s="100"/>
      <c r="G653" s="100"/>
      <c r="H653" s="134"/>
      <c r="I653" s="173"/>
      <c r="J653" s="34"/>
      <c r="K653" s="173"/>
      <c r="L653" s="34"/>
      <c r="M653" s="173"/>
      <c r="N653" s="34"/>
    </row>
    <row r="654" spans="1:14">
      <c r="A654" s="188" t="s">
        <v>368</v>
      </c>
      <c r="B654" s="173">
        <f>B653*C668</f>
        <v>0</v>
      </c>
      <c r="C654" s="198" t="s">
        <v>202</v>
      </c>
      <c r="D654" s="100"/>
      <c r="E654" s="100"/>
      <c r="F654" s="100"/>
      <c r="G654" s="100"/>
      <c r="H654" s="134"/>
      <c r="I654" s="173"/>
      <c r="J654" s="34"/>
      <c r="K654" s="173"/>
      <c r="L654" s="34"/>
      <c r="M654" s="173"/>
      <c r="N654" s="34"/>
    </row>
    <row r="655" spans="1:14">
      <c r="A655" s="188"/>
      <c r="C655" s="198"/>
      <c r="D655" s="100"/>
      <c r="E655" s="100"/>
      <c r="F655" s="100"/>
      <c r="G655" s="100"/>
      <c r="H655" s="134"/>
      <c r="I655" s="173"/>
      <c r="J655" s="34"/>
      <c r="K655" s="173"/>
      <c r="L655" s="34"/>
      <c r="M655" s="173"/>
      <c r="N655" s="34"/>
    </row>
    <row r="656" spans="1:14">
      <c r="A656" s="188" t="s">
        <v>394</v>
      </c>
      <c r="B656" s="173">
        <f>IF(F645=0,0,(F645+F646+F647)/C652)</f>
        <v>0</v>
      </c>
      <c r="C656" s="198"/>
      <c r="D656" s="100"/>
      <c r="E656" s="100"/>
      <c r="F656" s="100"/>
      <c r="G656" s="100"/>
      <c r="H656" s="134"/>
      <c r="I656" s="173"/>
      <c r="J656" s="34"/>
      <c r="K656" s="173"/>
      <c r="L656" s="34"/>
      <c r="M656" s="173"/>
      <c r="N656" s="34"/>
    </row>
    <row r="657" spans="1:14">
      <c r="A657" s="188" t="s">
        <v>369</v>
      </c>
      <c r="B657" s="173">
        <f>B656*C668</f>
        <v>0</v>
      </c>
      <c r="C657" s="198"/>
      <c r="D657" s="100"/>
      <c r="E657" s="100"/>
      <c r="F657" s="100"/>
      <c r="G657" s="100"/>
      <c r="H657" s="134"/>
      <c r="I657" s="173"/>
      <c r="J657" s="34"/>
      <c r="K657" s="173"/>
      <c r="L657" s="34"/>
      <c r="M657" s="173"/>
      <c r="N657" s="34"/>
    </row>
    <row r="658" spans="1:14">
      <c r="B658" s="34"/>
      <c r="C658" s="34"/>
      <c r="E658" s="34"/>
      <c r="F658" s="34"/>
      <c r="G658" s="34"/>
      <c r="H658" s="134"/>
      <c r="I658" s="173"/>
      <c r="J658" s="34"/>
      <c r="K658" s="173"/>
      <c r="L658" s="34"/>
      <c r="M658" s="173"/>
      <c r="N658" s="34"/>
    </row>
    <row r="659" spans="1:14">
      <c r="A659" s="176" t="s">
        <v>225</v>
      </c>
      <c r="B659" s="100"/>
      <c r="C659" s="100"/>
      <c r="D659" s="100"/>
      <c r="E659" s="100"/>
      <c r="F659" s="100"/>
      <c r="G659" s="100"/>
      <c r="H659" s="134"/>
      <c r="I659" s="173"/>
      <c r="J659" s="34"/>
      <c r="K659" s="173"/>
      <c r="L659" s="34"/>
      <c r="M659" s="173"/>
      <c r="N659" s="34"/>
    </row>
    <row r="660" spans="1:14" ht="30">
      <c r="B660" s="34" t="s">
        <v>50</v>
      </c>
      <c r="C660" s="34" t="s">
        <v>85</v>
      </c>
      <c r="D660" s="34" t="s">
        <v>130</v>
      </c>
      <c r="E660" s="34" t="s">
        <v>129</v>
      </c>
      <c r="F660" s="134" t="s">
        <v>274</v>
      </c>
      <c r="G660" s="34" t="s">
        <v>61</v>
      </c>
      <c r="H660" s="34" t="s">
        <v>52</v>
      </c>
      <c r="I660" s="173"/>
      <c r="J660" s="34"/>
      <c r="K660" s="173"/>
      <c r="L660" s="34"/>
      <c r="M660" s="173"/>
      <c r="N660" s="34"/>
    </row>
    <row r="661" spans="1:14">
      <c r="A661" s="176" t="s">
        <v>44</v>
      </c>
      <c r="B661" s="173">
        <f>'חימום וקירור מים'!D118</f>
        <v>0</v>
      </c>
      <c r="C661" s="173">
        <f>'חימום וקירור מים'!F118</f>
        <v>0</v>
      </c>
      <c r="D661" s="173" t="str">
        <f>IF(B661=$A$38,$D$38,IF(B661=$A$39,$D$39,IF(B661=$A$40,$D$40,IF(B661=$A$41,$D$41,IF(B661=$A$42,$D$42,"0")))))</f>
        <v>0</v>
      </c>
      <c r="E661" s="173">
        <f>D661*C661</f>
        <v>0</v>
      </c>
      <c r="F661" s="173">
        <f>E661*$B$44</f>
        <v>0</v>
      </c>
      <c r="G661" s="173" t="str">
        <f>IF(B661=$A$48,$C$48,IF(B661=$A$49,$C$49,IF(B661=$A$50,$C$50,IF(B661=$A$51,$C$51,IF(B661=$A$52,$C$52,"0")))))</f>
        <v>0</v>
      </c>
      <c r="H661" s="173">
        <f>G661*C661</f>
        <v>0</v>
      </c>
      <c r="I661" s="173"/>
      <c r="J661" s="34"/>
      <c r="K661" s="173"/>
      <c r="L661" s="34"/>
      <c r="M661" s="173"/>
      <c r="N661" s="34"/>
    </row>
    <row r="662" spans="1:14">
      <c r="A662" s="176" t="s">
        <v>45</v>
      </c>
      <c r="B662" s="173">
        <f>'חימום וקירור מים'!D119</f>
        <v>0</v>
      </c>
      <c r="C662" s="173">
        <f>'חימום וקירור מים'!F119</f>
        <v>0</v>
      </c>
      <c r="D662" s="173" t="str">
        <f>IF(B662=$A$38,$D$38,IF(B662=$A$39,$D$39,IF(B662=$A$40,$D$40,IF(B662=$A$41,$D$41,IF(B662=$A$42,$D$42,"0")))))</f>
        <v>0</v>
      </c>
      <c r="E662" s="173">
        <f>D662*C662</f>
        <v>0</v>
      </c>
      <c r="F662" s="173">
        <f>E662*$B$44</f>
        <v>0</v>
      </c>
      <c r="G662" s="173" t="str">
        <f>IF(B662=$A$48,$C$48,IF(B662=$A$49,$C$49,IF(B662=$A$50,$C$50,IF(B662=$A$51,$C$51,IF(B662=$A$52,$C$52,"0")))))</f>
        <v>0</v>
      </c>
      <c r="H662" s="173">
        <f>G662*C662</f>
        <v>0</v>
      </c>
      <c r="I662" s="173"/>
      <c r="J662" s="34"/>
      <c r="K662" s="173"/>
      <c r="L662" s="34"/>
      <c r="M662" s="173"/>
      <c r="N662" s="34"/>
    </row>
    <row r="663" spans="1:14">
      <c r="A663" s="176" t="s">
        <v>46</v>
      </c>
      <c r="B663" s="173">
        <f>'חימום וקירור מים'!D120</f>
        <v>0</v>
      </c>
      <c r="C663" s="173">
        <f>'חימום וקירור מים'!F120</f>
        <v>0</v>
      </c>
      <c r="D663" s="173" t="str">
        <f>IF(B663=$A$38,$D$38,IF(B663=$A$39,$D$39,IF(B663=$A$40,$D$40,IF(B663=$A$41,$D$41,IF(B663=$A$42,$D$42,"0")))))</f>
        <v>0</v>
      </c>
      <c r="E663" s="173">
        <f>D663*C663</f>
        <v>0</v>
      </c>
      <c r="F663" s="173">
        <f>E663*$B$44</f>
        <v>0</v>
      </c>
      <c r="G663" s="173" t="str">
        <f>IF(B663=$A$48,$C$48,IF(B663=$A$49,$C$49,IF(B663=$A$50,$C$50,IF(B663=$A$51,$C$51,IF(B663=$A$52,$C$52,"0")))))</f>
        <v>0</v>
      </c>
      <c r="H663" s="173">
        <f>G663*C663</f>
        <v>0</v>
      </c>
      <c r="I663" s="173"/>
      <c r="J663" s="34"/>
      <c r="K663" s="173"/>
      <c r="L663" s="34"/>
      <c r="M663" s="173"/>
      <c r="N663" s="34"/>
    </row>
    <row r="664" spans="1:14">
      <c r="B664" s="34"/>
      <c r="C664" s="34"/>
      <c r="E664" s="34"/>
      <c r="F664" s="34"/>
      <c r="G664" s="34"/>
      <c r="H664" s="134"/>
      <c r="I664" s="173"/>
      <c r="J664" s="34"/>
      <c r="K664" s="173"/>
      <c r="L664" s="34"/>
      <c r="M664" s="173"/>
      <c r="N664" s="34"/>
    </row>
    <row r="665" spans="1:14">
      <c r="A665" s="176" t="s">
        <v>213</v>
      </c>
      <c r="B665" s="173" t="s">
        <v>43</v>
      </c>
      <c r="C665" s="173">
        <f>'חימום וקירור מים'!B123*1000</f>
        <v>0</v>
      </c>
      <c r="D665" s="100"/>
      <c r="E665" s="100"/>
      <c r="F665" s="100"/>
      <c r="G665" s="100"/>
      <c r="H665" s="134"/>
      <c r="I665" s="173"/>
      <c r="J665" s="34"/>
      <c r="K665" s="173"/>
      <c r="L665" s="34"/>
      <c r="M665" s="173"/>
      <c r="N665" s="34"/>
    </row>
    <row r="666" spans="1:14">
      <c r="A666" s="176" t="s">
        <v>214</v>
      </c>
      <c r="B666" s="173" t="s">
        <v>192</v>
      </c>
      <c r="C666" s="173">
        <f>ABS('חימום וקירור מים'!D123-'חימום וקירור מים'!C123)</f>
        <v>0</v>
      </c>
      <c r="D666" s="100"/>
      <c r="E666" s="100"/>
      <c r="F666" s="100"/>
      <c r="G666" s="100"/>
      <c r="H666" s="134"/>
      <c r="I666" s="173"/>
      <c r="J666" s="34"/>
      <c r="K666" s="173"/>
      <c r="L666" s="34"/>
      <c r="M666" s="173"/>
      <c r="N666" s="34"/>
    </row>
    <row r="667" spans="1:14">
      <c r="B667" s="34"/>
      <c r="C667" s="34"/>
      <c r="E667" s="34"/>
      <c r="F667" s="34"/>
      <c r="G667" s="34"/>
      <c r="H667" s="134"/>
      <c r="I667" s="173"/>
      <c r="J667" s="34"/>
      <c r="K667" s="173"/>
      <c r="L667" s="34"/>
      <c r="M667" s="173"/>
      <c r="N667" s="34"/>
    </row>
    <row r="668" spans="1:14">
      <c r="A668" s="188" t="s">
        <v>2433</v>
      </c>
      <c r="B668" s="173" t="s">
        <v>48</v>
      </c>
      <c r="C668" s="179">
        <f>C666*C665*$B$144</f>
        <v>0</v>
      </c>
      <c r="D668" s="34" t="s">
        <v>205</v>
      </c>
      <c r="E668" s="173" t="s">
        <v>204</v>
      </c>
      <c r="F668" s="173">
        <f>B654-C669</f>
        <v>0</v>
      </c>
      <c r="H668" s="134"/>
      <c r="I668" s="173"/>
      <c r="J668" s="34"/>
      <c r="K668" s="173"/>
      <c r="L668" s="34"/>
      <c r="M668" s="173"/>
      <c r="N668" s="34"/>
    </row>
    <row r="669" spans="1:14" ht="30">
      <c r="A669" s="188" t="s">
        <v>203</v>
      </c>
      <c r="B669" s="173" t="s">
        <v>204</v>
      </c>
      <c r="C669" s="219">
        <f>H661+H662+H663</f>
        <v>0</v>
      </c>
      <c r="D669" s="189" t="s">
        <v>2241</v>
      </c>
      <c r="E669" s="173" t="s">
        <v>204</v>
      </c>
      <c r="F669" s="29">
        <f>F668*'פרטים כלליים, עלויות ותוצאות'!$D$36</f>
        <v>0</v>
      </c>
      <c r="H669" s="134"/>
      <c r="I669" s="173"/>
      <c r="J669" s="34"/>
      <c r="K669" s="173"/>
      <c r="L669" s="34"/>
      <c r="M669" s="173"/>
      <c r="N669" s="34"/>
    </row>
    <row r="670" spans="1:14">
      <c r="A670" s="188"/>
      <c r="C670" s="219"/>
      <c r="D670" s="188"/>
      <c r="F670" s="29"/>
      <c r="H670" s="134"/>
      <c r="I670" s="173"/>
      <c r="J670" s="34"/>
      <c r="K670" s="173"/>
      <c r="L670" s="34"/>
      <c r="M670" s="173"/>
      <c r="N670" s="34"/>
    </row>
    <row r="671" spans="1:14">
      <c r="A671" s="188" t="s">
        <v>206</v>
      </c>
      <c r="B671" s="173" t="s">
        <v>48</v>
      </c>
      <c r="C671" s="218">
        <f>F661+F662+F663</f>
        <v>0</v>
      </c>
      <c r="D671" s="34" t="s">
        <v>207</v>
      </c>
      <c r="E671" s="173" t="s">
        <v>48</v>
      </c>
      <c r="F671" s="173">
        <f>B657-C671</f>
        <v>0</v>
      </c>
      <c r="H671" s="134"/>
      <c r="I671" s="173"/>
      <c r="J671" s="34"/>
      <c r="K671" s="173"/>
      <c r="L671" s="34"/>
      <c r="M671" s="173"/>
      <c r="N671" s="34"/>
    </row>
    <row r="672" spans="1:14" ht="30">
      <c r="A672" s="188"/>
      <c r="C672" s="219"/>
      <c r="D672" s="189" t="s">
        <v>2243</v>
      </c>
      <c r="E672" s="173" t="s">
        <v>48</v>
      </c>
      <c r="F672" s="29">
        <f>F671*'פרטים כלליים, עלויות ותוצאות'!$D$36</f>
        <v>0</v>
      </c>
      <c r="H672" s="134"/>
      <c r="I672" s="173"/>
      <c r="J672" s="34"/>
      <c r="K672" s="173"/>
      <c r="L672" s="34"/>
      <c r="M672" s="173"/>
      <c r="N672" s="34"/>
    </row>
    <row r="673" spans="1:14" s="284" customFormat="1">
      <c r="A673" s="281" t="s">
        <v>2457</v>
      </c>
      <c r="F673" s="29"/>
      <c r="H673" s="283"/>
      <c r="J673" s="281"/>
      <c r="L673" s="281"/>
      <c r="N673" s="281"/>
    </row>
    <row r="674" spans="1:14" s="304" customFormat="1">
      <c r="A674" s="208"/>
      <c r="B674" s="300" t="s">
        <v>2461</v>
      </c>
      <c r="C674" s="300" t="s">
        <v>2460</v>
      </c>
      <c r="D674" s="300" t="s">
        <v>2459</v>
      </c>
      <c r="E674" s="300" t="s">
        <v>2462</v>
      </c>
      <c r="F674" s="300" t="s">
        <v>2463</v>
      </c>
      <c r="H674" s="283"/>
      <c r="J674" s="281"/>
      <c r="L674" s="281"/>
      <c r="N674" s="281"/>
    </row>
    <row r="675" spans="1:14" s="304" customFormat="1" ht="30">
      <c r="A675" s="306" t="s">
        <v>394</v>
      </c>
      <c r="B675" s="208">
        <f>IF(C645=0,0,SUMIF(B645:B647,J645,C645:C647)/C652)</f>
        <v>0</v>
      </c>
      <c r="C675" s="208">
        <f>IF(C645=0,0,SUMIF(B645:B647,J646,C645:C647)/C652)</f>
        <v>0</v>
      </c>
      <c r="D675" s="208">
        <f>IF(C645=0,0,SUMIF(B645:B647,J647,C645:C647)/C652)</f>
        <v>0</v>
      </c>
      <c r="E675" s="208">
        <f>IF(C645=0,0,SUMIF(B645:B647,J648,C645:C647)/C652)</f>
        <v>0</v>
      </c>
      <c r="F675" s="208">
        <f>IF(C645=0,0,SUMIF(B645:B647,J649,C645:C647)/C652)</f>
        <v>0</v>
      </c>
      <c r="H675" s="283"/>
      <c r="J675" s="281"/>
      <c r="L675" s="281"/>
      <c r="N675" s="281"/>
    </row>
    <row r="676" spans="1:14" s="304" customFormat="1">
      <c r="A676" s="298" t="s">
        <v>369</v>
      </c>
      <c r="B676" s="208">
        <f>B675*$C668</f>
        <v>0</v>
      </c>
      <c r="C676" s="208">
        <f t="shared" ref="C676:F676" si="48">C675*$C668</f>
        <v>0</v>
      </c>
      <c r="D676" s="208">
        <f t="shared" si="48"/>
        <v>0</v>
      </c>
      <c r="E676" s="208">
        <f t="shared" si="48"/>
        <v>0</v>
      </c>
      <c r="F676" s="208">
        <f t="shared" si="48"/>
        <v>0</v>
      </c>
      <c r="H676" s="283"/>
      <c r="J676" s="281"/>
      <c r="L676" s="281"/>
      <c r="N676" s="281"/>
    </row>
    <row r="677" spans="1:14" s="304" customFormat="1">
      <c r="A677" s="300" t="s">
        <v>206</v>
      </c>
      <c r="B677" s="208">
        <f>SUMIF(B661:B663,J645,C661:C663)</f>
        <v>0</v>
      </c>
      <c r="C677" s="208">
        <f>SUMIF(B661:B663,J646,C661:C663)</f>
        <v>0</v>
      </c>
      <c r="D677" s="208">
        <f>SUMIF(B661:B663,J647,C661:C663)</f>
        <v>0</v>
      </c>
      <c r="E677" s="208">
        <f>SUMIF(B661:B663,J648,C661:C663)</f>
        <v>0</v>
      </c>
      <c r="F677" s="208">
        <f>SUMIF(B661:B663,J649,C661:C663)</f>
        <v>0</v>
      </c>
      <c r="H677" s="283"/>
      <c r="J677" s="281"/>
      <c r="L677" s="281"/>
      <c r="N677" s="281"/>
    </row>
    <row r="678" spans="1:14" s="284" customFormat="1">
      <c r="A678" s="208"/>
      <c r="B678" s="300" t="s">
        <v>2487</v>
      </c>
      <c r="C678" s="300" t="s">
        <v>2488</v>
      </c>
      <c r="D678" s="300" t="s">
        <v>2459</v>
      </c>
      <c r="E678" s="300" t="s">
        <v>2489</v>
      </c>
      <c r="F678" s="300" t="s">
        <v>2490</v>
      </c>
      <c r="H678" s="283"/>
      <c r="J678" s="281"/>
      <c r="L678" s="281"/>
      <c r="N678" s="281"/>
    </row>
    <row r="679" spans="1:14" s="284" customFormat="1">
      <c r="A679" s="298" t="s">
        <v>394</v>
      </c>
      <c r="B679" s="208">
        <f>IF(F645=0,0,SUMIF(B645:B647,J645,F645:F647)/C652)</f>
        <v>0</v>
      </c>
      <c r="C679" s="208">
        <f>IF(F645=0,0,SUMIF(B645:B647,J646,F645:F647)/C652)</f>
        <v>0</v>
      </c>
      <c r="D679" s="208">
        <f>IF(F645=0,0,SUMIF(B645:B647,J647,F645:F647)/C652)</f>
        <v>0</v>
      </c>
      <c r="E679" s="208">
        <f>IF(F645=0,0,SUMIF(B645:B647,J648,F645:F647)/C652)</f>
        <v>0</v>
      </c>
      <c r="F679" s="208">
        <f>IF(F645=0,0,SUMIF(B645:B647,J649,F645:F647)/C652)</f>
        <v>0</v>
      </c>
      <c r="H679" s="283"/>
      <c r="J679" s="281"/>
      <c r="L679" s="281"/>
      <c r="N679" s="281"/>
    </row>
    <row r="680" spans="1:14" s="284" customFormat="1">
      <c r="A680" s="298" t="s">
        <v>369</v>
      </c>
      <c r="B680" s="208">
        <f>B679*$C$668</f>
        <v>0</v>
      </c>
      <c r="C680" s="208">
        <f>C679*$C$668</f>
        <v>0</v>
      </c>
      <c r="D680" s="208">
        <f>D679*$C$668</f>
        <v>0</v>
      </c>
      <c r="E680" s="208">
        <f>E679*$C$668</f>
        <v>0</v>
      </c>
      <c r="F680" s="208">
        <f>F679*$C$668</f>
        <v>0</v>
      </c>
      <c r="H680" s="283"/>
      <c r="J680" s="281"/>
      <c r="L680" s="281"/>
      <c r="N680" s="281"/>
    </row>
    <row r="681" spans="1:14" s="284" customFormat="1">
      <c r="A681" s="300" t="s">
        <v>2458</v>
      </c>
      <c r="B681" s="299">
        <f>SUMIF(B661:B663,J645,F661:F663)</f>
        <v>0</v>
      </c>
      <c r="C681" s="299">
        <f>SUMIF(B661:B663,J646,F661:F663)</f>
        <v>0</v>
      </c>
      <c r="D681" s="299">
        <f>SUMIF(B661:B663,J647,F661:F663)</f>
        <v>0</v>
      </c>
      <c r="E681" s="299">
        <f>SUMIF(B661:B663,J648,F661:F663)</f>
        <v>0</v>
      </c>
      <c r="F681" s="299">
        <f>SUMIF(B661:B663,J649,F661:F663)</f>
        <v>0</v>
      </c>
      <c r="H681" s="283"/>
      <c r="J681" s="281"/>
      <c r="L681" s="281"/>
      <c r="N681" s="281"/>
    </row>
    <row r="682" spans="1:14" s="284" customFormat="1">
      <c r="A682" s="300" t="s">
        <v>207</v>
      </c>
      <c r="B682" s="282">
        <f t="shared" ref="B682" si="49">B680-B681</f>
        <v>0</v>
      </c>
      <c r="C682" s="282">
        <f t="shared" ref="C682" si="50">C680-C681</f>
        <v>0</v>
      </c>
      <c r="D682" s="282">
        <f>D680-D681</f>
        <v>0</v>
      </c>
      <c r="E682" s="282">
        <f t="shared" ref="E682" si="51">E680-E681</f>
        <v>0</v>
      </c>
      <c r="F682" s="282">
        <f t="shared" ref="F682" si="52">F680-F681</f>
        <v>0</v>
      </c>
      <c r="H682" s="283"/>
      <c r="J682" s="281"/>
      <c r="L682" s="281"/>
      <c r="N682" s="281"/>
    </row>
    <row r="683" spans="1:14">
      <c r="A683" s="278" t="s">
        <v>2243</v>
      </c>
      <c r="B683" s="282">
        <f>' קבועים'!B682*'פרטים כלליים, עלויות ותוצאות'!$D$36</f>
        <v>0</v>
      </c>
      <c r="C683" s="282">
        <f>' קבועים'!C682*'פרטים כלליים, עלויות ותוצאות'!$D$36</f>
        <v>0</v>
      </c>
      <c r="D683" s="282">
        <f>' קבועים'!D682*'פרטים כלליים, עלויות ותוצאות'!$D$36</f>
        <v>0</v>
      </c>
      <c r="E683" s="282">
        <f>' קבועים'!E682*'פרטים כלליים, עלויות ותוצאות'!$D$36</f>
        <v>0</v>
      </c>
      <c r="F683" s="282">
        <f>' קבועים'!F682*'פרטים כלליים, עלויות ותוצאות'!$D$36</f>
        <v>0</v>
      </c>
      <c r="I683" s="173"/>
      <c r="J683" s="34"/>
      <c r="K683" s="173"/>
      <c r="L683" s="34"/>
      <c r="M683" s="173"/>
      <c r="N683" s="34"/>
    </row>
    <row r="684" spans="1:14" ht="30">
      <c r="A684" s="34" t="s">
        <v>50</v>
      </c>
      <c r="B684" s="134" t="s">
        <v>109</v>
      </c>
      <c r="C684" s="34" t="s">
        <v>367</v>
      </c>
      <c r="D684" s="220" t="s">
        <v>2495</v>
      </c>
      <c r="E684" s="134" t="s">
        <v>107</v>
      </c>
      <c r="F684" s="34" t="s">
        <v>108</v>
      </c>
      <c r="G684" s="34" t="s">
        <v>111</v>
      </c>
      <c r="M684" s="173"/>
    </row>
    <row r="685" spans="1:14">
      <c r="A685" s="173" t="s">
        <v>39</v>
      </c>
      <c r="B685" s="173" t="s">
        <v>48</v>
      </c>
      <c r="C685" s="197">
        <f>B657</f>
        <v>0</v>
      </c>
      <c r="D685" s="184">
        <f>B656</f>
        <v>0</v>
      </c>
      <c r="E685" s="173">
        <f>C671</f>
        <v>0</v>
      </c>
      <c r="F685" s="173">
        <f>C685-E685</f>
        <v>0</v>
      </c>
      <c r="G685" s="211">
        <f>IF(F685=0,0,F685/C685)</f>
        <v>0</v>
      </c>
      <c r="M685" s="173"/>
    </row>
    <row r="686" spans="1:14">
      <c r="A686" s="173"/>
      <c r="C686" s="197"/>
      <c r="D686" s="184"/>
      <c r="G686" s="211"/>
      <c r="M686" s="173"/>
    </row>
    <row r="687" spans="1:14">
      <c r="A687" s="188" t="s">
        <v>288</v>
      </c>
      <c r="C687" s="218"/>
      <c r="H687" s="134"/>
      <c r="I687" s="173"/>
      <c r="J687" s="34"/>
      <c r="K687" s="173"/>
      <c r="L687" s="34"/>
      <c r="M687" s="173"/>
      <c r="N687" s="34"/>
    </row>
    <row r="688" spans="1:14" ht="30">
      <c r="B688" s="34" t="s">
        <v>50</v>
      </c>
      <c r="C688" s="34" t="s">
        <v>85</v>
      </c>
      <c r="D688" s="34" t="s">
        <v>130</v>
      </c>
      <c r="E688" s="34" t="s">
        <v>129</v>
      </c>
      <c r="F688" s="134" t="s">
        <v>274</v>
      </c>
      <c r="G688" s="34" t="s">
        <v>61</v>
      </c>
      <c r="H688" s="34" t="s">
        <v>52</v>
      </c>
      <c r="I688" s="173"/>
      <c r="J688" s="34"/>
      <c r="K688" s="173"/>
      <c r="L688" s="34"/>
      <c r="M688" s="173"/>
      <c r="N688" s="34"/>
    </row>
    <row r="689" spans="1:14">
      <c r="A689" s="176" t="s">
        <v>44</v>
      </c>
      <c r="B689" s="173">
        <f>'חימום וקירור מים'!D281</f>
        <v>0</v>
      </c>
      <c r="C689" s="173">
        <f>'חימום וקירור מים'!F281</f>
        <v>0</v>
      </c>
      <c r="D689" s="173" t="str">
        <f>IF(B689=$A$38,$D$38,IF(B689=$A$39,$D$39,IF(B689=$A$40,$D$40,IF(B689=$A$41,$D$41,IF(B689=$A$42,$D$42,"0")))))</f>
        <v>0</v>
      </c>
      <c r="E689" s="173">
        <f>D689*C689</f>
        <v>0</v>
      </c>
      <c r="F689" s="173">
        <f>E689*$B$44</f>
        <v>0</v>
      </c>
      <c r="G689" s="173" t="str">
        <f>IF(B689=$A$48,$C$48,IF(B689=$A$49,$C$49,IF(B689=$A$50,$C$50,IF(B689=$A$51,$C$51,IF(B689=$A$52,$C$52,"0")))))</f>
        <v>0</v>
      </c>
      <c r="H689" s="173">
        <f>G689*C689</f>
        <v>0</v>
      </c>
      <c r="I689" s="173"/>
      <c r="J689" s="34"/>
      <c r="K689" s="173"/>
      <c r="L689" s="34"/>
      <c r="M689" s="173"/>
      <c r="N689" s="34"/>
    </row>
    <row r="690" spans="1:14">
      <c r="A690" s="176" t="s">
        <v>45</v>
      </c>
      <c r="B690" s="173">
        <f>'חימום וקירור מים'!D282</f>
        <v>0</v>
      </c>
      <c r="C690" s="173">
        <f>'חימום וקירור מים'!F282</f>
        <v>0</v>
      </c>
      <c r="D690" s="173" t="str">
        <f>IF(B690=$A$38,$D$38,IF(B690=$A$39,$D$39,IF(B690=$A$40,$D$40,IF(B690=$A$41,$D$41,IF(B690=$A$42,$D$42,"0")))))</f>
        <v>0</v>
      </c>
      <c r="E690" s="173">
        <f>D690*C690</f>
        <v>0</v>
      </c>
      <c r="F690" s="173">
        <f>E690*$B$44</f>
        <v>0</v>
      </c>
      <c r="G690" s="173" t="str">
        <f>IF(B690=$A$48,$C$48,IF(B690=$A$49,$C$49,IF(B690=$A$50,$C$50,IF(B690=$A$51,$C$51,IF(B690=$A$52,$C$52,"0")))))</f>
        <v>0</v>
      </c>
      <c r="H690" s="173">
        <f>G690*C690</f>
        <v>0</v>
      </c>
      <c r="I690" s="173"/>
      <c r="J690" s="34"/>
      <c r="K690" s="173"/>
      <c r="L690" s="34"/>
      <c r="M690" s="173"/>
      <c r="N690" s="34"/>
    </row>
    <row r="691" spans="1:14">
      <c r="A691" s="176" t="s">
        <v>46</v>
      </c>
      <c r="B691" s="173">
        <f>'חימום וקירור מים'!D283</f>
        <v>0</v>
      </c>
      <c r="C691" s="173">
        <f>'חימום וקירור מים'!F283</f>
        <v>0</v>
      </c>
      <c r="D691" s="173" t="str">
        <f>IF(B691=$A$38,$D$38,IF(B691=$A$39,$D$39,IF(B691=$A$40,$D$40,IF(B691=$A$41,$D$41,IF(B691=$A$42,$D$42,"0")))))</f>
        <v>0</v>
      </c>
      <c r="E691" s="173">
        <f>D691*C691</f>
        <v>0</v>
      </c>
      <c r="F691" s="173">
        <f>E691*$B$44</f>
        <v>0</v>
      </c>
      <c r="G691" s="173" t="str">
        <f>IF(B691=$A$48,$C$48,IF(B691=$A$49,$C$49,IF(B691=$A$50,$C$50,IF(B691=$A$51,$C$51,IF(B691=$A$52,$C$52,"0")))))</f>
        <v>0</v>
      </c>
      <c r="H691" s="173">
        <f>G691*C691</f>
        <v>0</v>
      </c>
      <c r="I691" s="173"/>
      <c r="J691" s="34"/>
      <c r="K691" s="173"/>
      <c r="L691" s="34"/>
      <c r="M691" s="173"/>
      <c r="N691" s="34"/>
    </row>
    <row r="692" spans="1:14">
      <c r="B692" s="34"/>
      <c r="C692" s="34"/>
      <c r="E692" s="34"/>
      <c r="F692" s="34"/>
      <c r="G692" s="34"/>
      <c r="H692" s="134"/>
      <c r="I692" s="173"/>
      <c r="J692" s="34"/>
      <c r="K692" s="173"/>
      <c r="L692" s="34"/>
      <c r="M692" s="173"/>
      <c r="N692" s="34"/>
    </row>
    <row r="693" spans="1:14">
      <c r="A693" s="176" t="s">
        <v>213</v>
      </c>
      <c r="B693" s="173" t="s">
        <v>43</v>
      </c>
      <c r="C693" s="173">
        <f>'חימום וקירור מים'!B286*1000</f>
        <v>0</v>
      </c>
      <c r="D693" s="100"/>
      <c r="E693" s="100"/>
      <c r="F693" s="100"/>
      <c r="G693" s="100"/>
      <c r="H693" s="134"/>
      <c r="I693" s="173"/>
      <c r="J693" s="34"/>
      <c r="K693" s="173"/>
      <c r="L693" s="34"/>
      <c r="M693" s="173"/>
      <c r="N693" s="34"/>
    </row>
    <row r="694" spans="1:14">
      <c r="A694" s="176" t="s">
        <v>214</v>
      </c>
      <c r="B694" s="173" t="s">
        <v>192</v>
      </c>
      <c r="C694" s="173">
        <f>ABS('חימום וקירור מים'!D286-'חימום וקירור מים'!C286)</f>
        <v>0</v>
      </c>
      <c r="D694" s="100"/>
      <c r="E694" s="100"/>
      <c r="F694" s="100"/>
      <c r="G694" s="100"/>
      <c r="H694" s="134"/>
      <c r="I694" s="173"/>
      <c r="J694" s="34"/>
      <c r="K694" s="173"/>
      <c r="L694" s="34"/>
      <c r="M694" s="173"/>
      <c r="N694" s="34"/>
    </row>
    <row r="695" spans="1:14">
      <c r="B695" s="34"/>
      <c r="C695" s="34"/>
      <c r="E695" s="34"/>
      <c r="F695" s="34"/>
      <c r="G695" s="34"/>
      <c r="H695" s="134"/>
      <c r="I695" s="173"/>
      <c r="J695" s="34"/>
      <c r="K695" s="173"/>
      <c r="L695" s="34"/>
      <c r="M695" s="173"/>
      <c r="N695" s="34"/>
    </row>
    <row r="696" spans="1:14">
      <c r="A696" s="188" t="s">
        <v>2433</v>
      </c>
      <c r="B696" s="173" t="s">
        <v>48</v>
      </c>
      <c r="C696" s="206">
        <f>C693*C694*$B$144</f>
        <v>0</v>
      </c>
      <c r="H696" s="134"/>
      <c r="I696" s="173"/>
      <c r="J696" s="34"/>
      <c r="K696" s="173"/>
      <c r="L696" s="34"/>
      <c r="M696" s="173"/>
      <c r="N696" s="34"/>
    </row>
    <row r="697" spans="1:14">
      <c r="A697" s="221" t="s">
        <v>169</v>
      </c>
      <c r="B697" s="207">
        <f>(H689+H690+H691)</f>
        <v>0</v>
      </c>
      <c r="C697" s="198"/>
      <c r="D697" s="188"/>
      <c r="G697" s="29"/>
      <c r="H697" s="134"/>
      <c r="I697" s="173"/>
      <c r="J697" s="34"/>
      <c r="K697" s="173"/>
      <c r="L697" s="34"/>
      <c r="M697" s="173"/>
      <c r="N697" s="34"/>
    </row>
    <row r="698" spans="1:14">
      <c r="A698" s="222" t="s">
        <v>286</v>
      </c>
      <c r="B698" s="207">
        <f>(F689+F690+F691)</f>
        <v>0</v>
      </c>
      <c r="C698" s="198"/>
      <c r="D698" s="188"/>
      <c r="G698" s="29"/>
      <c r="H698" s="134"/>
      <c r="I698" s="173"/>
      <c r="J698" s="34"/>
      <c r="K698" s="173"/>
      <c r="L698" s="34"/>
      <c r="M698" s="173"/>
      <c r="N698" s="34"/>
    </row>
    <row r="699" spans="1:14">
      <c r="A699" s="188"/>
      <c r="C699" s="198"/>
      <c r="D699" s="188"/>
      <c r="G699" s="29"/>
      <c r="H699" s="134"/>
      <c r="I699" s="173"/>
      <c r="J699" s="34"/>
      <c r="K699" s="173"/>
      <c r="L699" s="34"/>
      <c r="M699" s="173"/>
      <c r="N699" s="34"/>
    </row>
    <row r="700" spans="1:14">
      <c r="A700" s="188" t="s">
        <v>289</v>
      </c>
      <c r="C700" s="218"/>
      <c r="H700" s="134"/>
      <c r="I700" s="173"/>
      <c r="J700" s="34"/>
      <c r="K700" s="173"/>
      <c r="L700" s="34"/>
      <c r="M700" s="173"/>
      <c r="N700" s="34"/>
    </row>
    <row r="701" spans="1:14" ht="30">
      <c r="B701" s="34" t="s">
        <v>50</v>
      </c>
      <c r="C701" s="34" t="s">
        <v>85</v>
      </c>
      <c r="D701" s="34" t="s">
        <v>130</v>
      </c>
      <c r="E701" s="34" t="s">
        <v>129</v>
      </c>
      <c r="F701" s="134" t="s">
        <v>274</v>
      </c>
      <c r="G701" s="34" t="s">
        <v>61</v>
      </c>
      <c r="H701" s="34" t="s">
        <v>52</v>
      </c>
      <c r="I701" s="173"/>
      <c r="J701" s="34"/>
      <c r="K701" s="173"/>
      <c r="L701" s="34"/>
      <c r="M701" s="173"/>
      <c r="N701" s="34"/>
    </row>
    <row r="702" spans="1:14">
      <c r="A702" s="176" t="s">
        <v>44</v>
      </c>
      <c r="B702" s="173">
        <f>'חימום וקירור מים'!D374</f>
        <v>0</v>
      </c>
      <c r="C702" s="173">
        <f>'חימום וקירור מים'!F374</f>
        <v>0</v>
      </c>
      <c r="D702" s="173" t="str">
        <f>IF(B702=$A$38,$D$38,IF(B702=$A$39,$D$39,IF(B702=$A$40,$D$40,IF(B702=$A$41,$D$41,IF(B702=$A$42,$D$42,"0")))))</f>
        <v>0</v>
      </c>
      <c r="E702" s="173">
        <f>D702*C702</f>
        <v>0</v>
      </c>
      <c r="F702" s="173">
        <f>E702*$B$44</f>
        <v>0</v>
      </c>
      <c r="G702" s="173" t="str">
        <f>IF(B702=$A$48,$C$48,IF(B702=$A$49,$C$49,IF(B702=$A$50,$C$50,IF(B702=$A$51,$C$51,IF(B702=$A$52,$C$52,"0")))))</f>
        <v>0</v>
      </c>
      <c r="H702" s="173">
        <f>G702*C702</f>
        <v>0</v>
      </c>
      <c r="I702" s="173"/>
      <c r="J702" s="34"/>
      <c r="K702" s="173"/>
      <c r="L702" s="34"/>
      <c r="M702" s="173"/>
      <c r="N702" s="34"/>
    </row>
    <row r="703" spans="1:14">
      <c r="A703" s="176" t="s">
        <v>45</v>
      </c>
      <c r="B703" s="173">
        <f>'חימום וקירור מים'!D375</f>
        <v>0</v>
      </c>
      <c r="C703" s="173">
        <f>'חימום וקירור מים'!F375</f>
        <v>0</v>
      </c>
      <c r="D703" s="173" t="str">
        <f>IF(B703=$A$38,$D$38,IF(B703=$A$39,$D$39,IF(B703=$A$40,$D$40,IF(B703=$A$41,$D$41,IF(B703=$A$42,$D$42,"0")))))</f>
        <v>0</v>
      </c>
      <c r="E703" s="173">
        <f>D703*C703</f>
        <v>0</v>
      </c>
      <c r="F703" s="173">
        <f>E703*$B$44</f>
        <v>0</v>
      </c>
      <c r="G703" s="173" t="str">
        <f>IF(B703=$A$48,$C$48,IF(B703=$A$49,$C$49,IF(B703=$A$50,$C$50,IF(B703=$A$51,$C$51,IF(B703=$A$52,$C$52,"0")))))</f>
        <v>0</v>
      </c>
      <c r="H703" s="173">
        <f>G703*C703</f>
        <v>0</v>
      </c>
      <c r="I703" s="173"/>
      <c r="J703" s="34"/>
      <c r="K703" s="173"/>
      <c r="L703" s="34"/>
      <c r="M703" s="173"/>
      <c r="N703" s="34"/>
    </row>
    <row r="704" spans="1:14">
      <c r="A704" s="176" t="s">
        <v>46</v>
      </c>
      <c r="B704" s="173">
        <f>'חימום וקירור מים'!D376</f>
        <v>0</v>
      </c>
      <c r="C704" s="173">
        <f>'חימום וקירור מים'!F376</f>
        <v>0</v>
      </c>
      <c r="D704" s="173" t="str">
        <f>IF(B704=$A$38,$D$38,IF(B704=$A$39,$D$39,IF(B704=$A$40,$D$40,IF(B704=$A$41,$D$41,IF(B704=$A$42,$D$42,"0")))))</f>
        <v>0</v>
      </c>
      <c r="E704" s="173">
        <f>D704*C704</f>
        <v>0</v>
      </c>
      <c r="F704" s="173">
        <f>E704*$B$44</f>
        <v>0</v>
      </c>
      <c r="G704" s="173" t="str">
        <f>IF(B704=$A$48,$C$48,IF(B704=$A$49,$C$49,IF(B704=$A$50,$C$50,IF(B704=$A$51,$C$51,IF(B704=$A$52,$C$52,"0")))))</f>
        <v>0</v>
      </c>
      <c r="H704" s="173">
        <f>G704*C704</f>
        <v>0</v>
      </c>
      <c r="I704" s="173"/>
      <c r="J704" s="34"/>
      <c r="K704" s="173"/>
      <c r="L704" s="34"/>
      <c r="M704" s="173"/>
      <c r="N704" s="34"/>
    </row>
    <row r="705" spans="1:14">
      <c r="B705" s="34"/>
      <c r="C705" s="34"/>
      <c r="E705" s="34"/>
      <c r="F705" s="34"/>
      <c r="G705" s="34"/>
      <c r="H705" s="134"/>
      <c r="I705" s="173"/>
      <c r="J705" s="34"/>
      <c r="K705" s="173"/>
      <c r="L705" s="34"/>
      <c r="M705" s="173"/>
      <c r="N705" s="34"/>
    </row>
    <row r="706" spans="1:14">
      <c r="A706" s="176" t="s">
        <v>213</v>
      </c>
      <c r="B706" s="173" t="s">
        <v>43</v>
      </c>
      <c r="C706" s="173">
        <f>'חימום וקירור מים'!B379*1000</f>
        <v>0</v>
      </c>
      <c r="D706" s="100"/>
      <c r="E706" s="100"/>
      <c r="F706" s="100"/>
      <c r="G706" s="100"/>
      <c r="H706" s="134"/>
      <c r="I706" s="173"/>
      <c r="J706" s="34"/>
      <c r="K706" s="173"/>
      <c r="L706" s="34"/>
      <c r="M706" s="173"/>
      <c r="N706" s="34"/>
    </row>
    <row r="707" spans="1:14">
      <c r="A707" s="176" t="s">
        <v>214</v>
      </c>
      <c r="B707" s="173" t="s">
        <v>192</v>
      </c>
      <c r="C707" s="173">
        <f>ABS('חימום וקירור מים'!D379-'חימום וקירור מים'!C379)</f>
        <v>0</v>
      </c>
      <c r="D707" s="100"/>
      <c r="E707" s="100"/>
      <c r="F707" s="100"/>
      <c r="G707" s="100"/>
      <c r="H707" s="134"/>
      <c r="I707" s="173"/>
      <c r="J707" s="34"/>
      <c r="K707" s="173"/>
      <c r="L707" s="34"/>
      <c r="M707" s="173"/>
      <c r="N707" s="34"/>
    </row>
    <row r="708" spans="1:14">
      <c r="B708" s="34"/>
      <c r="C708" s="34"/>
      <c r="E708" s="34"/>
      <c r="F708" s="34"/>
      <c r="G708" s="34"/>
      <c r="H708" s="134"/>
      <c r="I708" s="173"/>
      <c r="J708" s="34"/>
      <c r="K708" s="173"/>
      <c r="L708" s="34"/>
      <c r="M708" s="173"/>
      <c r="N708" s="34"/>
    </row>
    <row r="709" spans="1:14">
      <c r="A709" s="188" t="s">
        <v>2433</v>
      </c>
      <c r="B709" s="173" t="s">
        <v>48</v>
      </c>
      <c r="C709" s="206">
        <f>C706*C707*$B$144</f>
        <v>0</v>
      </c>
      <c r="H709" s="134"/>
      <c r="I709" s="173"/>
      <c r="J709" s="34"/>
      <c r="K709" s="173"/>
      <c r="L709" s="34"/>
      <c r="M709" s="173"/>
      <c r="N709" s="34"/>
    </row>
    <row r="710" spans="1:14">
      <c r="A710" s="221" t="s">
        <v>169</v>
      </c>
      <c r="B710" s="207">
        <f>(H702+H703+H704)</f>
        <v>0</v>
      </c>
      <c r="C710" s="198"/>
      <c r="D710" s="188"/>
      <c r="G710" s="29"/>
      <c r="H710" s="134"/>
      <c r="I710" s="173"/>
      <c r="J710" s="34"/>
      <c r="K710" s="173"/>
      <c r="L710" s="34"/>
      <c r="M710" s="173"/>
      <c r="N710" s="34"/>
    </row>
    <row r="711" spans="1:14">
      <c r="A711" s="222" t="s">
        <v>286</v>
      </c>
      <c r="B711" s="207">
        <f>(F702+F703+F704)</f>
        <v>0</v>
      </c>
      <c r="C711" s="198"/>
      <c r="D711" s="188"/>
      <c r="G711" s="29"/>
      <c r="H711" s="134"/>
      <c r="I711" s="173"/>
      <c r="J711" s="34"/>
      <c r="K711" s="173"/>
      <c r="L711" s="34"/>
      <c r="M711" s="173"/>
      <c r="N711" s="34"/>
    </row>
    <row r="712" spans="1:14">
      <c r="A712" s="188"/>
      <c r="C712" s="198"/>
      <c r="D712" s="188"/>
      <c r="G712" s="29"/>
      <c r="H712" s="134"/>
      <c r="I712" s="173"/>
      <c r="J712" s="34"/>
      <c r="K712" s="173"/>
      <c r="L712" s="34"/>
      <c r="M712" s="173"/>
      <c r="N712" s="34"/>
    </row>
    <row r="713" spans="1:14">
      <c r="A713" s="188" t="s">
        <v>290</v>
      </c>
      <c r="C713" s="218"/>
      <c r="H713" s="134"/>
      <c r="I713" s="173"/>
      <c r="J713" s="34"/>
      <c r="K713" s="173"/>
      <c r="L713" s="34"/>
      <c r="M713" s="173"/>
      <c r="N713" s="34"/>
    </row>
    <row r="714" spans="1:14" ht="30">
      <c r="B714" s="34" t="s">
        <v>50</v>
      </c>
      <c r="C714" s="34" t="s">
        <v>85</v>
      </c>
      <c r="D714" s="34" t="s">
        <v>130</v>
      </c>
      <c r="E714" s="34" t="s">
        <v>129</v>
      </c>
      <c r="F714" s="134" t="s">
        <v>274</v>
      </c>
      <c r="G714" s="34" t="s">
        <v>61</v>
      </c>
      <c r="H714" s="34" t="s">
        <v>52</v>
      </c>
      <c r="I714" s="173"/>
      <c r="J714" s="34"/>
      <c r="K714" s="173"/>
      <c r="L714" s="34"/>
      <c r="M714" s="173"/>
      <c r="N714" s="34"/>
    </row>
    <row r="715" spans="1:14">
      <c r="A715" s="176" t="s">
        <v>44</v>
      </c>
      <c r="B715" s="173">
        <f>'חימום וקירור מים'!D467</f>
        <v>0</v>
      </c>
      <c r="C715" s="173">
        <f>'חימום וקירור מים'!F467</f>
        <v>0</v>
      </c>
      <c r="D715" s="173" t="str">
        <f>IF(B715=$A$38,$D$38,IF(B715=$A$39,$D$39,IF(B715=$A$40,$D$40,IF(B715=$A$41,$D$41,IF(B715=$A$42,$D$42,"0")))))</f>
        <v>0</v>
      </c>
      <c r="E715" s="173">
        <f>D715*C715</f>
        <v>0</v>
      </c>
      <c r="F715" s="173">
        <f>E715*$B$44</f>
        <v>0</v>
      </c>
      <c r="G715" s="173" t="str">
        <f>IF(B715=$A$48,$C$48,IF(B715=$A$49,$C$49,IF(B715=$A$50,$C$50,IF(B715=$A$51,$C$51,IF(B715=$A$52,$C$52,"0")))))</f>
        <v>0</v>
      </c>
      <c r="H715" s="173">
        <f>G715*C715</f>
        <v>0</v>
      </c>
      <c r="I715" s="173"/>
      <c r="J715" s="34"/>
      <c r="K715" s="173"/>
      <c r="L715" s="34"/>
      <c r="M715" s="173"/>
      <c r="N715" s="34"/>
    </row>
    <row r="716" spans="1:14">
      <c r="A716" s="176" t="s">
        <v>45</v>
      </c>
      <c r="B716" s="173">
        <f>'חימום וקירור מים'!D468</f>
        <v>0</v>
      </c>
      <c r="C716" s="173">
        <f>'חימום וקירור מים'!F468</f>
        <v>0</v>
      </c>
      <c r="D716" s="173" t="str">
        <f>IF(B716=$A$38,$D$38,IF(B716=$A$39,$D$39,IF(B716=$A$40,$D$40,IF(B716=$A$41,$D$41,IF(B716=$A$42,$D$42,"0")))))</f>
        <v>0</v>
      </c>
      <c r="E716" s="173">
        <f>D716*C716</f>
        <v>0</v>
      </c>
      <c r="F716" s="173">
        <f>E716*$B$44</f>
        <v>0</v>
      </c>
      <c r="G716" s="173" t="str">
        <f>IF(B716=$A$48,$C$48,IF(B716=$A$49,$C$49,IF(B716=$A$50,$C$50,IF(B716=$A$51,$C$51,IF(B716=$A$52,$C$52,"0")))))</f>
        <v>0</v>
      </c>
      <c r="H716" s="173">
        <f>G716*C716</f>
        <v>0</v>
      </c>
      <c r="I716" s="173"/>
      <c r="J716" s="34"/>
      <c r="K716" s="173"/>
      <c r="L716" s="34"/>
      <c r="M716" s="173"/>
      <c r="N716" s="34"/>
    </row>
    <row r="717" spans="1:14">
      <c r="A717" s="176" t="s">
        <v>46</v>
      </c>
      <c r="B717" s="173">
        <f>'חימום וקירור מים'!D469</f>
        <v>0</v>
      </c>
      <c r="C717" s="173">
        <f>'חימום וקירור מים'!F469</f>
        <v>0</v>
      </c>
      <c r="D717" s="173" t="str">
        <f>IF(B717=$A$38,$D$38,IF(B717=$A$39,$D$39,IF(B717=$A$40,$D$40,IF(B717=$A$41,$D$41,IF(B717=$A$42,$D$42,"0")))))</f>
        <v>0</v>
      </c>
      <c r="E717" s="173">
        <f>D717*C717</f>
        <v>0</v>
      </c>
      <c r="F717" s="173">
        <f>E717*$B$44</f>
        <v>0</v>
      </c>
      <c r="G717" s="173" t="str">
        <f>IF(B717=$A$48,$C$48,IF(B717=$A$49,$C$49,IF(B717=$A$50,$C$50,IF(B717=$A$51,$C$51,IF(B717=$A$52,$C$52,"0")))))</f>
        <v>0</v>
      </c>
      <c r="H717" s="173">
        <f>G717*C717</f>
        <v>0</v>
      </c>
      <c r="I717" s="173"/>
      <c r="J717" s="34"/>
      <c r="K717" s="173"/>
      <c r="L717" s="34"/>
      <c r="M717" s="173"/>
      <c r="N717" s="34"/>
    </row>
    <row r="718" spans="1:14">
      <c r="B718" s="34"/>
      <c r="C718" s="34"/>
      <c r="E718" s="34"/>
      <c r="F718" s="34"/>
      <c r="G718" s="134"/>
    </row>
    <row r="719" spans="1:14">
      <c r="A719" s="176" t="s">
        <v>213</v>
      </c>
      <c r="B719" s="173" t="s">
        <v>43</v>
      </c>
      <c r="C719" s="173">
        <f>'חימום וקירור מים'!B472*1000</f>
        <v>0</v>
      </c>
      <c r="D719" s="100"/>
      <c r="E719" s="100"/>
      <c r="F719" s="100"/>
      <c r="G719" s="134"/>
    </row>
    <row r="720" spans="1:14">
      <c r="A720" s="176" t="s">
        <v>214</v>
      </c>
      <c r="B720" s="173" t="s">
        <v>192</v>
      </c>
      <c r="C720" s="173">
        <f>ABS('חימום וקירור מים'!D472-'חימום וקירור מים'!C472)</f>
        <v>0</v>
      </c>
      <c r="D720" s="100"/>
      <c r="E720" s="100"/>
      <c r="F720" s="100"/>
      <c r="G720" s="134"/>
    </row>
    <row r="721" spans="1:13">
      <c r="B721" s="34"/>
      <c r="C721" s="34"/>
      <c r="E721" s="34"/>
      <c r="F721" s="34"/>
      <c r="G721" s="134"/>
    </row>
    <row r="722" spans="1:13">
      <c r="A722" s="188" t="s">
        <v>2433</v>
      </c>
      <c r="B722" s="173" t="s">
        <v>48</v>
      </c>
      <c r="C722" s="206">
        <f>C719*C720*$B$144</f>
        <v>0</v>
      </c>
      <c r="G722" s="134"/>
    </row>
    <row r="723" spans="1:13">
      <c r="A723" s="221" t="s">
        <v>169</v>
      </c>
      <c r="B723" s="207">
        <f>(H715+H716+H717)</f>
        <v>0</v>
      </c>
      <c r="C723" s="198"/>
      <c r="D723" s="188"/>
      <c r="F723" s="29"/>
      <c r="G723" s="134"/>
    </row>
    <row r="724" spans="1:13">
      <c r="A724" s="222" t="s">
        <v>286</v>
      </c>
      <c r="B724" s="207">
        <f>(F715+F716+F717)</f>
        <v>0</v>
      </c>
      <c r="C724" s="198"/>
      <c r="D724" s="188"/>
      <c r="F724" s="29"/>
      <c r="G724" s="134"/>
    </row>
    <row r="725" spans="1:13" s="304" customFormat="1">
      <c r="A725" s="222"/>
      <c r="B725" s="207"/>
      <c r="C725" s="285"/>
      <c r="D725" s="188"/>
      <c r="F725" s="29"/>
      <c r="G725" s="283"/>
      <c r="I725" s="281"/>
      <c r="K725" s="281"/>
      <c r="M725" s="281"/>
    </row>
    <row r="726" spans="1:13" s="304" customFormat="1">
      <c r="A726" s="281" t="s">
        <v>2492</v>
      </c>
      <c r="F726" s="29"/>
      <c r="G726" s="283"/>
      <c r="I726" s="281"/>
      <c r="K726" s="281"/>
      <c r="M726" s="281"/>
    </row>
    <row r="727" spans="1:13" s="304" customFormat="1">
      <c r="A727" s="208"/>
      <c r="B727" s="300" t="s">
        <v>2461</v>
      </c>
      <c r="C727" s="300" t="s">
        <v>2460</v>
      </c>
      <c r="D727" s="300" t="s">
        <v>2459</v>
      </c>
      <c r="E727" s="300" t="s">
        <v>2462</v>
      </c>
      <c r="F727" s="300" t="s">
        <v>2463</v>
      </c>
      <c r="G727" s="283"/>
      <c r="I727" s="281"/>
      <c r="K727" s="281"/>
      <c r="M727" s="281"/>
    </row>
    <row r="728" spans="1:13" s="304" customFormat="1" ht="30">
      <c r="A728" s="306" t="s">
        <v>394</v>
      </c>
      <c r="B728" s="208">
        <f>B675</f>
        <v>0</v>
      </c>
      <c r="C728" s="208">
        <f t="shared" ref="C728:F728" si="53">C675</f>
        <v>0</v>
      </c>
      <c r="D728" s="208">
        <f t="shared" si="53"/>
        <v>0</v>
      </c>
      <c r="E728" s="208">
        <f t="shared" si="53"/>
        <v>0</v>
      </c>
      <c r="F728" s="208">
        <f t="shared" si="53"/>
        <v>0</v>
      </c>
      <c r="G728" s="283"/>
      <c r="I728" s="281"/>
      <c r="K728" s="281"/>
      <c r="M728" s="281"/>
    </row>
    <row r="729" spans="1:13" s="304" customFormat="1">
      <c r="A729" s="281" t="s">
        <v>247</v>
      </c>
      <c r="G729" s="283"/>
      <c r="I729" s="281"/>
      <c r="K729" s="281"/>
      <c r="M729" s="281"/>
    </row>
    <row r="730" spans="1:13" s="304" customFormat="1">
      <c r="A730" s="298" t="s">
        <v>369</v>
      </c>
      <c r="B730" s="208">
        <f>$C696*B728</f>
        <v>0</v>
      </c>
      <c r="C730" s="208">
        <f t="shared" ref="C730:F730" si="54">$C696*C728</f>
        <v>0</v>
      </c>
      <c r="D730" s="208">
        <f t="shared" si="54"/>
        <v>0</v>
      </c>
      <c r="E730" s="208">
        <f t="shared" si="54"/>
        <v>0</v>
      </c>
      <c r="F730" s="208">
        <f t="shared" si="54"/>
        <v>0</v>
      </c>
      <c r="G730" s="283"/>
      <c r="I730" s="281"/>
      <c r="K730" s="281"/>
      <c r="M730" s="281"/>
    </row>
    <row r="731" spans="1:13" s="304" customFormat="1">
      <c r="A731" s="300" t="s">
        <v>206</v>
      </c>
      <c r="B731" s="208">
        <f>SUMIF(B689:B691,J645,C689:C691)</f>
        <v>0</v>
      </c>
      <c r="C731" s="208">
        <f>SUMIF(B689:B691,J646,C689:C691)</f>
        <v>0</v>
      </c>
      <c r="D731" s="208">
        <f>SUMIF(B689:B691,J647,C689:C691)</f>
        <v>0</v>
      </c>
      <c r="E731" s="208">
        <f>SUMIF(B689:B691,J648,C689:C691)</f>
        <v>0</v>
      </c>
      <c r="F731" s="208">
        <f>SUMIF(B689:B691,J649,C689:C691)</f>
        <v>0</v>
      </c>
      <c r="G731" s="283"/>
      <c r="I731" s="281"/>
      <c r="K731" s="281"/>
      <c r="M731" s="281"/>
    </row>
    <row r="732" spans="1:13" s="304" customFormat="1">
      <c r="A732" s="281" t="s">
        <v>245</v>
      </c>
      <c r="B732" s="207"/>
      <c r="C732" s="285"/>
      <c r="D732" s="188"/>
      <c r="F732" s="29"/>
      <c r="G732" s="283"/>
      <c r="I732" s="281"/>
      <c r="K732" s="281"/>
      <c r="M732" s="281"/>
    </row>
    <row r="733" spans="1:13" s="304" customFormat="1">
      <c r="A733" s="278" t="s">
        <v>369</v>
      </c>
      <c r="B733" s="208">
        <f>$C709*B728</f>
        <v>0</v>
      </c>
      <c r="C733" s="208">
        <f t="shared" ref="C733:F733" si="55">$C709*C728</f>
        <v>0</v>
      </c>
      <c r="D733" s="208">
        <f t="shared" si="55"/>
        <v>0</v>
      </c>
      <c r="E733" s="208">
        <f t="shared" si="55"/>
        <v>0</v>
      </c>
      <c r="F733" s="208">
        <f t="shared" si="55"/>
        <v>0</v>
      </c>
      <c r="G733" s="283"/>
      <c r="I733" s="281"/>
      <c r="K733" s="281"/>
      <c r="M733" s="281"/>
    </row>
    <row r="734" spans="1:13" s="304" customFormat="1">
      <c r="A734" s="300" t="s">
        <v>206</v>
      </c>
      <c r="B734" s="208">
        <f>SUMIF($B702:$B704,$J645,$C702:$C704)</f>
        <v>0</v>
      </c>
      <c r="C734" s="208">
        <f>SUMIF($B702:$B704,$J646,$C702:$C704)</f>
        <v>0</v>
      </c>
      <c r="D734" s="208">
        <f>SUMIF($B702:$B704,$J647,$C702:$C704)</f>
        <v>0</v>
      </c>
      <c r="E734" s="208">
        <f>SUMIF($B702:$B704,$J648,$C702:$C704)</f>
        <v>0</v>
      </c>
      <c r="F734" s="208">
        <f>SUMIF($B702:$B704,$J649,$C702:$C704)</f>
        <v>0</v>
      </c>
      <c r="G734" s="283"/>
      <c r="I734" s="281"/>
      <c r="K734" s="281"/>
      <c r="M734" s="281"/>
    </row>
    <row r="735" spans="1:13" s="304" customFormat="1">
      <c r="A735" s="281" t="s">
        <v>246</v>
      </c>
      <c r="B735" s="207"/>
      <c r="C735" s="285"/>
      <c r="D735" s="188"/>
      <c r="F735" s="29"/>
      <c r="G735" s="283"/>
      <c r="I735" s="281"/>
      <c r="K735" s="281"/>
      <c r="M735" s="281"/>
    </row>
    <row r="736" spans="1:13" s="304" customFormat="1">
      <c r="A736" s="278" t="s">
        <v>369</v>
      </c>
      <c r="B736" s="208">
        <f>$C722*B728</f>
        <v>0</v>
      </c>
      <c r="C736" s="208">
        <f t="shared" ref="C736:F736" si="56">$C722*C728</f>
        <v>0</v>
      </c>
      <c r="D736" s="208">
        <f t="shared" si="56"/>
        <v>0</v>
      </c>
      <c r="E736" s="208">
        <f t="shared" si="56"/>
        <v>0</v>
      </c>
      <c r="F736" s="208">
        <f t="shared" si="56"/>
        <v>0</v>
      </c>
      <c r="G736" s="283"/>
      <c r="I736" s="281"/>
      <c r="K736" s="281"/>
      <c r="M736" s="281"/>
    </row>
    <row r="737" spans="1:13" s="304" customFormat="1">
      <c r="A737" s="300" t="s">
        <v>206</v>
      </c>
      <c r="B737" s="208">
        <f>SUMIF($B715:$B717,$J645,$C715:$C717)</f>
        <v>0</v>
      </c>
      <c r="C737" s="208">
        <f>SUMIF($B715:$B717,$J646,$C715:$C717)</f>
        <v>0</v>
      </c>
      <c r="D737" s="208">
        <f>SUMIF($B715:$B717,$J647,$C715:$C717)</f>
        <v>0</v>
      </c>
      <c r="E737" s="208">
        <f>SUMIF($B715:$B717,$J648,$C715:$C717)</f>
        <v>0</v>
      </c>
      <c r="F737" s="208">
        <f>SUMIF($B715:$B717,$J649,$C715:$C717)</f>
        <v>0</v>
      </c>
      <c r="G737" s="283"/>
      <c r="I737" s="281"/>
      <c r="K737" s="281"/>
      <c r="M737" s="281"/>
    </row>
    <row r="738" spans="1:13" s="284" customFormat="1">
      <c r="A738" s="222"/>
      <c r="B738" s="207"/>
      <c r="C738" s="285"/>
      <c r="D738" s="188"/>
      <c r="F738" s="29"/>
      <c r="G738" s="283"/>
      <c r="I738" s="281"/>
      <c r="K738" s="281"/>
      <c r="M738" s="281"/>
    </row>
    <row r="739" spans="1:13" s="304" customFormat="1" ht="18">
      <c r="A739" s="212" t="s">
        <v>2494</v>
      </c>
      <c r="B739" s="207"/>
      <c r="C739" s="285"/>
      <c r="D739" s="188"/>
      <c r="F739" s="29"/>
      <c r="G739" s="283"/>
      <c r="I739" s="281"/>
      <c r="K739" s="281"/>
      <c r="M739" s="281"/>
    </row>
    <row r="740" spans="1:13" s="284" customFormat="1">
      <c r="A740" s="281" t="s">
        <v>2464</v>
      </c>
      <c r="F740" s="29"/>
      <c r="G740" s="283"/>
      <c r="I740" s="281"/>
      <c r="K740" s="281"/>
      <c r="M740" s="281"/>
    </row>
    <row r="741" spans="1:13" s="304" customFormat="1">
      <c r="A741" s="281"/>
      <c r="B741" s="300" t="s">
        <v>2461</v>
      </c>
      <c r="C741" s="300" t="s">
        <v>2460</v>
      </c>
      <c r="D741" s="300" t="s">
        <v>2459</v>
      </c>
      <c r="E741" s="300" t="s">
        <v>2462</v>
      </c>
      <c r="F741" s="300" t="s">
        <v>2463</v>
      </c>
      <c r="G741" s="283"/>
      <c r="I741" s="281"/>
      <c r="K741" s="281"/>
      <c r="M741" s="281"/>
    </row>
    <row r="742" spans="1:13" s="304" customFormat="1">
      <c r="A742" s="298" t="s">
        <v>369</v>
      </c>
      <c r="B742" s="208">
        <f t="shared" ref="B742:F743" si="57">SUM(B676,B578,B480,B382,B284,B186)</f>
        <v>0</v>
      </c>
      <c r="C742" s="208">
        <f t="shared" si="57"/>
        <v>0</v>
      </c>
      <c r="D742" s="208">
        <f t="shared" si="57"/>
        <v>0</v>
      </c>
      <c r="E742" s="208">
        <f t="shared" si="57"/>
        <v>0</v>
      </c>
      <c r="F742" s="208">
        <f t="shared" si="57"/>
        <v>0</v>
      </c>
      <c r="G742" s="283"/>
      <c r="I742" s="281"/>
      <c r="K742" s="281"/>
      <c r="M742" s="281"/>
    </row>
    <row r="743" spans="1:13" s="304" customFormat="1">
      <c r="A743" s="300" t="s">
        <v>206</v>
      </c>
      <c r="B743" s="208">
        <f t="shared" si="57"/>
        <v>0</v>
      </c>
      <c r="C743" s="208">
        <f t="shared" si="57"/>
        <v>0</v>
      </c>
      <c r="D743" s="208">
        <f t="shared" si="57"/>
        <v>0</v>
      </c>
      <c r="E743" s="208">
        <f t="shared" si="57"/>
        <v>0</v>
      </c>
      <c r="F743" s="208">
        <f t="shared" si="57"/>
        <v>0</v>
      </c>
      <c r="G743" s="283"/>
      <c r="I743" s="281"/>
      <c r="K743" s="281"/>
      <c r="M743" s="281"/>
    </row>
    <row r="744" spans="1:13" s="304" customFormat="1">
      <c r="A744" s="281"/>
      <c r="F744" s="29"/>
      <c r="G744" s="283"/>
      <c r="I744" s="281"/>
      <c r="K744" s="281"/>
      <c r="M744" s="281"/>
    </row>
    <row r="745" spans="1:13" s="284" customFormat="1">
      <c r="A745" s="208"/>
      <c r="B745" s="300" t="s">
        <v>2487</v>
      </c>
      <c r="C745" s="300" t="s">
        <v>2488</v>
      </c>
      <c r="D745" s="300" t="s">
        <v>2459</v>
      </c>
      <c r="E745" s="300" t="s">
        <v>2489</v>
      </c>
      <c r="F745" s="300" t="s">
        <v>2490</v>
      </c>
      <c r="G745" s="283"/>
      <c r="I745" s="281"/>
      <c r="K745" s="281"/>
      <c r="M745" s="281"/>
    </row>
    <row r="746" spans="1:13" s="284" customFormat="1">
      <c r="A746" s="298" t="s">
        <v>369</v>
      </c>
      <c r="B746" s="208">
        <f t="shared" ref="B746:F749" si="58">SUM(B680,B582,B484,B386,B288,B190)</f>
        <v>0</v>
      </c>
      <c r="C746" s="208">
        <f t="shared" si="58"/>
        <v>0</v>
      </c>
      <c r="D746" s="208">
        <f t="shared" si="58"/>
        <v>0</v>
      </c>
      <c r="E746" s="208">
        <f t="shared" si="58"/>
        <v>0</v>
      </c>
      <c r="F746" s="208">
        <f t="shared" si="58"/>
        <v>0</v>
      </c>
      <c r="G746" s="283"/>
      <c r="I746" s="281"/>
      <c r="K746" s="281"/>
      <c r="M746" s="281"/>
    </row>
    <row r="747" spans="1:13" s="284" customFormat="1">
      <c r="A747" s="300" t="s">
        <v>206</v>
      </c>
      <c r="B747" s="208">
        <f t="shared" si="58"/>
        <v>0</v>
      </c>
      <c r="C747" s="208">
        <f t="shared" si="58"/>
        <v>0</v>
      </c>
      <c r="D747" s="208">
        <f t="shared" si="58"/>
        <v>0</v>
      </c>
      <c r="E747" s="208">
        <f t="shared" si="58"/>
        <v>0</v>
      </c>
      <c r="F747" s="208">
        <f t="shared" si="58"/>
        <v>0</v>
      </c>
      <c r="G747" s="283"/>
      <c r="I747" s="281"/>
      <c r="K747" s="281"/>
      <c r="M747" s="281"/>
    </row>
    <row r="748" spans="1:13" s="284" customFormat="1" hidden="1">
      <c r="A748" s="300" t="s">
        <v>2485</v>
      </c>
      <c r="B748" s="208">
        <f t="shared" si="58"/>
        <v>0</v>
      </c>
      <c r="C748" s="208">
        <f t="shared" si="58"/>
        <v>0</v>
      </c>
      <c r="D748" s="208">
        <f t="shared" si="58"/>
        <v>0</v>
      </c>
      <c r="E748" s="208">
        <f t="shared" si="58"/>
        <v>0</v>
      </c>
      <c r="F748" s="208">
        <f t="shared" si="58"/>
        <v>0</v>
      </c>
      <c r="G748" s="283"/>
      <c r="I748" s="281"/>
      <c r="K748" s="281"/>
      <c r="M748" s="281"/>
    </row>
    <row r="749" spans="1:13" s="284" customFormat="1">
      <c r="A749" s="278" t="s">
        <v>2486</v>
      </c>
      <c r="B749" s="208">
        <f t="shared" si="58"/>
        <v>0</v>
      </c>
      <c r="C749" s="208">
        <f t="shared" si="58"/>
        <v>0</v>
      </c>
      <c r="D749" s="208">
        <f t="shared" si="58"/>
        <v>0</v>
      </c>
      <c r="E749" s="208">
        <f t="shared" si="58"/>
        <v>0</v>
      </c>
      <c r="F749" s="208">
        <f t="shared" si="58"/>
        <v>0</v>
      </c>
      <c r="G749" s="283"/>
      <c r="I749" s="281"/>
      <c r="K749" s="281"/>
      <c r="M749" s="281"/>
    </row>
    <row r="750" spans="1:13" s="304" customFormat="1">
      <c r="A750" s="188"/>
      <c r="B750" s="207"/>
      <c r="C750" s="207"/>
      <c r="D750" s="207"/>
      <c r="E750" s="207"/>
      <c r="F750" s="207"/>
      <c r="G750" s="283"/>
      <c r="I750" s="281"/>
      <c r="K750" s="281"/>
      <c r="M750" s="281"/>
    </row>
    <row r="751" spans="1:13" s="304" customFormat="1">
      <c r="A751" s="281" t="s">
        <v>2493</v>
      </c>
      <c r="F751" s="29"/>
      <c r="G751" s="283"/>
      <c r="I751" s="281"/>
      <c r="K751" s="281"/>
      <c r="M751" s="281"/>
    </row>
    <row r="752" spans="1:13" s="304" customFormat="1">
      <c r="A752" s="208"/>
      <c r="B752" s="300" t="s">
        <v>2461</v>
      </c>
      <c r="C752" s="300" t="s">
        <v>2460</v>
      </c>
      <c r="D752" s="300" t="s">
        <v>2459</v>
      </c>
      <c r="E752" s="300" t="s">
        <v>2462</v>
      </c>
      <c r="F752" s="300" t="s">
        <v>2463</v>
      </c>
      <c r="G752" s="283"/>
      <c r="I752" s="281"/>
      <c r="K752" s="281"/>
      <c r="M752" s="281"/>
    </row>
    <row r="753" spans="1:13" s="304" customFormat="1">
      <c r="A753" s="281" t="s">
        <v>247</v>
      </c>
      <c r="G753" s="283"/>
      <c r="I753" s="281"/>
      <c r="K753" s="281"/>
      <c r="M753" s="281"/>
    </row>
    <row r="754" spans="1:13" s="304" customFormat="1">
      <c r="A754" s="298" t="s">
        <v>369</v>
      </c>
      <c r="B754" s="208">
        <f>SUM(B240,B338,B436,B534,B632,B730)</f>
        <v>0</v>
      </c>
      <c r="C754" s="208">
        <f t="shared" ref="C754:F754" si="59">SUM(C240,C338,C436,C534,C632,C730)</f>
        <v>0</v>
      </c>
      <c r="D754" s="208">
        <f t="shared" si="59"/>
        <v>0</v>
      </c>
      <c r="E754" s="208">
        <f t="shared" si="59"/>
        <v>0</v>
      </c>
      <c r="F754" s="208">
        <f t="shared" si="59"/>
        <v>0</v>
      </c>
      <c r="G754" s="283"/>
      <c r="I754" s="281"/>
      <c r="K754" s="281"/>
      <c r="M754" s="281"/>
    </row>
    <row r="755" spans="1:13" s="304" customFormat="1">
      <c r="A755" s="300" t="s">
        <v>206</v>
      </c>
      <c r="B755" s="208">
        <f>SUM(B241,B339,B437,B535,B633,B731)</f>
        <v>0</v>
      </c>
      <c r="C755" s="208">
        <f t="shared" ref="C755:F755" si="60">SUM(C241,C339,C437,C535,C633,C731)</f>
        <v>0</v>
      </c>
      <c r="D755" s="208">
        <f t="shared" si="60"/>
        <v>0</v>
      </c>
      <c r="E755" s="208">
        <f t="shared" si="60"/>
        <v>0</v>
      </c>
      <c r="F755" s="208">
        <f t="shared" si="60"/>
        <v>0</v>
      </c>
      <c r="G755" s="283"/>
      <c r="I755" s="281"/>
      <c r="K755" s="281"/>
      <c r="M755" s="281"/>
    </row>
    <row r="756" spans="1:13" s="304" customFormat="1">
      <c r="A756" s="281" t="s">
        <v>245</v>
      </c>
      <c r="B756" s="207"/>
      <c r="C756" s="285"/>
      <c r="D756" s="188"/>
      <c r="F756" s="29"/>
      <c r="G756" s="283"/>
      <c r="I756" s="281"/>
      <c r="K756" s="281"/>
      <c r="M756" s="281"/>
    </row>
    <row r="757" spans="1:13" s="304" customFormat="1">
      <c r="A757" s="278" t="s">
        <v>369</v>
      </c>
      <c r="B757" s="208">
        <f>SUM(B243,B341,B439,B537,B635,B733)</f>
        <v>0</v>
      </c>
      <c r="C757" s="208">
        <f t="shared" ref="C757:F757" si="61">SUM(C243,C341,C439,C537,C635,C733)</f>
        <v>0</v>
      </c>
      <c r="D757" s="208">
        <f t="shared" si="61"/>
        <v>0</v>
      </c>
      <c r="E757" s="208">
        <f t="shared" si="61"/>
        <v>0</v>
      </c>
      <c r="F757" s="208">
        <f t="shared" si="61"/>
        <v>0</v>
      </c>
      <c r="G757" s="283"/>
      <c r="I757" s="281"/>
      <c r="K757" s="281"/>
      <c r="M757" s="281"/>
    </row>
    <row r="758" spans="1:13" s="304" customFormat="1">
      <c r="A758" s="300" t="s">
        <v>206</v>
      </c>
      <c r="B758" s="208">
        <f>SUM(B244,B342,B440,B538,B636,B734)</f>
        <v>0</v>
      </c>
      <c r="C758" s="208">
        <f t="shared" ref="C758:F758" si="62">SUM(C244,C342,C440,C538,C636,C734)</f>
        <v>0</v>
      </c>
      <c r="D758" s="208">
        <f t="shared" si="62"/>
        <v>0</v>
      </c>
      <c r="E758" s="208">
        <f t="shared" si="62"/>
        <v>0</v>
      </c>
      <c r="F758" s="208">
        <f t="shared" si="62"/>
        <v>0</v>
      </c>
      <c r="G758" s="283"/>
      <c r="I758" s="281"/>
      <c r="K758" s="281"/>
      <c r="M758" s="281"/>
    </row>
    <row r="759" spans="1:13" s="304" customFormat="1">
      <c r="A759" s="281" t="s">
        <v>246</v>
      </c>
      <c r="B759" s="207"/>
      <c r="C759" s="285"/>
      <c r="D759" s="188"/>
      <c r="F759" s="29"/>
      <c r="G759" s="283"/>
      <c r="I759" s="281"/>
      <c r="K759" s="281"/>
      <c r="M759" s="281"/>
    </row>
    <row r="760" spans="1:13" s="304" customFormat="1">
      <c r="A760" s="278" t="s">
        <v>369</v>
      </c>
      <c r="B760" s="208">
        <f>SUM(B246,B344,B442,B540,B638,B736)</f>
        <v>0</v>
      </c>
      <c r="C760" s="208">
        <f t="shared" ref="C760:F760" si="63">SUM(C246,C344,C442,C540,C638,C736)</f>
        <v>0</v>
      </c>
      <c r="D760" s="208">
        <f t="shared" si="63"/>
        <v>0</v>
      </c>
      <c r="E760" s="208">
        <f t="shared" si="63"/>
        <v>0</v>
      </c>
      <c r="F760" s="208">
        <f t="shared" si="63"/>
        <v>0</v>
      </c>
      <c r="G760" s="283"/>
      <c r="I760" s="281"/>
      <c r="K760" s="281"/>
      <c r="M760" s="281"/>
    </row>
    <row r="761" spans="1:13" s="304" customFormat="1">
      <c r="A761" s="300" t="s">
        <v>206</v>
      </c>
      <c r="B761" s="208">
        <f>SUM(B247,B345,B443,B541,B639,B737)</f>
        <v>0</v>
      </c>
      <c r="C761" s="208">
        <f t="shared" ref="C761:F761" si="64">SUM(C247,C345,C443,C541,C639,C737)</f>
        <v>0</v>
      </c>
      <c r="D761" s="208">
        <f t="shared" si="64"/>
        <v>0</v>
      </c>
      <c r="E761" s="208">
        <f t="shared" si="64"/>
        <v>0</v>
      </c>
      <c r="F761" s="208">
        <f t="shared" si="64"/>
        <v>0</v>
      </c>
      <c r="G761" s="283"/>
      <c r="I761" s="281"/>
      <c r="K761" s="281"/>
      <c r="M761" s="281"/>
    </row>
    <row r="763" spans="1:13">
      <c r="B763" s="245"/>
      <c r="C763" s="207"/>
    </row>
    <row r="764" spans="1:13" s="193" customFormat="1" ht="18">
      <c r="A764" s="243" t="s">
        <v>2504</v>
      </c>
      <c r="B764" s="243"/>
      <c r="C764" s="243"/>
      <c r="G764" s="194"/>
      <c r="I764" s="195"/>
      <c r="K764" s="195"/>
      <c r="M764" s="195"/>
    </row>
    <row r="765" spans="1:13" s="34" customFormat="1"/>
    <row r="766" spans="1:13" s="34" customFormat="1" ht="30">
      <c r="A766" s="103" t="s">
        <v>2498</v>
      </c>
      <c r="B766" s="246" t="s">
        <v>39</v>
      </c>
      <c r="C766" s="246"/>
      <c r="E766" s="246"/>
      <c r="F766" s="246"/>
    </row>
    <row r="767" spans="1:13" s="34" customFormat="1">
      <c r="A767" s="173" t="s">
        <v>343</v>
      </c>
      <c r="B767" s="288">
        <f>A90</f>
        <v>0</v>
      </c>
      <c r="C767" s="247"/>
      <c r="E767" s="248"/>
      <c r="F767" s="248"/>
    </row>
    <row r="768" spans="1:13" s="34" customFormat="1">
      <c r="A768" s="173" t="s">
        <v>344</v>
      </c>
      <c r="B768" s="289">
        <f>SUM(B769:B778)</f>
        <v>0</v>
      </c>
      <c r="C768" s="173"/>
      <c r="E768" s="173"/>
      <c r="F768" s="173"/>
    </row>
    <row r="769" spans="1:6" s="34" customFormat="1">
      <c r="A769" s="173" t="s">
        <v>64</v>
      </c>
      <c r="B769" s="289" t="str">
        <f t="shared" ref="B769:B778" si="65">E100</f>
        <v>0</v>
      </c>
      <c r="C769" s="173"/>
      <c r="E769" s="173"/>
      <c r="F769" s="173"/>
    </row>
    <row r="770" spans="1:6" s="34" customFormat="1">
      <c r="A770" s="173" t="s">
        <v>77</v>
      </c>
      <c r="B770" s="289" t="str">
        <f t="shared" si="65"/>
        <v>0</v>
      </c>
      <c r="C770" s="173"/>
      <c r="E770" s="173"/>
      <c r="F770" s="173"/>
    </row>
    <row r="771" spans="1:6" s="34" customFormat="1">
      <c r="A771" s="173" t="s">
        <v>78</v>
      </c>
      <c r="B771" s="289" t="str">
        <f t="shared" si="65"/>
        <v>0</v>
      </c>
      <c r="C771" s="173"/>
      <c r="E771" s="173"/>
      <c r="F771" s="173"/>
    </row>
    <row r="772" spans="1:6" s="34" customFormat="1">
      <c r="A772" s="173" t="s">
        <v>79</v>
      </c>
      <c r="B772" s="289" t="str">
        <f t="shared" si="65"/>
        <v>0</v>
      </c>
      <c r="C772" s="173"/>
      <c r="E772" s="173"/>
      <c r="F772" s="173"/>
    </row>
    <row r="773" spans="1:6" s="34" customFormat="1">
      <c r="A773" s="173" t="s">
        <v>80</v>
      </c>
      <c r="B773" s="289" t="str">
        <f t="shared" si="65"/>
        <v>0</v>
      </c>
      <c r="C773" s="173"/>
      <c r="E773" s="173"/>
      <c r="F773" s="173"/>
    </row>
    <row r="774" spans="1:6" s="34" customFormat="1">
      <c r="A774" s="173" t="s">
        <v>81</v>
      </c>
      <c r="B774" s="289" t="str">
        <f t="shared" si="65"/>
        <v>0</v>
      </c>
      <c r="C774" s="173"/>
      <c r="E774" s="173"/>
      <c r="F774" s="173"/>
    </row>
    <row r="775" spans="1:6" s="34" customFormat="1">
      <c r="A775" s="173" t="s">
        <v>87</v>
      </c>
      <c r="B775" s="289" t="str">
        <f t="shared" si="65"/>
        <v>0</v>
      </c>
      <c r="C775" s="173"/>
      <c r="E775" s="173"/>
      <c r="F775" s="173"/>
    </row>
    <row r="776" spans="1:6" s="34" customFormat="1">
      <c r="A776" s="173" t="s">
        <v>88</v>
      </c>
      <c r="B776" s="289" t="str">
        <f t="shared" si="65"/>
        <v>0</v>
      </c>
      <c r="C776" s="173"/>
      <c r="E776" s="173"/>
      <c r="F776" s="173"/>
    </row>
    <row r="777" spans="1:6" s="34" customFormat="1">
      <c r="A777" s="173" t="s">
        <v>89</v>
      </c>
      <c r="B777" s="289" t="str">
        <f t="shared" si="65"/>
        <v>0</v>
      </c>
      <c r="C777" s="173"/>
      <c r="E777" s="173"/>
      <c r="F777" s="173"/>
    </row>
    <row r="778" spans="1:6" s="34" customFormat="1">
      <c r="A778" s="173" t="s">
        <v>90</v>
      </c>
      <c r="B778" s="289" t="str">
        <f t="shared" si="65"/>
        <v>0</v>
      </c>
      <c r="C778" s="173"/>
      <c r="E778" s="173"/>
      <c r="F778" s="173"/>
    </row>
    <row r="779" spans="1:6" s="34" customFormat="1" ht="30">
      <c r="A779" s="134" t="s">
        <v>390</v>
      </c>
      <c r="B779" s="290">
        <f>SUM(B767:B768)</f>
        <v>0</v>
      </c>
      <c r="C779" s="249"/>
      <c r="E779" s="249"/>
      <c r="F779" s="249"/>
    </row>
    <row r="780" spans="1:6" s="34" customFormat="1">
      <c r="A780" s="134"/>
      <c r="B780" s="290"/>
      <c r="C780" s="249"/>
      <c r="D780" s="249"/>
      <c r="E780" s="249"/>
      <c r="F780" s="249"/>
    </row>
    <row r="781" spans="1:6" s="34" customFormat="1">
      <c r="A781" s="34" t="s">
        <v>345</v>
      </c>
      <c r="B781" s="290"/>
      <c r="C781" s="249"/>
      <c r="D781" s="249"/>
      <c r="E781" s="249"/>
      <c r="F781" s="249"/>
    </row>
    <row r="782" spans="1:6" s="34" customFormat="1">
      <c r="A782" s="173" t="s">
        <v>64</v>
      </c>
      <c r="B782" s="291">
        <f t="shared" ref="B782:B791" si="66">D117</f>
        <v>0</v>
      </c>
      <c r="C782" s="173"/>
      <c r="D782" s="173"/>
      <c r="E782" s="173"/>
      <c r="F782" s="173"/>
    </row>
    <row r="783" spans="1:6" s="34" customFormat="1">
      <c r="A783" s="173" t="s">
        <v>77</v>
      </c>
      <c r="B783" s="291">
        <f t="shared" si="66"/>
        <v>0</v>
      </c>
      <c r="C783" s="173"/>
      <c r="D783" s="173"/>
      <c r="E783" s="173"/>
      <c r="F783" s="173"/>
    </row>
    <row r="784" spans="1:6" s="34" customFormat="1">
      <c r="A784" s="173" t="s">
        <v>78</v>
      </c>
      <c r="B784" s="291">
        <f t="shared" si="66"/>
        <v>0</v>
      </c>
      <c r="C784" s="173"/>
      <c r="D784" s="173"/>
      <c r="E784" s="173"/>
      <c r="F784" s="173"/>
    </row>
    <row r="785" spans="1:26" s="34" customFormat="1">
      <c r="A785" s="173" t="s">
        <v>79</v>
      </c>
      <c r="B785" s="291">
        <f t="shared" si="66"/>
        <v>0</v>
      </c>
      <c r="C785" s="173"/>
      <c r="D785" s="173"/>
      <c r="E785" s="173"/>
      <c r="F785" s="173"/>
    </row>
    <row r="786" spans="1:26" s="34" customFormat="1">
      <c r="A786" s="173" t="s">
        <v>80</v>
      </c>
      <c r="B786" s="291">
        <f t="shared" si="66"/>
        <v>0</v>
      </c>
      <c r="C786" s="173"/>
      <c r="D786" s="173"/>
      <c r="E786" s="173"/>
      <c r="F786" s="173"/>
    </row>
    <row r="787" spans="1:26" s="34" customFormat="1">
      <c r="A787" s="173" t="s">
        <v>81</v>
      </c>
      <c r="B787" s="291">
        <f t="shared" si="66"/>
        <v>0</v>
      </c>
      <c r="C787" s="173"/>
      <c r="D787" s="173"/>
      <c r="E787" s="173"/>
      <c r="F787" s="173"/>
    </row>
    <row r="788" spans="1:26" s="34" customFormat="1">
      <c r="A788" s="173" t="s">
        <v>87</v>
      </c>
      <c r="B788" s="291">
        <f t="shared" si="66"/>
        <v>0</v>
      </c>
      <c r="C788" s="173"/>
      <c r="D788" s="173"/>
      <c r="E788" s="173"/>
      <c r="F788" s="173"/>
    </row>
    <row r="789" spans="1:26" s="34" customFormat="1">
      <c r="A789" s="173" t="s">
        <v>88</v>
      </c>
      <c r="B789" s="291">
        <f t="shared" si="66"/>
        <v>0</v>
      </c>
      <c r="C789" s="173"/>
      <c r="D789" s="173"/>
      <c r="E789" s="173"/>
      <c r="F789" s="173"/>
    </row>
    <row r="790" spans="1:26" s="34" customFormat="1">
      <c r="A790" s="173" t="s">
        <v>89</v>
      </c>
      <c r="B790" s="291">
        <f t="shared" si="66"/>
        <v>0</v>
      </c>
      <c r="C790" s="173"/>
      <c r="D790" s="173"/>
      <c r="E790" s="173"/>
      <c r="F790" s="173"/>
    </row>
    <row r="791" spans="1:26" s="34" customFormat="1">
      <c r="A791" s="173" t="s">
        <v>90</v>
      </c>
      <c r="B791" s="291">
        <f t="shared" si="66"/>
        <v>0</v>
      </c>
      <c r="C791" s="173"/>
      <c r="D791" s="173"/>
      <c r="E791" s="173"/>
      <c r="F791" s="173"/>
    </row>
    <row r="792" spans="1:26" s="34" customFormat="1">
      <c r="A792" s="34" t="s">
        <v>185</v>
      </c>
      <c r="B792" s="289">
        <f>SUM(B782:B791)</f>
        <v>0</v>
      </c>
      <c r="C792" s="173"/>
      <c r="D792" s="173"/>
      <c r="E792" s="173"/>
      <c r="F792" s="173"/>
    </row>
    <row r="793" spans="1:26" s="34" customFormat="1"/>
    <row r="794" spans="1:26" s="34" customFormat="1">
      <c r="A794" s="34" t="s">
        <v>354</v>
      </c>
      <c r="F794" s="250" t="s">
        <v>411</v>
      </c>
    </row>
    <row r="795" spans="1:26">
      <c r="A795" s="176" t="s">
        <v>191</v>
      </c>
      <c r="B795" s="251" t="s">
        <v>333</v>
      </c>
      <c r="C795" s="250" t="s">
        <v>351</v>
      </c>
      <c r="D795" s="250" t="s">
        <v>352</v>
      </c>
      <c r="E795" s="250" t="s">
        <v>396</v>
      </c>
      <c r="F795" s="250" t="s">
        <v>397</v>
      </c>
      <c r="G795" s="250" t="s">
        <v>398</v>
      </c>
      <c r="H795" s="250" t="s">
        <v>399</v>
      </c>
      <c r="I795" s="250" t="s">
        <v>400</v>
      </c>
      <c r="J795" s="250" t="s">
        <v>401</v>
      </c>
      <c r="K795" s="250" t="s">
        <v>402</v>
      </c>
      <c r="L795" s="250" t="s">
        <v>403</v>
      </c>
      <c r="M795" s="250" t="s">
        <v>404</v>
      </c>
      <c r="N795" s="250" t="s">
        <v>405</v>
      </c>
      <c r="O795" s="250" t="s">
        <v>406</v>
      </c>
      <c r="P795" s="250" t="s">
        <v>407</v>
      </c>
      <c r="Q795" s="250" t="s">
        <v>408</v>
      </c>
      <c r="R795" s="250" t="s">
        <v>409</v>
      </c>
      <c r="S795" s="250" t="s">
        <v>410</v>
      </c>
      <c r="T795" s="250" t="s">
        <v>427</v>
      </c>
      <c r="U795" s="250" t="s">
        <v>428</v>
      </c>
      <c r="V795" s="250" t="s">
        <v>429</v>
      </c>
      <c r="W795" s="250" t="s">
        <v>430</v>
      </c>
      <c r="X795" s="250" t="s">
        <v>431</v>
      </c>
      <c r="Y795" s="34"/>
      <c r="Z795" s="34"/>
    </row>
    <row r="796" spans="1:26" ht="14.25">
      <c r="A796" s="177" t="s">
        <v>2496</v>
      </c>
      <c r="B796" s="211">
        <f>IF(OR(E796=0,D796=0),0,IRR(D796:X796,-10%))</f>
        <v>0</v>
      </c>
      <c r="C796" s="210">
        <f>SUMIF('פרטים כלליים, עלויות ותוצאות'!D40:D69,A796,'פרטים כלליים, עלויות ותוצאות'!$E$40:$E$69)</f>
        <v>0</v>
      </c>
      <c r="D796" s="210">
        <f t="shared" ref="D796:D797" si="67">-C796</f>
        <v>0</v>
      </c>
      <c r="E796" s="210">
        <f>'אמדן כלכלי'!C49</f>
        <v>0</v>
      </c>
      <c r="F796" s="244">
        <f>$E$796</f>
        <v>0</v>
      </c>
      <c r="G796" s="244">
        <f t="shared" ref="G796:X796" si="68">$E$796</f>
        <v>0</v>
      </c>
      <c r="H796" s="244">
        <f t="shared" si="68"/>
        <v>0</v>
      </c>
      <c r="I796" s="244">
        <f t="shared" si="68"/>
        <v>0</v>
      </c>
      <c r="J796" s="244">
        <f t="shared" si="68"/>
        <v>0</v>
      </c>
      <c r="K796" s="244">
        <f t="shared" si="68"/>
        <v>0</v>
      </c>
      <c r="L796" s="244">
        <f t="shared" si="68"/>
        <v>0</v>
      </c>
      <c r="M796" s="244">
        <f t="shared" si="68"/>
        <v>0</v>
      </c>
      <c r="N796" s="244">
        <f t="shared" si="68"/>
        <v>0</v>
      </c>
      <c r="O796" s="244">
        <f t="shared" si="68"/>
        <v>0</v>
      </c>
      <c r="P796" s="244">
        <f t="shared" si="68"/>
        <v>0</v>
      </c>
      <c r="Q796" s="244">
        <f t="shared" si="68"/>
        <v>0</v>
      </c>
      <c r="R796" s="244">
        <f t="shared" si="68"/>
        <v>0</v>
      </c>
      <c r="S796" s="244">
        <f t="shared" si="68"/>
        <v>0</v>
      </c>
      <c r="T796" s="244">
        <f t="shared" si="68"/>
        <v>0</v>
      </c>
      <c r="U796" s="244">
        <f t="shared" si="68"/>
        <v>0</v>
      </c>
      <c r="V796" s="244">
        <f t="shared" si="68"/>
        <v>0</v>
      </c>
      <c r="W796" s="244">
        <f t="shared" si="68"/>
        <v>0</v>
      </c>
      <c r="X796" s="244">
        <f t="shared" si="68"/>
        <v>0</v>
      </c>
    </row>
    <row r="797" spans="1:26" ht="14.25">
      <c r="A797" s="177" t="s">
        <v>2422</v>
      </c>
      <c r="B797" s="211">
        <f>IF(OR(E797=0,D797=0),0,IRR(D797:S797,-10%))</f>
        <v>0</v>
      </c>
      <c r="C797" s="210">
        <f>SUMIF('פרטים כלליים, עלויות ותוצאות'!D40:D69,A797,'פרטים כלליים, עלויות ותוצאות'!$E$40:$E$69)</f>
        <v>0</v>
      </c>
      <c r="D797" s="210">
        <f t="shared" si="67"/>
        <v>0</v>
      </c>
      <c r="E797" s="210">
        <f>'אמדן כלכלי'!C50</f>
        <v>0</v>
      </c>
      <c r="F797" s="244">
        <f>$E$797</f>
        <v>0</v>
      </c>
      <c r="G797" s="244">
        <f t="shared" ref="G797:S797" si="69">$E$797</f>
        <v>0</v>
      </c>
      <c r="H797" s="244">
        <f t="shared" si="69"/>
        <v>0</v>
      </c>
      <c r="I797" s="244">
        <f t="shared" si="69"/>
        <v>0</v>
      </c>
      <c r="J797" s="244">
        <f t="shared" si="69"/>
        <v>0</v>
      </c>
      <c r="K797" s="244">
        <f t="shared" si="69"/>
        <v>0</v>
      </c>
      <c r="L797" s="244">
        <f t="shared" si="69"/>
        <v>0</v>
      </c>
      <c r="M797" s="244">
        <f t="shared" si="69"/>
        <v>0</v>
      </c>
      <c r="N797" s="244">
        <f t="shared" si="69"/>
        <v>0</v>
      </c>
      <c r="O797" s="244">
        <f t="shared" si="69"/>
        <v>0</v>
      </c>
      <c r="P797" s="244">
        <f t="shared" si="69"/>
        <v>0</v>
      </c>
      <c r="Q797" s="244">
        <f t="shared" si="69"/>
        <v>0</v>
      </c>
      <c r="R797" s="244">
        <f t="shared" si="69"/>
        <v>0</v>
      </c>
      <c r="S797" s="244">
        <f t="shared" si="69"/>
        <v>0</v>
      </c>
    </row>
    <row r="799" spans="1:26">
      <c r="A799" s="177" t="s">
        <v>353</v>
      </c>
      <c r="B799" s="200">
        <f>-'פרטים כלליים, עלויות ותוצאות'!E70</f>
        <v>0</v>
      </c>
    </row>
    <row r="800" spans="1:26">
      <c r="A800" s="177"/>
      <c r="B800" s="200"/>
    </row>
    <row r="801" spans="1:13">
      <c r="A801" s="173"/>
    </row>
    <row r="802" spans="1:13">
      <c r="A802" s="176" t="s">
        <v>335</v>
      </c>
      <c r="B802" s="200"/>
      <c r="D802" s="34" t="s">
        <v>240</v>
      </c>
      <c r="E802" s="34" t="s">
        <v>252</v>
      </c>
    </row>
    <row r="803" spans="1:13">
      <c r="A803" s="148" t="s">
        <v>41</v>
      </c>
      <c r="B803" s="252" t="s">
        <v>49</v>
      </c>
      <c r="C803" s="310">
        <v>20</v>
      </c>
      <c r="D803" s="312" t="s">
        <v>2524</v>
      </c>
      <c r="E803" s="254"/>
    </row>
    <row r="804" spans="1:13">
      <c r="A804" s="148" t="s">
        <v>51</v>
      </c>
      <c r="B804" s="172" t="s">
        <v>47</v>
      </c>
      <c r="C804" s="310">
        <v>2.9</v>
      </c>
      <c r="D804" s="312" t="s">
        <v>2524</v>
      </c>
    </row>
    <row r="805" spans="1:13">
      <c r="A805" s="148" t="s">
        <v>39</v>
      </c>
      <c r="B805" s="172" t="s">
        <v>48</v>
      </c>
      <c r="C805" s="253">
        <v>0.47</v>
      </c>
      <c r="D805" s="207" t="s">
        <v>339</v>
      </c>
    </row>
    <row r="806" spans="1:13" ht="29.25">
      <c r="A806" s="148" t="s">
        <v>42</v>
      </c>
      <c r="B806" s="172" t="s">
        <v>43</v>
      </c>
      <c r="C806" s="310">
        <f>(1500+22)*0.98*0.001</f>
        <v>1.49156</v>
      </c>
      <c r="D806" s="255" t="s">
        <v>2522</v>
      </c>
      <c r="E806" s="311" t="s">
        <v>2519</v>
      </c>
      <c r="F806" s="1051" t="s">
        <v>2520</v>
      </c>
      <c r="G806" s="1052"/>
    </row>
    <row r="807" spans="1:13" ht="29.25">
      <c r="A807" s="148" t="s">
        <v>40</v>
      </c>
      <c r="B807" s="172" t="s">
        <v>43</v>
      </c>
      <c r="C807" s="310">
        <f>(1800+2900)*0.000845*1.15</f>
        <v>4.5672249999999996</v>
      </c>
      <c r="D807" s="255" t="s">
        <v>2523</v>
      </c>
      <c r="E807" s="311" t="s">
        <v>2518</v>
      </c>
      <c r="F807" s="1051" t="s">
        <v>2521</v>
      </c>
      <c r="G807" s="1052"/>
    </row>
    <row r="808" spans="1:13">
      <c r="A808" s="173"/>
    </row>
    <row r="809" spans="1:13">
      <c r="A809" s="173"/>
    </row>
    <row r="810" spans="1:13">
      <c r="A810" s="173"/>
    </row>
    <row r="811" spans="1:13" s="284" customFormat="1">
      <c r="A811" s="281" t="s">
        <v>2465</v>
      </c>
      <c r="D811" s="281"/>
      <c r="I811" s="281"/>
      <c r="K811" s="281"/>
      <c r="M811" s="281"/>
    </row>
    <row r="812" spans="1:13" s="284" customFormat="1" ht="45">
      <c r="A812" s="208"/>
      <c r="B812" s="301" t="s">
        <v>2466</v>
      </c>
      <c r="C812" s="301" t="s">
        <v>2467</v>
      </c>
      <c r="D812" s="281"/>
      <c r="I812" s="281"/>
      <c r="K812" s="281"/>
      <c r="M812" s="281"/>
    </row>
    <row r="813" spans="1:13" s="284" customFormat="1">
      <c r="A813" s="208" t="s">
        <v>2496</v>
      </c>
      <c r="B813" s="208">
        <f>B133</f>
        <v>0</v>
      </c>
      <c r="C813" s="208">
        <f>B136</f>
        <v>0</v>
      </c>
      <c r="D813" s="281"/>
      <c r="I813" s="281"/>
      <c r="K813" s="281"/>
      <c r="M813" s="281"/>
    </row>
    <row r="814" spans="1:13">
      <c r="A814" s="208" t="s">
        <v>2422</v>
      </c>
      <c r="B814" s="208">
        <f>D748</f>
        <v>0</v>
      </c>
      <c r="C814" s="208">
        <f>D749</f>
        <v>0</v>
      </c>
    </row>
    <row r="815" spans="1:13">
      <c r="A815" s="280" t="s">
        <v>185</v>
      </c>
      <c r="B815" s="208">
        <f>SUM(B813:B814)</f>
        <v>0</v>
      </c>
      <c r="C815" s="208">
        <f>SUM(C813:C814)</f>
        <v>0</v>
      </c>
    </row>
    <row r="816" spans="1:13">
      <c r="A816" s="173"/>
    </row>
    <row r="817" spans="1:13" s="193" customFormat="1" ht="18.75" thickBot="1">
      <c r="A817" s="243" t="s">
        <v>2227</v>
      </c>
      <c r="B817" s="243"/>
      <c r="C817" s="243"/>
      <c r="G817" s="194"/>
      <c r="I817" s="195"/>
      <c r="K817" s="195"/>
      <c r="M817" s="195"/>
    </row>
    <row r="818" spans="1:13">
      <c r="A818" s="177"/>
    </row>
    <row r="820" spans="1:13">
      <c r="A820" s="176" t="s">
        <v>2233</v>
      </c>
      <c r="B820" s="256"/>
      <c r="D820" s="176" t="s">
        <v>2237</v>
      </c>
      <c r="E820" s="257" t="s">
        <v>1</v>
      </c>
      <c r="F820" s="257" t="s">
        <v>649</v>
      </c>
      <c r="G820" s="263"/>
      <c r="H820" s="264"/>
    </row>
    <row r="821" spans="1:13">
      <c r="B821" s="258" t="s">
        <v>437</v>
      </c>
      <c r="C821" s="258">
        <v>100</v>
      </c>
      <c r="E821" s="258" t="s">
        <v>650</v>
      </c>
      <c r="F821" s="258">
        <v>9486</v>
      </c>
      <c r="G821" s="261"/>
      <c r="H821" s="261"/>
    </row>
    <row r="822" spans="1:13">
      <c r="A822" s="173"/>
      <c r="B822" s="258" t="s">
        <v>438</v>
      </c>
      <c r="C822" s="258">
        <v>101</v>
      </c>
      <c r="E822" s="258" t="s">
        <v>651</v>
      </c>
      <c r="F822" s="258">
        <v>967</v>
      </c>
      <c r="G822" s="261"/>
      <c r="H822" s="261"/>
      <c r="K822" s="173"/>
      <c r="M822" s="173"/>
    </row>
    <row r="823" spans="1:13">
      <c r="A823" s="173"/>
      <c r="B823" s="258" t="s">
        <v>439</v>
      </c>
      <c r="C823" s="258">
        <v>102</v>
      </c>
      <c r="E823" s="258" t="s">
        <v>652</v>
      </c>
      <c r="F823" s="258">
        <v>967</v>
      </c>
      <c r="G823" s="261"/>
      <c r="H823" s="261"/>
      <c r="K823" s="173"/>
      <c r="M823" s="173"/>
    </row>
    <row r="824" spans="1:13">
      <c r="A824" s="173"/>
      <c r="B824" s="258" t="s">
        <v>440</v>
      </c>
      <c r="C824" s="258">
        <v>103</v>
      </c>
      <c r="E824" s="258" t="s">
        <v>653</v>
      </c>
      <c r="F824" s="258">
        <v>472</v>
      </c>
      <c r="G824" s="261"/>
      <c r="H824" s="261"/>
      <c r="K824" s="173"/>
      <c r="M824" s="173"/>
    </row>
    <row r="825" spans="1:13">
      <c r="A825" s="173"/>
      <c r="B825" s="258" t="s">
        <v>441</v>
      </c>
      <c r="C825" s="258">
        <v>104</v>
      </c>
      <c r="E825" s="258" t="s">
        <v>654</v>
      </c>
      <c r="F825" s="258">
        <v>473</v>
      </c>
      <c r="I825" s="173"/>
      <c r="K825" s="173"/>
      <c r="M825" s="173"/>
    </row>
    <row r="826" spans="1:13">
      <c r="A826" s="173"/>
      <c r="B826" s="258" t="s">
        <v>442</v>
      </c>
      <c r="C826" s="258">
        <v>105</v>
      </c>
      <c r="E826" s="258" t="s">
        <v>655</v>
      </c>
      <c r="F826" s="258">
        <v>9473</v>
      </c>
      <c r="I826" s="173"/>
      <c r="K826" s="173"/>
      <c r="M826" s="173"/>
    </row>
    <row r="827" spans="1:13">
      <c r="A827" s="173"/>
      <c r="B827" s="258" t="s">
        <v>443</v>
      </c>
      <c r="C827" s="258">
        <v>106</v>
      </c>
      <c r="E827" s="258" t="s">
        <v>656</v>
      </c>
      <c r="F827" s="258">
        <v>935</v>
      </c>
      <c r="I827" s="173"/>
      <c r="K827" s="173"/>
      <c r="M827" s="173"/>
    </row>
    <row r="828" spans="1:13">
      <c r="A828" s="173"/>
      <c r="B828" s="258" t="s">
        <v>444</v>
      </c>
      <c r="C828" s="258">
        <v>107</v>
      </c>
      <c r="E828" s="258" t="s">
        <v>657</v>
      </c>
      <c r="F828" s="258">
        <v>935</v>
      </c>
      <c r="K828" s="173"/>
      <c r="M828" s="173"/>
    </row>
    <row r="829" spans="1:13">
      <c r="A829" s="173"/>
      <c r="B829" s="258" t="s">
        <v>445</v>
      </c>
      <c r="C829" s="258">
        <v>108</v>
      </c>
      <c r="E829" s="258" t="s">
        <v>658</v>
      </c>
      <c r="F829" s="258">
        <v>958</v>
      </c>
      <c r="K829" s="173"/>
      <c r="M829" s="173"/>
    </row>
    <row r="830" spans="1:13">
      <c r="A830" s="173"/>
      <c r="B830" s="258" t="s">
        <v>446</v>
      </c>
      <c r="C830" s="258">
        <v>109</v>
      </c>
      <c r="E830" s="258" t="s">
        <v>659</v>
      </c>
      <c r="F830" s="258">
        <v>958</v>
      </c>
      <c r="K830" s="173"/>
      <c r="M830" s="173"/>
    </row>
    <row r="831" spans="1:13">
      <c r="A831" s="173"/>
      <c r="B831" s="258" t="s">
        <v>447</v>
      </c>
      <c r="C831" s="258">
        <v>110</v>
      </c>
      <c r="E831" s="258" t="s">
        <v>660</v>
      </c>
      <c r="F831" s="258">
        <v>1042</v>
      </c>
      <c r="K831" s="173"/>
      <c r="M831" s="173"/>
    </row>
    <row r="832" spans="1:13">
      <c r="A832" s="173"/>
      <c r="B832" s="258" t="s">
        <v>448</v>
      </c>
      <c r="C832" s="258">
        <v>111</v>
      </c>
      <c r="E832" s="258" t="s">
        <v>661</v>
      </c>
      <c r="F832" s="258">
        <v>1042</v>
      </c>
      <c r="K832" s="173"/>
      <c r="M832" s="173"/>
    </row>
    <row r="833" spans="1:13">
      <c r="A833" s="173"/>
      <c r="B833" s="258" t="s">
        <v>449</v>
      </c>
      <c r="C833" s="258">
        <v>112</v>
      </c>
      <c r="E833" s="258" t="s">
        <v>662</v>
      </c>
      <c r="F833" s="258">
        <v>932</v>
      </c>
      <c r="K833" s="173"/>
      <c r="M833" s="173"/>
    </row>
    <row r="834" spans="1:13">
      <c r="A834" s="173"/>
      <c r="B834" s="258" t="s">
        <v>450</v>
      </c>
      <c r="C834" s="258">
        <v>113</v>
      </c>
      <c r="E834" s="258" t="s">
        <v>663</v>
      </c>
      <c r="F834" s="258">
        <v>932</v>
      </c>
      <c r="K834" s="173"/>
      <c r="M834" s="173"/>
    </row>
    <row r="835" spans="1:13">
      <c r="A835" s="173"/>
      <c r="B835" s="258" t="s">
        <v>451</v>
      </c>
      <c r="C835" s="258">
        <v>114</v>
      </c>
      <c r="E835" s="258" t="s">
        <v>664</v>
      </c>
      <c r="F835" s="258">
        <v>1342</v>
      </c>
      <c r="K835" s="173"/>
      <c r="M835" s="173"/>
    </row>
    <row r="836" spans="1:13">
      <c r="A836" s="173"/>
      <c r="B836" s="258" t="s">
        <v>452</v>
      </c>
      <c r="C836" s="258">
        <v>115</v>
      </c>
      <c r="E836" s="258" t="s">
        <v>665</v>
      </c>
      <c r="F836" s="258">
        <v>968</v>
      </c>
      <c r="K836" s="173"/>
      <c r="M836" s="173"/>
    </row>
    <row r="837" spans="1:13">
      <c r="A837" s="173"/>
      <c r="B837" s="258" t="s">
        <v>453</v>
      </c>
      <c r="C837" s="258">
        <v>116</v>
      </c>
      <c r="E837" s="258" t="s">
        <v>666</v>
      </c>
      <c r="F837" s="258">
        <v>1342</v>
      </c>
      <c r="K837" s="173"/>
      <c r="M837" s="173"/>
    </row>
    <row r="838" spans="1:13">
      <c r="A838" s="173"/>
      <c r="B838" s="258" t="s">
        <v>454</v>
      </c>
      <c r="C838" s="258">
        <v>117</v>
      </c>
      <c r="E838" s="258" t="s">
        <v>667</v>
      </c>
      <c r="F838" s="258">
        <v>9968</v>
      </c>
      <c r="I838" s="173"/>
      <c r="K838" s="173"/>
      <c r="M838" s="173"/>
    </row>
    <row r="839" spans="1:13">
      <c r="A839" s="173"/>
      <c r="B839" s="258" t="s">
        <v>455</v>
      </c>
      <c r="C839" s="258">
        <v>118</v>
      </c>
      <c r="E839" s="258" t="s">
        <v>668</v>
      </c>
      <c r="F839" s="258">
        <v>966</v>
      </c>
      <c r="I839" s="173"/>
      <c r="K839" s="173"/>
      <c r="M839" s="173"/>
    </row>
    <row r="840" spans="1:13">
      <c r="A840" s="173"/>
      <c r="B840" s="258" t="s">
        <v>456</v>
      </c>
      <c r="C840" s="258">
        <v>119</v>
      </c>
      <c r="E840" s="258" t="s">
        <v>669</v>
      </c>
      <c r="F840" s="258">
        <v>961</v>
      </c>
      <c r="I840" s="173"/>
      <c r="K840" s="173"/>
      <c r="M840" s="173"/>
    </row>
    <row r="841" spans="1:13">
      <c r="A841" s="173"/>
      <c r="B841" s="258" t="s">
        <v>457</v>
      </c>
      <c r="C841" s="258">
        <v>120</v>
      </c>
      <c r="E841" s="258" t="s">
        <v>670</v>
      </c>
      <c r="F841" s="258">
        <v>961</v>
      </c>
      <c r="I841" s="173"/>
      <c r="K841" s="173"/>
      <c r="M841" s="173"/>
    </row>
    <row r="842" spans="1:13">
      <c r="A842" s="173"/>
      <c r="B842" s="258" t="s">
        <v>458</v>
      </c>
      <c r="C842" s="258">
        <v>121</v>
      </c>
      <c r="E842" s="258" t="s">
        <v>671</v>
      </c>
      <c r="F842" s="258">
        <v>1275</v>
      </c>
      <c r="I842" s="173"/>
      <c r="K842" s="173"/>
      <c r="M842" s="173"/>
    </row>
    <row r="843" spans="1:13">
      <c r="A843" s="173"/>
      <c r="B843" s="258" t="s">
        <v>459</v>
      </c>
      <c r="C843" s="258">
        <v>122</v>
      </c>
      <c r="E843" s="258" t="s">
        <v>672</v>
      </c>
      <c r="F843" s="258">
        <v>679</v>
      </c>
      <c r="I843" s="173"/>
      <c r="K843" s="173"/>
      <c r="M843" s="173"/>
    </row>
    <row r="844" spans="1:13">
      <c r="A844" s="173"/>
      <c r="B844" s="258" t="s">
        <v>460</v>
      </c>
      <c r="C844" s="258">
        <v>123</v>
      </c>
      <c r="E844" s="258" t="s">
        <v>673</v>
      </c>
      <c r="F844" s="258">
        <v>1115</v>
      </c>
      <c r="I844" s="173"/>
      <c r="K844" s="173"/>
      <c r="M844" s="173"/>
    </row>
    <row r="845" spans="1:13">
      <c r="A845" s="173"/>
      <c r="B845" s="258" t="s">
        <v>461</v>
      </c>
      <c r="C845" s="258">
        <v>124</v>
      </c>
      <c r="E845" s="258" t="s">
        <v>674</v>
      </c>
      <c r="F845" s="258">
        <v>819</v>
      </c>
      <c r="I845" s="173"/>
      <c r="K845" s="173"/>
      <c r="M845" s="173"/>
    </row>
    <row r="846" spans="1:13">
      <c r="A846" s="173"/>
      <c r="B846" s="258" t="s">
        <v>462</v>
      </c>
      <c r="C846" s="258">
        <v>125</v>
      </c>
      <c r="E846" s="258" t="s">
        <v>675</v>
      </c>
      <c r="F846" s="258">
        <v>175</v>
      </c>
      <c r="I846" s="173"/>
      <c r="K846" s="173"/>
      <c r="M846" s="173"/>
    </row>
    <row r="847" spans="1:13">
      <c r="A847" s="173"/>
      <c r="B847" s="258" t="s">
        <v>463</v>
      </c>
      <c r="C847" s="258">
        <v>126</v>
      </c>
      <c r="E847" s="258" t="s">
        <v>676</v>
      </c>
      <c r="F847" s="258">
        <v>2052</v>
      </c>
      <c r="I847" s="173"/>
      <c r="K847" s="173"/>
      <c r="M847" s="173"/>
    </row>
    <row r="848" spans="1:13">
      <c r="A848" s="173"/>
      <c r="B848" s="258" t="s">
        <v>464</v>
      </c>
      <c r="C848" s="258">
        <v>127</v>
      </c>
      <c r="E848" s="258" t="s">
        <v>677</v>
      </c>
      <c r="F848" s="258">
        <v>1070</v>
      </c>
      <c r="I848" s="173"/>
      <c r="K848" s="173"/>
      <c r="M848" s="173"/>
    </row>
    <row r="849" spans="2:6" s="173" customFormat="1">
      <c r="B849" s="258" t="s">
        <v>465</v>
      </c>
      <c r="C849" s="258">
        <v>128</v>
      </c>
      <c r="D849" s="34"/>
      <c r="E849" s="258" t="s">
        <v>678</v>
      </c>
      <c r="F849" s="258">
        <v>1220</v>
      </c>
    </row>
    <row r="850" spans="2:6" s="173" customFormat="1">
      <c r="B850" s="258" t="s">
        <v>466</v>
      </c>
      <c r="C850" s="258">
        <v>129</v>
      </c>
      <c r="D850" s="34"/>
      <c r="E850" s="258" t="s">
        <v>679</v>
      </c>
      <c r="F850" s="258">
        <v>182</v>
      </c>
    </row>
    <row r="851" spans="2:6" s="173" customFormat="1">
      <c r="B851" s="258" t="s">
        <v>467</v>
      </c>
      <c r="C851" s="258">
        <v>130</v>
      </c>
      <c r="D851" s="34"/>
      <c r="E851" s="258" t="s">
        <v>680</v>
      </c>
      <c r="F851" s="258">
        <v>369</v>
      </c>
    </row>
    <row r="852" spans="2:6" s="173" customFormat="1">
      <c r="B852" s="258" t="s">
        <v>468</v>
      </c>
      <c r="C852" s="258">
        <v>131</v>
      </c>
      <c r="D852" s="34"/>
      <c r="E852" s="258" t="s">
        <v>681</v>
      </c>
      <c r="F852" s="258">
        <v>3369</v>
      </c>
    </row>
    <row r="853" spans="2:6" s="173" customFormat="1">
      <c r="B853" s="258" t="s">
        <v>469</v>
      </c>
      <c r="C853" s="258">
        <v>132</v>
      </c>
      <c r="D853" s="34"/>
      <c r="E853" s="258" t="s">
        <v>682</v>
      </c>
      <c r="F853" s="258">
        <v>1081</v>
      </c>
    </row>
    <row r="854" spans="2:6" s="173" customFormat="1">
      <c r="B854" s="258" t="s">
        <v>470</v>
      </c>
      <c r="C854" s="258">
        <v>133</v>
      </c>
      <c r="D854" s="34"/>
      <c r="E854" s="258" t="s">
        <v>683</v>
      </c>
      <c r="F854" s="258">
        <v>783</v>
      </c>
    </row>
    <row r="855" spans="2:6" s="173" customFormat="1">
      <c r="B855" s="258" t="s">
        <v>471</v>
      </c>
      <c r="C855" s="258">
        <v>134</v>
      </c>
      <c r="D855" s="34"/>
      <c r="E855" s="258" t="s">
        <v>684</v>
      </c>
      <c r="F855" s="258">
        <v>400</v>
      </c>
    </row>
    <row r="856" spans="2:6" s="173" customFormat="1">
      <c r="B856" s="258" t="s">
        <v>472</v>
      </c>
      <c r="C856" s="258">
        <v>135</v>
      </c>
      <c r="D856" s="34"/>
      <c r="E856" s="258" t="s">
        <v>685</v>
      </c>
      <c r="F856" s="258">
        <v>4011</v>
      </c>
    </row>
    <row r="857" spans="2:6" s="173" customFormat="1">
      <c r="B857" s="258" t="s">
        <v>473</v>
      </c>
      <c r="C857" s="258">
        <v>136</v>
      </c>
      <c r="D857" s="34"/>
      <c r="E857" s="258" t="s">
        <v>686</v>
      </c>
      <c r="F857" s="258">
        <v>3793</v>
      </c>
    </row>
    <row r="858" spans="2:6" s="173" customFormat="1">
      <c r="B858" s="258" t="s">
        <v>474</v>
      </c>
      <c r="C858" s="258">
        <v>137</v>
      </c>
      <c r="D858" s="34"/>
      <c r="E858" s="258" t="s">
        <v>687</v>
      </c>
      <c r="F858" s="258">
        <v>3786</v>
      </c>
    </row>
    <row r="859" spans="2:6" s="173" customFormat="1">
      <c r="B859" s="258" t="s">
        <v>475</v>
      </c>
      <c r="C859" s="258">
        <v>138</v>
      </c>
      <c r="D859" s="34"/>
      <c r="E859" s="258" t="s">
        <v>688</v>
      </c>
      <c r="F859" s="258">
        <v>1311</v>
      </c>
    </row>
    <row r="860" spans="2:6" s="173" customFormat="1">
      <c r="B860" s="258" t="s">
        <v>476</v>
      </c>
      <c r="C860" s="258">
        <v>139</v>
      </c>
      <c r="D860" s="34"/>
      <c r="E860" s="258" t="s">
        <v>689</v>
      </c>
      <c r="F860" s="258">
        <v>1929</v>
      </c>
    </row>
    <row r="861" spans="2:6" s="173" customFormat="1">
      <c r="B861" s="258" t="s">
        <v>477</v>
      </c>
      <c r="C861" s="258">
        <v>140</v>
      </c>
      <c r="D861" s="34"/>
      <c r="E861" s="258" t="s">
        <v>690</v>
      </c>
      <c r="F861" s="258">
        <v>3759</v>
      </c>
    </row>
    <row r="862" spans="2:6" s="173" customFormat="1">
      <c r="B862" s="258" t="s">
        <v>478</v>
      </c>
      <c r="C862" s="258">
        <v>141</v>
      </c>
      <c r="D862" s="34"/>
      <c r="E862" s="258" t="s">
        <v>691</v>
      </c>
      <c r="F862" s="258">
        <v>113</v>
      </c>
    </row>
    <row r="863" spans="2:6" s="173" customFormat="1">
      <c r="B863" s="258" t="s">
        <v>479</v>
      </c>
      <c r="C863" s="258">
        <v>142</v>
      </c>
      <c r="D863" s="34"/>
      <c r="E863" s="258" t="s">
        <v>692</v>
      </c>
      <c r="F863" s="258">
        <v>1068</v>
      </c>
    </row>
    <row r="864" spans="2:6" s="173" customFormat="1">
      <c r="B864" s="258" t="s">
        <v>480</v>
      </c>
      <c r="C864" s="258">
        <v>143</v>
      </c>
      <c r="D864" s="34"/>
      <c r="E864" s="258" t="s">
        <v>693</v>
      </c>
      <c r="F864" s="258">
        <v>1123</v>
      </c>
    </row>
    <row r="865" spans="2:6" s="173" customFormat="1">
      <c r="B865" s="258" t="s">
        <v>481</v>
      </c>
      <c r="C865" s="258">
        <v>144</v>
      </c>
      <c r="D865" s="34"/>
      <c r="E865" s="258" t="s">
        <v>694</v>
      </c>
      <c r="F865" s="258">
        <v>446</v>
      </c>
    </row>
    <row r="866" spans="2:6" s="173" customFormat="1">
      <c r="B866" s="258" t="s">
        <v>482</v>
      </c>
      <c r="C866" s="258">
        <v>145</v>
      </c>
      <c r="D866" s="34"/>
      <c r="E866" s="258" t="s">
        <v>695</v>
      </c>
      <c r="F866" s="258">
        <v>4010</v>
      </c>
    </row>
    <row r="867" spans="2:6" s="173" customFormat="1">
      <c r="B867" s="258" t="s">
        <v>483</v>
      </c>
      <c r="C867" s="258">
        <v>146</v>
      </c>
      <c r="D867" s="34"/>
      <c r="E867" s="258" t="s">
        <v>696</v>
      </c>
      <c r="F867" s="258">
        <v>1046</v>
      </c>
    </row>
    <row r="868" spans="2:6" s="173" customFormat="1">
      <c r="B868" s="258" t="s">
        <v>484</v>
      </c>
      <c r="C868" s="258">
        <v>147</v>
      </c>
      <c r="D868" s="34"/>
      <c r="E868" s="258" t="s">
        <v>697</v>
      </c>
      <c r="F868" s="258">
        <v>1120</v>
      </c>
    </row>
    <row r="869" spans="2:6" s="173" customFormat="1">
      <c r="B869" s="258" t="s">
        <v>485</v>
      </c>
      <c r="C869" s="258">
        <v>148</v>
      </c>
      <c r="D869" s="34"/>
      <c r="E869" s="258" t="s">
        <v>698</v>
      </c>
      <c r="F869" s="258">
        <v>1358</v>
      </c>
    </row>
    <row r="870" spans="2:6" s="173" customFormat="1">
      <c r="B870" s="258" t="s">
        <v>486</v>
      </c>
      <c r="C870" s="258">
        <v>149</v>
      </c>
      <c r="D870" s="34"/>
      <c r="E870" s="258" t="s">
        <v>699</v>
      </c>
      <c r="F870" s="258">
        <v>9474</v>
      </c>
    </row>
    <row r="871" spans="2:6" s="173" customFormat="1">
      <c r="B871" s="258" t="s">
        <v>487</v>
      </c>
      <c r="C871" s="258">
        <v>150</v>
      </c>
      <c r="D871" s="34"/>
      <c r="E871" s="258" t="s">
        <v>700</v>
      </c>
      <c r="F871" s="258">
        <v>1108</v>
      </c>
    </row>
    <row r="872" spans="2:6" s="173" customFormat="1">
      <c r="B872" s="258" t="s">
        <v>488</v>
      </c>
      <c r="C872" s="258">
        <v>151</v>
      </c>
      <c r="D872" s="34"/>
      <c r="E872" s="258" t="s">
        <v>701</v>
      </c>
      <c r="F872" s="258">
        <v>680</v>
      </c>
    </row>
    <row r="873" spans="2:6" s="173" customFormat="1">
      <c r="B873" s="258" t="s">
        <v>489</v>
      </c>
      <c r="C873" s="258">
        <v>152</v>
      </c>
      <c r="D873" s="34"/>
      <c r="E873" s="258" t="s">
        <v>702</v>
      </c>
      <c r="F873" s="258">
        <v>31</v>
      </c>
    </row>
    <row r="874" spans="2:6" s="173" customFormat="1">
      <c r="B874" s="258" t="s">
        <v>490</v>
      </c>
      <c r="C874" s="258">
        <v>153</v>
      </c>
      <c r="D874" s="34"/>
      <c r="E874" s="258" t="s">
        <v>703</v>
      </c>
      <c r="F874" s="258">
        <v>9031</v>
      </c>
    </row>
    <row r="875" spans="2:6" s="173" customFormat="1">
      <c r="B875" s="258" t="s">
        <v>491</v>
      </c>
      <c r="C875" s="258">
        <v>154</v>
      </c>
      <c r="D875" s="34"/>
      <c r="E875" s="258" t="s">
        <v>704</v>
      </c>
      <c r="F875" s="258">
        <v>1294</v>
      </c>
    </row>
    <row r="876" spans="2:6" s="173" customFormat="1">
      <c r="B876" s="258" t="s">
        <v>492</v>
      </c>
      <c r="C876" s="258">
        <v>155</v>
      </c>
      <c r="D876" s="34"/>
      <c r="E876" s="258" t="s">
        <v>705</v>
      </c>
      <c r="F876" s="258">
        <v>67</v>
      </c>
    </row>
    <row r="877" spans="2:6" s="173" customFormat="1">
      <c r="B877" s="258" t="s">
        <v>493</v>
      </c>
      <c r="C877" s="258">
        <v>156</v>
      </c>
      <c r="D877" s="34"/>
      <c r="E877" s="258" t="s">
        <v>706</v>
      </c>
      <c r="F877" s="258">
        <v>2400</v>
      </c>
    </row>
    <row r="878" spans="2:6" s="173" customFormat="1">
      <c r="B878" s="258" t="s">
        <v>494</v>
      </c>
      <c r="C878" s="258">
        <v>157</v>
      </c>
      <c r="D878" s="34"/>
      <c r="E878" s="258" t="s">
        <v>707</v>
      </c>
      <c r="F878" s="258">
        <v>1020</v>
      </c>
    </row>
    <row r="879" spans="2:6" s="173" customFormat="1">
      <c r="B879" s="258" t="s">
        <v>495</v>
      </c>
      <c r="C879" s="258">
        <v>158</v>
      </c>
      <c r="D879" s="34"/>
      <c r="E879" s="258" t="s">
        <v>708</v>
      </c>
      <c r="F879" s="258">
        <v>780</v>
      </c>
    </row>
    <row r="880" spans="2:6" s="173" customFormat="1">
      <c r="B880" s="258" t="s">
        <v>496</v>
      </c>
      <c r="C880" s="258">
        <v>159</v>
      </c>
      <c r="D880" s="34"/>
      <c r="E880" s="258" t="s">
        <v>709</v>
      </c>
      <c r="F880" s="258">
        <v>1948</v>
      </c>
    </row>
    <row r="881" spans="2:6" s="173" customFormat="1">
      <c r="B881" s="258" t="s">
        <v>497</v>
      </c>
      <c r="C881" s="258">
        <v>160</v>
      </c>
      <c r="D881" s="34"/>
      <c r="E881" s="258" t="s">
        <v>710</v>
      </c>
      <c r="F881" s="258">
        <v>2012</v>
      </c>
    </row>
    <row r="882" spans="2:6" s="173" customFormat="1">
      <c r="B882" s="258" t="s">
        <v>498</v>
      </c>
      <c r="C882" s="258">
        <v>161</v>
      </c>
      <c r="D882" s="34"/>
      <c r="E882" s="258" t="s">
        <v>711</v>
      </c>
      <c r="F882" s="258">
        <v>4013</v>
      </c>
    </row>
    <row r="883" spans="2:6" s="173" customFormat="1">
      <c r="B883" s="258" t="s">
        <v>499</v>
      </c>
      <c r="C883" s="258">
        <v>162</v>
      </c>
      <c r="D883" s="34"/>
      <c r="E883" s="258" t="s">
        <v>712</v>
      </c>
      <c r="F883" s="258">
        <v>403</v>
      </c>
    </row>
    <row r="884" spans="2:6" s="173" customFormat="1">
      <c r="B884" s="258" t="s">
        <v>500</v>
      </c>
      <c r="C884" s="258">
        <v>163</v>
      </c>
      <c r="D884" s="34"/>
      <c r="E884" s="258" t="s">
        <v>713</v>
      </c>
      <c r="F884" s="258">
        <v>3760</v>
      </c>
    </row>
    <row r="885" spans="2:6" s="173" customFormat="1">
      <c r="B885" s="258" t="s">
        <v>501</v>
      </c>
      <c r="C885" s="258">
        <v>164</v>
      </c>
      <c r="D885" s="34"/>
      <c r="E885" s="258" t="s">
        <v>714</v>
      </c>
      <c r="F885" s="258">
        <v>278</v>
      </c>
    </row>
    <row r="886" spans="2:6" s="173" customFormat="1">
      <c r="B886" s="258" t="s">
        <v>502</v>
      </c>
      <c r="C886" s="258">
        <v>165</v>
      </c>
      <c r="D886" s="34"/>
      <c r="E886" s="258" t="s">
        <v>715</v>
      </c>
      <c r="F886" s="258">
        <v>565</v>
      </c>
    </row>
    <row r="887" spans="2:6" s="173" customFormat="1">
      <c r="B887" s="258" t="s">
        <v>503</v>
      </c>
      <c r="C887" s="258">
        <v>166</v>
      </c>
      <c r="D887" s="34"/>
      <c r="E887" s="258" t="s">
        <v>716</v>
      </c>
      <c r="F887" s="258">
        <v>1157</v>
      </c>
    </row>
    <row r="888" spans="2:6" s="173" customFormat="1">
      <c r="B888" s="258" t="s">
        <v>504</v>
      </c>
      <c r="C888" s="258">
        <v>167</v>
      </c>
      <c r="D888" s="34"/>
      <c r="E888" s="258" t="s">
        <v>717</v>
      </c>
      <c r="F888" s="258">
        <v>821</v>
      </c>
    </row>
    <row r="889" spans="2:6" s="173" customFormat="1">
      <c r="B889" s="258" t="s">
        <v>505</v>
      </c>
      <c r="C889" s="258">
        <v>168</v>
      </c>
      <c r="D889" s="34"/>
      <c r="E889" s="258" t="s">
        <v>718</v>
      </c>
      <c r="F889" s="258">
        <v>1330</v>
      </c>
    </row>
    <row r="890" spans="2:6" s="173" customFormat="1">
      <c r="B890" s="258" t="s">
        <v>506</v>
      </c>
      <c r="C890" s="258">
        <v>169</v>
      </c>
      <c r="D890" s="34"/>
      <c r="E890" s="258" t="s">
        <v>719</v>
      </c>
      <c r="F890" s="258">
        <v>785</v>
      </c>
    </row>
    <row r="891" spans="2:6" s="173" customFormat="1">
      <c r="B891" s="258" t="s">
        <v>507</v>
      </c>
      <c r="C891" s="258">
        <v>170</v>
      </c>
      <c r="D891" s="34"/>
      <c r="E891" s="258" t="s">
        <v>720</v>
      </c>
      <c r="F891" s="258">
        <v>850</v>
      </c>
    </row>
    <row r="892" spans="2:6" s="173" customFormat="1">
      <c r="B892" s="258" t="s">
        <v>508</v>
      </c>
      <c r="C892" s="258">
        <v>171</v>
      </c>
      <c r="D892" s="34"/>
      <c r="E892" s="258" t="s">
        <v>721</v>
      </c>
      <c r="F892" s="258">
        <v>804</v>
      </c>
    </row>
    <row r="893" spans="2:6" s="173" customFormat="1">
      <c r="B893" s="258" t="s">
        <v>509</v>
      </c>
      <c r="C893" s="258">
        <v>172</v>
      </c>
      <c r="D893" s="34"/>
      <c r="E893" s="258" t="s">
        <v>722</v>
      </c>
      <c r="F893" s="258">
        <v>797</v>
      </c>
    </row>
    <row r="894" spans="2:6" s="173" customFormat="1">
      <c r="B894" s="258" t="s">
        <v>510</v>
      </c>
      <c r="C894" s="258">
        <v>173</v>
      </c>
      <c r="D894" s="34"/>
      <c r="E894" s="258" t="s">
        <v>723</v>
      </c>
      <c r="F894" s="258">
        <v>965</v>
      </c>
    </row>
    <row r="895" spans="2:6" s="173" customFormat="1">
      <c r="B895" s="258" t="s">
        <v>511</v>
      </c>
      <c r="C895" s="258">
        <v>174</v>
      </c>
      <c r="D895" s="34"/>
      <c r="E895" s="258" t="s">
        <v>724</v>
      </c>
      <c r="F895" s="258">
        <v>965</v>
      </c>
    </row>
    <row r="896" spans="2:6" s="173" customFormat="1">
      <c r="B896" s="258" t="s">
        <v>512</v>
      </c>
      <c r="C896" s="258">
        <v>175</v>
      </c>
      <c r="D896" s="34"/>
      <c r="E896" s="258" t="s">
        <v>725</v>
      </c>
      <c r="F896" s="258">
        <v>652</v>
      </c>
    </row>
    <row r="897" spans="2:6" s="173" customFormat="1">
      <c r="B897" s="258" t="s">
        <v>513</v>
      </c>
      <c r="C897" s="258">
        <v>176</v>
      </c>
      <c r="D897" s="34"/>
      <c r="E897" s="258" t="s">
        <v>726</v>
      </c>
      <c r="F897" s="258">
        <v>338</v>
      </c>
    </row>
    <row r="898" spans="2:6" s="173" customFormat="1">
      <c r="B898" s="258" t="s">
        <v>514</v>
      </c>
      <c r="C898" s="258">
        <v>177</v>
      </c>
      <c r="D898" s="34"/>
      <c r="E898" s="258" t="s">
        <v>727</v>
      </c>
      <c r="F898" s="258">
        <v>716</v>
      </c>
    </row>
    <row r="899" spans="2:6" s="173" customFormat="1">
      <c r="B899" s="258" t="s">
        <v>515</v>
      </c>
      <c r="C899" s="258">
        <v>178</v>
      </c>
      <c r="D899" s="34"/>
      <c r="E899" s="258" t="s">
        <v>728</v>
      </c>
      <c r="F899" s="258">
        <v>77</v>
      </c>
    </row>
    <row r="900" spans="2:6" s="173" customFormat="1">
      <c r="B900" s="258" t="s">
        <v>516</v>
      </c>
      <c r="C900" s="258">
        <v>179</v>
      </c>
      <c r="D900" s="34"/>
      <c r="E900" s="258" t="s">
        <v>729</v>
      </c>
      <c r="F900" s="258">
        <v>294</v>
      </c>
    </row>
    <row r="901" spans="2:6" s="173" customFormat="1">
      <c r="B901" s="258" t="s">
        <v>517</v>
      </c>
      <c r="C901" s="258">
        <v>180</v>
      </c>
      <c r="D901" s="34"/>
      <c r="E901" s="258" t="s">
        <v>730</v>
      </c>
      <c r="F901" s="258">
        <v>1830</v>
      </c>
    </row>
    <row r="902" spans="2:6" s="173" customFormat="1">
      <c r="B902" s="258" t="s">
        <v>518</v>
      </c>
      <c r="C902" s="258">
        <v>181</v>
      </c>
      <c r="D902" s="34"/>
      <c r="E902" s="258" t="s">
        <v>731</v>
      </c>
      <c r="F902" s="258">
        <v>1126</v>
      </c>
    </row>
    <row r="903" spans="2:6" s="173" customFormat="1">
      <c r="B903" s="258" t="s">
        <v>519</v>
      </c>
      <c r="C903" s="258">
        <v>182</v>
      </c>
      <c r="D903" s="34"/>
      <c r="E903" s="258" t="s">
        <v>732</v>
      </c>
      <c r="F903" s="258">
        <v>49</v>
      </c>
    </row>
    <row r="904" spans="2:6" s="173" customFormat="1">
      <c r="B904" s="258" t="s">
        <v>520</v>
      </c>
      <c r="C904" s="258">
        <v>183</v>
      </c>
      <c r="D904" s="34"/>
      <c r="E904" s="258" t="s">
        <v>733</v>
      </c>
      <c r="F904" s="258">
        <v>49</v>
      </c>
    </row>
    <row r="905" spans="2:6" s="173" customFormat="1">
      <c r="B905" s="258" t="s">
        <v>521</v>
      </c>
      <c r="C905" s="258">
        <v>184</v>
      </c>
      <c r="D905" s="34"/>
      <c r="E905" s="258" t="s">
        <v>734</v>
      </c>
      <c r="F905" s="258">
        <v>2600</v>
      </c>
    </row>
    <row r="906" spans="2:6" s="173" customFormat="1">
      <c r="B906" s="258" t="s">
        <v>522</v>
      </c>
      <c r="C906" s="258">
        <v>185</v>
      </c>
      <c r="D906" s="34"/>
      <c r="E906" s="258" t="s">
        <v>735</v>
      </c>
      <c r="F906" s="258">
        <v>2601</v>
      </c>
    </row>
    <row r="907" spans="2:6" s="173" customFormat="1">
      <c r="B907" s="258" t="s">
        <v>523</v>
      </c>
      <c r="C907" s="258">
        <v>186</v>
      </c>
      <c r="D907" s="34"/>
      <c r="E907" s="258" t="s">
        <v>736</v>
      </c>
      <c r="F907" s="258">
        <v>3762</v>
      </c>
    </row>
    <row r="908" spans="2:6" s="173" customFormat="1">
      <c r="B908" s="258" t="s">
        <v>524</v>
      </c>
      <c r="C908" s="258">
        <v>187</v>
      </c>
      <c r="D908" s="34"/>
      <c r="E908" s="258" t="s">
        <v>737</v>
      </c>
      <c r="F908" s="258">
        <v>3762</v>
      </c>
    </row>
    <row r="909" spans="2:6" s="173" customFormat="1">
      <c r="B909" s="258" t="s">
        <v>525</v>
      </c>
      <c r="C909" s="258">
        <v>188</v>
      </c>
      <c r="D909" s="34"/>
      <c r="E909" s="258" t="s">
        <v>738</v>
      </c>
      <c r="F909" s="258">
        <v>37</v>
      </c>
    </row>
    <row r="910" spans="2:6" s="173" customFormat="1">
      <c r="B910" s="258" t="s">
        <v>526</v>
      </c>
      <c r="C910" s="258">
        <v>189</v>
      </c>
      <c r="D910" s="34"/>
      <c r="E910" s="258" t="s">
        <v>739</v>
      </c>
      <c r="F910" s="258">
        <v>886</v>
      </c>
    </row>
    <row r="911" spans="2:6" s="173" customFormat="1">
      <c r="B911" s="258" t="s">
        <v>527</v>
      </c>
      <c r="C911" s="258">
        <v>190</v>
      </c>
      <c r="D911" s="34"/>
      <c r="E911" s="258" t="s">
        <v>740</v>
      </c>
      <c r="F911" s="258">
        <v>478</v>
      </c>
    </row>
    <row r="912" spans="2:6" s="173" customFormat="1">
      <c r="B912" s="258" t="s">
        <v>528</v>
      </c>
      <c r="C912" s="258">
        <v>191</v>
      </c>
      <c r="D912" s="34"/>
      <c r="E912" s="258" t="s">
        <v>741</v>
      </c>
      <c r="F912" s="258">
        <v>9478</v>
      </c>
    </row>
    <row r="913" spans="2:6" s="173" customFormat="1">
      <c r="B913" s="258" t="s">
        <v>529</v>
      </c>
      <c r="C913" s="258">
        <v>192</v>
      </c>
      <c r="D913" s="34"/>
      <c r="E913" s="258" t="s">
        <v>742</v>
      </c>
      <c r="F913" s="258">
        <v>1359</v>
      </c>
    </row>
    <row r="914" spans="2:6" s="173" customFormat="1">
      <c r="B914" s="258" t="s">
        <v>530</v>
      </c>
      <c r="C914" s="258">
        <v>193</v>
      </c>
      <c r="D914" s="34"/>
      <c r="E914" s="258" t="s">
        <v>743</v>
      </c>
      <c r="F914" s="258">
        <v>9480</v>
      </c>
    </row>
    <row r="915" spans="2:6" s="173" customFormat="1">
      <c r="B915" s="258" t="s">
        <v>531</v>
      </c>
      <c r="C915" s="258">
        <v>194</v>
      </c>
      <c r="D915" s="34"/>
      <c r="E915" s="258" t="s">
        <v>744</v>
      </c>
      <c r="F915" s="258">
        <v>4003</v>
      </c>
    </row>
    <row r="916" spans="2:6" s="173" customFormat="1">
      <c r="B916" s="258" t="s">
        <v>532</v>
      </c>
      <c r="C916" s="258">
        <v>195</v>
      </c>
      <c r="D916" s="34"/>
      <c r="E916" s="258" t="s">
        <v>745</v>
      </c>
      <c r="F916" s="258">
        <v>114</v>
      </c>
    </row>
    <row r="917" spans="2:6" s="173" customFormat="1">
      <c r="B917" s="258" t="s">
        <v>533</v>
      </c>
      <c r="C917" s="258">
        <v>196</v>
      </c>
      <c r="D917" s="34"/>
      <c r="E917" s="258" t="s">
        <v>746</v>
      </c>
      <c r="F917" s="258">
        <v>330</v>
      </c>
    </row>
    <row r="918" spans="2:6" s="173" customFormat="1">
      <c r="B918" s="258" t="s">
        <v>534</v>
      </c>
      <c r="C918" s="258">
        <v>197</v>
      </c>
      <c r="D918" s="34"/>
      <c r="E918" s="258" t="s">
        <v>747</v>
      </c>
      <c r="F918" s="258">
        <v>1182</v>
      </c>
    </row>
    <row r="919" spans="2:6" s="173" customFormat="1">
      <c r="B919" s="258" t="s">
        <v>535</v>
      </c>
      <c r="C919" s="258">
        <v>198</v>
      </c>
      <c r="D919" s="34"/>
      <c r="E919" s="258" t="s">
        <v>748</v>
      </c>
      <c r="F919" s="258">
        <v>3579</v>
      </c>
    </row>
    <row r="920" spans="2:6" s="173" customFormat="1">
      <c r="B920" s="258" t="s">
        <v>536</v>
      </c>
      <c r="C920" s="258">
        <v>199</v>
      </c>
      <c r="D920" s="34"/>
      <c r="E920" s="258" t="s">
        <v>749</v>
      </c>
      <c r="F920" s="258">
        <v>3604</v>
      </c>
    </row>
    <row r="921" spans="2:6" s="173" customFormat="1">
      <c r="B921" s="258" t="s">
        <v>537</v>
      </c>
      <c r="C921" s="258">
        <v>200</v>
      </c>
      <c r="D921" s="34"/>
      <c r="E921" s="258" t="s">
        <v>750</v>
      </c>
      <c r="F921" s="258">
        <v>9604</v>
      </c>
    </row>
    <row r="922" spans="2:6" s="173" customFormat="1">
      <c r="B922" s="258" t="s">
        <v>538</v>
      </c>
      <c r="C922" s="258">
        <v>201</v>
      </c>
      <c r="D922" s="34"/>
      <c r="E922" s="258" t="s">
        <v>751</v>
      </c>
      <c r="F922" s="258">
        <v>429</v>
      </c>
    </row>
    <row r="923" spans="2:6" s="173" customFormat="1">
      <c r="B923" s="258" t="s">
        <v>539</v>
      </c>
      <c r="C923" s="258">
        <v>202</v>
      </c>
      <c r="D923" s="34"/>
      <c r="E923" s="258" t="s">
        <v>752</v>
      </c>
      <c r="F923" s="258">
        <v>4017</v>
      </c>
    </row>
    <row r="924" spans="2:6" s="173" customFormat="1">
      <c r="B924" s="258" t="s">
        <v>540</v>
      </c>
      <c r="C924" s="258">
        <v>203</v>
      </c>
      <c r="D924" s="34"/>
      <c r="E924" s="258" t="s">
        <v>753</v>
      </c>
      <c r="F924" s="258">
        <v>868</v>
      </c>
    </row>
    <row r="925" spans="2:6" s="173" customFormat="1">
      <c r="B925" s="258" t="s">
        <v>541</v>
      </c>
      <c r="C925" s="258">
        <v>204</v>
      </c>
      <c r="D925" s="34"/>
      <c r="E925" s="258" t="s">
        <v>754</v>
      </c>
      <c r="F925" s="258">
        <v>285</v>
      </c>
    </row>
    <row r="926" spans="2:6" s="173" customFormat="1">
      <c r="B926" s="258" t="s">
        <v>542</v>
      </c>
      <c r="C926" s="258">
        <v>205</v>
      </c>
      <c r="D926" s="34"/>
      <c r="E926" s="258" t="s">
        <v>755</v>
      </c>
      <c r="F926" s="258">
        <v>41</v>
      </c>
    </row>
    <row r="927" spans="2:6" s="173" customFormat="1">
      <c r="B927" s="258" t="s">
        <v>543</v>
      </c>
      <c r="C927" s="258">
        <v>206</v>
      </c>
      <c r="D927" s="34"/>
      <c r="E927" s="258" t="s">
        <v>756</v>
      </c>
      <c r="F927" s="258">
        <v>4002</v>
      </c>
    </row>
    <row r="928" spans="2:6" s="173" customFormat="1">
      <c r="B928" s="258" t="s">
        <v>544</v>
      </c>
      <c r="C928" s="258">
        <v>207</v>
      </c>
      <c r="D928" s="34"/>
      <c r="E928" s="258" t="s">
        <v>757</v>
      </c>
      <c r="F928" s="258">
        <v>4002</v>
      </c>
    </row>
    <row r="929" spans="2:6" s="173" customFormat="1">
      <c r="B929" s="258" t="s">
        <v>545</v>
      </c>
      <c r="C929" s="258">
        <v>208</v>
      </c>
      <c r="D929" s="34"/>
      <c r="E929" s="258" t="s">
        <v>758</v>
      </c>
      <c r="F929" s="258">
        <v>1248</v>
      </c>
    </row>
    <row r="930" spans="2:6" s="173" customFormat="1">
      <c r="B930" s="258" t="s">
        <v>546</v>
      </c>
      <c r="C930" s="258">
        <v>209</v>
      </c>
      <c r="D930" s="34"/>
      <c r="E930" s="258" t="s">
        <v>759</v>
      </c>
      <c r="F930" s="258">
        <v>730</v>
      </c>
    </row>
    <row r="931" spans="2:6" s="173" customFormat="1">
      <c r="B931" s="258" t="s">
        <v>547</v>
      </c>
      <c r="C931" s="258">
        <v>210</v>
      </c>
      <c r="D931" s="34"/>
      <c r="E931" s="258" t="s">
        <v>760</v>
      </c>
      <c r="F931" s="258">
        <v>682</v>
      </c>
    </row>
    <row r="932" spans="2:6" s="173" customFormat="1">
      <c r="B932" s="258" t="s">
        <v>548</v>
      </c>
      <c r="C932" s="258">
        <v>211</v>
      </c>
      <c r="D932" s="34"/>
      <c r="E932" s="258" t="s">
        <v>761</v>
      </c>
      <c r="F932" s="258">
        <v>204</v>
      </c>
    </row>
    <row r="933" spans="2:6" s="173" customFormat="1">
      <c r="B933" s="258" t="s">
        <v>549</v>
      </c>
      <c r="C933" s="258">
        <v>212</v>
      </c>
      <c r="D933" s="34"/>
      <c r="E933" s="258" t="s">
        <v>762</v>
      </c>
      <c r="F933" s="258">
        <v>841</v>
      </c>
    </row>
    <row r="934" spans="2:6" s="173" customFormat="1">
      <c r="B934" s="258" t="s">
        <v>550</v>
      </c>
      <c r="C934" s="258">
        <v>213</v>
      </c>
      <c r="D934" s="34"/>
      <c r="E934" s="258" t="s">
        <v>763</v>
      </c>
      <c r="F934" s="258">
        <v>1125</v>
      </c>
    </row>
    <row r="935" spans="2:6" s="173" customFormat="1">
      <c r="B935" s="258" t="s">
        <v>551</v>
      </c>
      <c r="C935" s="258">
        <v>214</v>
      </c>
      <c r="D935" s="34"/>
      <c r="E935" s="258" t="s">
        <v>764</v>
      </c>
      <c r="F935" s="258">
        <v>1145</v>
      </c>
    </row>
    <row r="936" spans="2:6" s="173" customFormat="1">
      <c r="B936" s="258" t="s">
        <v>552</v>
      </c>
      <c r="C936" s="258">
        <v>215</v>
      </c>
      <c r="D936" s="34"/>
      <c r="E936" s="258" t="s">
        <v>765</v>
      </c>
      <c r="F936" s="258">
        <v>3556</v>
      </c>
    </row>
    <row r="937" spans="2:6" s="173" customFormat="1">
      <c r="B937" s="258" t="s">
        <v>553</v>
      </c>
      <c r="C937" s="258">
        <v>216</v>
      </c>
      <c r="D937" s="34"/>
      <c r="E937" s="258" t="s">
        <v>766</v>
      </c>
      <c r="F937" s="258">
        <v>1309</v>
      </c>
    </row>
    <row r="938" spans="2:6" s="173" customFormat="1">
      <c r="B938" s="258" t="s">
        <v>554</v>
      </c>
      <c r="C938" s="258">
        <v>217</v>
      </c>
      <c r="D938" s="34"/>
      <c r="E938" s="258" t="s">
        <v>767</v>
      </c>
      <c r="F938" s="258">
        <v>3618</v>
      </c>
    </row>
    <row r="939" spans="2:6" s="173" customFormat="1">
      <c r="B939" s="258" t="s">
        <v>555</v>
      </c>
      <c r="C939" s="258">
        <v>218</v>
      </c>
      <c r="D939" s="34"/>
      <c r="E939" s="258" t="s">
        <v>768</v>
      </c>
      <c r="F939" s="258">
        <v>9618</v>
      </c>
    </row>
    <row r="940" spans="2:6" s="173" customFormat="1">
      <c r="B940" s="258" t="s">
        <v>556</v>
      </c>
      <c r="C940" s="258">
        <v>219</v>
      </c>
      <c r="D940" s="34"/>
      <c r="E940" s="258" t="s">
        <v>769</v>
      </c>
      <c r="F940" s="258">
        <v>3750</v>
      </c>
    </row>
    <row r="941" spans="2:6" s="173" customFormat="1">
      <c r="B941" s="258" t="s">
        <v>557</v>
      </c>
      <c r="C941" s="258">
        <v>220</v>
      </c>
      <c r="D941" s="34"/>
      <c r="E941" s="258" t="s">
        <v>770</v>
      </c>
      <c r="F941" s="258">
        <v>603</v>
      </c>
    </row>
    <row r="942" spans="2:6" s="173" customFormat="1">
      <c r="B942" s="258" t="s">
        <v>558</v>
      </c>
      <c r="C942" s="258">
        <v>221</v>
      </c>
      <c r="D942" s="34"/>
      <c r="E942" s="258" t="s">
        <v>771</v>
      </c>
      <c r="F942" s="258">
        <v>3560</v>
      </c>
    </row>
    <row r="943" spans="2:6" s="173" customFormat="1">
      <c r="B943" s="258" t="s">
        <v>559</v>
      </c>
      <c r="C943" s="258">
        <v>222</v>
      </c>
      <c r="D943" s="34"/>
      <c r="E943" s="258" t="s">
        <v>772</v>
      </c>
      <c r="F943" s="258">
        <v>4003</v>
      </c>
    </row>
    <row r="944" spans="2:6" s="173" customFormat="1">
      <c r="B944" s="258" t="s">
        <v>560</v>
      </c>
      <c r="C944" s="258">
        <v>223</v>
      </c>
      <c r="D944" s="34"/>
      <c r="E944" s="258" t="s">
        <v>773</v>
      </c>
      <c r="F944" s="258">
        <v>2710</v>
      </c>
    </row>
    <row r="945" spans="2:6" s="173" customFormat="1">
      <c r="B945" s="258" t="s">
        <v>561</v>
      </c>
      <c r="C945" s="258">
        <v>224</v>
      </c>
      <c r="D945" s="34"/>
      <c r="E945" s="258" t="s">
        <v>774</v>
      </c>
      <c r="F945" s="258">
        <v>2711</v>
      </c>
    </row>
    <row r="946" spans="2:6" s="173" customFormat="1">
      <c r="B946" s="258" t="s">
        <v>562</v>
      </c>
      <c r="C946" s="258">
        <v>225</v>
      </c>
      <c r="D946" s="34"/>
      <c r="E946" s="258" t="s">
        <v>775</v>
      </c>
      <c r="F946" s="258">
        <v>2024</v>
      </c>
    </row>
    <row r="947" spans="2:6" s="173" customFormat="1">
      <c r="B947" s="258" t="s">
        <v>563</v>
      </c>
      <c r="C947" s="258">
        <v>226</v>
      </c>
      <c r="D947" s="34"/>
      <c r="E947" s="258" t="s">
        <v>776</v>
      </c>
      <c r="F947" s="258">
        <v>772</v>
      </c>
    </row>
    <row r="948" spans="2:6" s="173" customFormat="1">
      <c r="B948" s="258" t="s">
        <v>564</v>
      </c>
      <c r="C948" s="258">
        <v>227</v>
      </c>
      <c r="D948" s="34"/>
      <c r="E948" s="258" t="s">
        <v>777</v>
      </c>
      <c r="F948" s="258">
        <v>1064</v>
      </c>
    </row>
    <row r="949" spans="2:6" s="173" customFormat="1">
      <c r="B949" s="258" t="s">
        <v>565</v>
      </c>
      <c r="C949" s="258">
        <v>228</v>
      </c>
      <c r="D949" s="34"/>
      <c r="E949" s="258" t="s">
        <v>778</v>
      </c>
      <c r="F949" s="258">
        <v>1108</v>
      </c>
    </row>
    <row r="950" spans="2:6" s="173" customFormat="1">
      <c r="B950" s="258" t="s">
        <v>566</v>
      </c>
      <c r="C950" s="258">
        <v>229</v>
      </c>
      <c r="D950" s="34"/>
      <c r="E950" s="258" t="s">
        <v>779</v>
      </c>
      <c r="F950" s="258">
        <v>1253</v>
      </c>
    </row>
    <row r="951" spans="2:6" s="173" customFormat="1">
      <c r="B951" s="258" t="s">
        <v>567</v>
      </c>
      <c r="C951" s="258">
        <v>230</v>
      </c>
      <c r="D951" s="34"/>
      <c r="E951" s="258" t="s">
        <v>780</v>
      </c>
      <c r="F951" s="258">
        <v>23</v>
      </c>
    </row>
    <row r="952" spans="2:6" s="173" customFormat="1">
      <c r="B952" s="258" t="s">
        <v>568</v>
      </c>
      <c r="C952" s="258">
        <v>231</v>
      </c>
      <c r="D952" s="34"/>
      <c r="E952" s="258" t="s">
        <v>781</v>
      </c>
      <c r="F952" s="258">
        <v>4012</v>
      </c>
    </row>
    <row r="953" spans="2:6" s="173" customFormat="1">
      <c r="B953" s="258" t="s">
        <v>569</v>
      </c>
      <c r="C953" s="258">
        <v>232</v>
      </c>
      <c r="D953" s="34"/>
      <c r="E953" s="258" t="s">
        <v>782</v>
      </c>
      <c r="F953" s="258">
        <v>960</v>
      </c>
    </row>
    <row r="954" spans="2:6" s="173" customFormat="1">
      <c r="B954" s="258" t="s">
        <v>570</v>
      </c>
      <c r="C954" s="258">
        <v>233</v>
      </c>
      <c r="D954" s="34"/>
      <c r="E954" s="258" t="s">
        <v>783</v>
      </c>
      <c r="F954" s="258">
        <v>960</v>
      </c>
    </row>
    <row r="955" spans="2:6" s="173" customFormat="1">
      <c r="B955" s="258" t="s">
        <v>571</v>
      </c>
      <c r="C955" s="258">
        <v>234</v>
      </c>
      <c r="D955" s="34"/>
      <c r="E955" s="258" t="s">
        <v>784</v>
      </c>
      <c r="F955" s="258">
        <v>3754</v>
      </c>
    </row>
    <row r="956" spans="2:6" s="173" customFormat="1">
      <c r="B956" s="258" t="s">
        <v>572</v>
      </c>
      <c r="C956" s="258">
        <v>235</v>
      </c>
      <c r="D956" s="34"/>
      <c r="E956" s="258" t="s">
        <v>785</v>
      </c>
      <c r="F956" s="258">
        <v>9754</v>
      </c>
    </row>
    <row r="957" spans="2:6" s="173" customFormat="1">
      <c r="B957" s="258" t="s">
        <v>573</v>
      </c>
      <c r="C957" s="258">
        <v>236</v>
      </c>
      <c r="D957" s="34"/>
      <c r="E957" s="258" t="s">
        <v>786</v>
      </c>
      <c r="F957" s="258">
        <v>529</v>
      </c>
    </row>
    <row r="958" spans="2:6" s="173" customFormat="1">
      <c r="B958" s="258" t="s">
        <v>574</v>
      </c>
      <c r="C958" s="258">
        <v>237</v>
      </c>
      <c r="D958" s="34"/>
      <c r="E958" s="258" t="s">
        <v>787</v>
      </c>
      <c r="F958" s="258">
        <v>963</v>
      </c>
    </row>
    <row r="959" spans="2:6" s="173" customFormat="1">
      <c r="B959" s="258" t="s">
        <v>575</v>
      </c>
      <c r="C959" s="258">
        <v>238</v>
      </c>
      <c r="D959" s="34"/>
      <c r="E959" s="258" t="s">
        <v>788</v>
      </c>
      <c r="F959" s="258">
        <v>963</v>
      </c>
    </row>
    <row r="960" spans="2:6" s="173" customFormat="1">
      <c r="B960" s="258" t="s">
        <v>576</v>
      </c>
      <c r="C960" s="258">
        <v>239</v>
      </c>
      <c r="D960" s="34"/>
      <c r="E960" s="258" t="s">
        <v>789</v>
      </c>
      <c r="F960" s="258">
        <v>959</v>
      </c>
    </row>
    <row r="961" spans="2:6" s="173" customFormat="1">
      <c r="B961" s="258" t="s">
        <v>577</v>
      </c>
      <c r="C961" s="258">
        <v>240</v>
      </c>
      <c r="D961" s="34"/>
      <c r="E961" s="258" t="s">
        <v>790</v>
      </c>
      <c r="F961" s="258">
        <v>959</v>
      </c>
    </row>
    <row r="962" spans="2:6" s="173" customFormat="1">
      <c r="B962" s="258" t="s">
        <v>578</v>
      </c>
      <c r="C962" s="258">
        <v>241</v>
      </c>
      <c r="D962" s="34"/>
      <c r="E962" s="258" t="s">
        <v>791</v>
      </c>
      <c r="F962" s="258">
        <v>4301</v>
      </c>
    </row>
    <row r="963" spans="2:6" s="173" customFormat="1">
      <c r="B963" s="258" t="s">
        <v>579</v>
      </c>
      <c r="C963" s="258">
        <v>242</v>
      </c>
      <c r="D963" s="34"/>
      <c r="E963" s="258" t="s">
        <v>792</v>
      </c>
      <c r="F963" s="258">
        <v>4301</v>
      </c>
    </row>
    <row r="964" spans="2:6" s="173" customFormat="1">
      <c r="B964" s="258" t="s">
        <v>580</v>
      </c>
      <c r="C964" s="258">
        <v>243</v>
      </c>
      <c r="D964" s="34"/>
      <c r="E964" s="258" t="s">
        <v>793</v>
      </c>
      <c r="F964" s="258">
        <v>176</v>
      </c>
    </row>
    <row r="965" spans="2:6" s="173" customFormat="1">
      <c r="B965" s="258" t="s">
        <v>581</v>
      </c>
      <c r="C965" s="258">
        <v>244</v>
      </c>
      <c r="D965" s="34"/>
      <c r="E965" s="258" t="s">
        <v>794</v>
      </c>
      <c r="F965" s="258">
        <v>313</v>
      </c>
    </row>
    <row r="966" spans="2:6" s="173" customFormat="1">
      <c r="B966" s="258" t="s">
        <v>582</v>
      </c>
      <c r="C966" s="258">
        <v>245</v>
      </c>
      <c r="D966" s="34"/>
      <c r="E966" s="258" t="s">
        <v>795</v>
      </c>
      <c r="F966" s="258">
        <v>3650</v>
      </c>
    </row>
    <row r="967" spans="2:6" s="173" customFormat="1">
      <c r="B967" s="258" t="s">
        <v>583</v>
      </c>
      <c r="C967" s="258">
        <v>246</v>
      </c>
      <c r="D967" s="34"/>
      <c r="E967" s="258" t="s">
        <v>796</v>
      </c>
      <c r="F967" s="258">
        <v>9650</v>
      </c>
    </row>
    <row r="968" spans="2:6" s="173" customFormat="1">
      <c r="B968" s="258" t="s">
        <v>584</v>
      </c>
      <c r="C968" s="258">
        <v>247</v>
      </c>
      <c r="D968" s="34"/>
      <c r="E968" s="258" t="s">
        <v>797</v>
      </c>
      <c r="F968" s="258">
        <v>701</v>
      </c>
    </row>
    <row r="969" spans="2:6" s="173" customFormat="1">
      <c r="B969" s="258" t="s">
        <v>585</v>
      </c>
      <c r="C969" s="258">
        <v>248</v>
      </c>
      <c r="D969" s="34"/>
      <c r="E969" s="258" t="s">
        <v>798</v>
      </c>
      <c r="F969" s="258">
        <v>3598</v>
      </c>
    </row>
    <row r="970" spans="2:6" s="173" customFormat="1">
      <c r="B970" s="258" t="s">
        <v>586</v>
      </c>
      <c r="C970" s="258">
        <v>249</v>
      </c>
      <c r="D970" s="34"/>
      <c r="E970" s="258" t="s">
        <v>799</v>
      </c>
      <c r="F970" s="258">
        <v>714</v>
      </c>
    </row>
    <row r="971" spans="2:6" s="173" customFormat="1">
      <c r="B971" s="258" t="s">
        <v>587</v>
      </c>
      <c r="C971" s="258">
        <v>250</v>
      </c>
      <c r="D971" s="34"/>
      <c r="E971" s="258" t="s">
        <v>800</v>
      </c>
      <c r="F971" s="258">
        <v>1981</v>
      </c>
    </row>
    <row r="972" spans="2:6" s="173" customFormat="1">
      <c r="B972" s="258" t="s">
        <v>588</v>
      </c>
      <c r="C972" s="258">
        <v>251</v>
      </c>
      <c r="D972" s="34"/>
      <c r="E972" s="258" t="s">
        <v>801</v>
      </c>
      <c r="F972" s="258">
        <v>714</v>
      </c>
    </row>
    <row r="973" spans="2:6" s="173" customFormat="1">
      <c r="B973" s="258" t="s">
        <v>589</v>
      </c>
      <c r="C973" s="258">
        <v>252</v>
      </c>
      <c r="D973" s="34"/>
      <c r="E973" s="258" t="s">
        <v>802</v>
      </c>
      <c r="F973" s="258">
        <v>3570</v>
      </c>
    </row>
    <row r="974" spans="2:6" s="173" customFormat="1">
      <c r="B974" s="258" t="s">
        <v>590</v>
      </c>
      <c r="C974" s="258">
        <v>253</v>
      </c>
      <c r="D974" s="34"/>
      <c r="E974" s="258" t="s">
        <v>803</v>
      </c>
      <c r="F974" s="258">
        <v>882</v>
      </c>
    </row>
    <row r="975" spans="2:6" s="173" customFormat="1">
      <c r="B975" s="258" t="s">
        <v>591</v>
      </c>
      <c r="C975" s="258">
        <v>254</v>
      </c>
      <c r="D975" s="34"/>
      <c r="E975" s="258" t="s">
        <v>804</v>
      </c>
      <c r="F975" s="258">
        <v>71</v>
      </c>
    </row>
    <row r="976" spans="2:6" s="173" customFormat="1">
      <c r="B976" s="258" t="s">
        <v>592</v>
      </c>
      <c r="C976" s="258">
        <v>255</v>
      </c>
      <c r="D976" s="34"/>
      <c r="E976" s="258" t="s">
        <v>805</v>
      </c>
      <c r="F976" s="258">
        <v>1276</v>
      </c>
    </row>
    <row r="977" spans="2:6" s="173" customFormat="1">
      <c r="B977" s="258" t="s">
        <v>593</v>
      </c>
      <c r="C977" s="258">
        <v>256</v>
      </c>
      <c r="D977" s="34"/>
      <c r="E977" s="258" t="s">
        <v>806</v>
      </c>
      <c r="F977" s="258">
        <v>70</v>
      </c>
    </row>
    <row r="978" spans="2:6" s="173" customFormat="1">
      <c r="B978" s="258" t="s">
        <v>594</v>
      </c>
      <c r="C978" s="258">
        <v>257</v>
      </c>
      <c r="D978" s="34"/>
      <c r="E978" s="258" t="s">
        <v>807</v>
      </c>
      <c r="F978" s="258">
        <v>199</v>
      </c>
    </row>
    <row r="979" spans="2:6" s="173" customFormat="1">
      <c r="B979" s="258" t="s">
        <v>595</v>
      </c>
      <c r="C979" s="258">
        <v>258</v>
      </c>
      <c r="D979" s="34"/>
      <c r="E979" s="258" t="s">
        <v>808</v>
      </c>
      <c r="F979" s="258">
        <v>188</v>
      </c>
    </row>
    <row r="980" spans="2:6" s="173" customFormat="1">
      <c r="B980" s="258" t="s">
        <v>596</v>
      </c>
      <c r="C980" s="258">
        <v>259</v>
      </c>
      <c r="D980" s="34"/>
      <c r="E980" s="258" t="s">
        <v>809</v>
      </c>
      <c r="F980" s="258">
        <v>199</v>
      </c>
    </row>
    <row r="981" spans="2:6" s="173" customFormat="1">
      <c r="B981" s="258" t="s">
        <v>597</v>
      </c>
      <c r="C981" s="258">
        <v>260</v>
      </c>
      <c r="D981" s="34"/>
      <c r="E981" s="258" t="s">
        <v>810</v>
      </c>
      <c r="F981" s="258">
        <v>188</v>
      </c>
    </row>
    <row r="982" spans="2:6" s="173" customFormat="1">
      <c r="B982" s="258" t="s">
        <v>598</v>
      </c>
      <c r="C982" s="258">
        <v>261</v>
      </c>
      <c r="D982" s="34"/>
      <c r="E982" s="258" t="s">
        <v>811</v>
      </c>
      <c r="F982" s="258">
        <v>1188</v>
      </c>
    </row>
    <row r="983" spans="2:6" s="173" customFormat="1">
      <c r="B983" s="258" t="s">
        <v>599</v>
      </c>
      <c r="C983" s="258">
        <v>262</v>
      </c>
      <c r="D983" s="34"/>
      <c r="E983" s="258" t="s">
        <v>812</v>
      </c>
      <c r="F983" s="258">
        <v>2021</v>
      </c>
    </row>
    <row r="984" spans="2:6" s="173" customFormat="1">
      <c r="B984" s="258" t="s">
        <v>600</v>
      </c>
      <c r="C984" s="258">
        <v>263</v>
      </c>
      <c r="D984" s="34"/>
      <c r="E984" s="258" t="s">
        <v>813</v>
      </c>
      <c r="F984" s="258">
        <v>1152</v>
      </c>
    </row>
    <row r="985" spans="2:6" s="173" customFormat="1">
      <c r="B985" s="258" t="s">
        <v>601</v>
      </c>
      <c r="C985" s="258">
        <v>264</v>
      </c>
      <c r="D985" s="34"/>
      <c r="E985" s="258" t="s">
        <v>814</v>
      </c>
      <c r="F985" s="258">
        <v>7100</v>
      </c>
    </row>
    <row r="986" spans="2:6" s="173" customFormat="1">
      <c r="B986" s="258" t="s">
        <v>602</v>
      </c>
      <c r="C986" s="258">
        <v>265</v>
      </c>
      <c r="D986" s="34"/>
      <c r="E986" s="258" t="s">
        <v>815</v>
      </c>
      <c r="F986" s="258">
        <v>7132</v>
      </c>
    </row>
    <row r="987" spans="2:6" s="173" customFormat="1">
      <c r="B987" s="258" t="s">
        <v>603</v>
      </c>
      <c r="C987" s="258">
        <v>266</v>
      </c>
      <c r="D987" s="34"/>
      <c r="E987" s="258" t="s">
        <v>816</v>
      </c>
      <c r="F987" s="258">
        <v>7121</v>
      </c>
    </row>
    <row r="988" spans="2:6" s="173" customFormat="1">
      <c r="B988" s="258" t="s">
        <v>604</v>
      </c>
      <c r="C988" s="258">
        <v>267</v>
      </c>
      <c r="D988" s="34"/>
      <c r="E988" s="258" t="s">
        <v>816</v>
      </c>
      <c r="F988" s="258">
        <v>7131</v>
      </c>
    </row>
    <row r="989" spans="2:6" s="173" customFormat="1">
      <c r="B989" s="258" t="s">
        <v>605</v>
      </c>
      <c r="C989" s="258">
        <v>268</v>
      </c>
      <c r="D989" s="34"/>
      <c r="E989" s="258" t="s">
        <v>817</v>
      </c>
      <c r="F989" s="258">
        <v>7502</v>
      </c>
    </row>
    <row r="990" spans="2:6" s="173" customFormat="1">
      <c r="B990" s="258" t="s">
        <v>606</v>
      </c>
      <c r="C990" s="258">
        <v>269</v>
      </c>
      <c r="D990" s="34"/>
      <c r="E990" s="258" t="s">
        <v>818</v>
      </c>
      <c r="F990" s="258">
        <v>1256</v>
      </c>
    </row>
    <row r="991" spans="2:6" s="173" customFormat="1">
      <c r="B991" s="258" t="s">
        <v>607</v>
      </c>
      <c r="C991" s="258">
        <v>270</v>
      </c>
      <c r="D991" s="34"/>
      <c r="E991" s="258" t="s">
        <v>819</v>
      </c>
      <c r="F991" s="258">
        <v>740</v>
      </c>
    </row>
    <row r="992" spans="2:6" s="173" customFormat="1">
      <c r="B992" s="258" t="s">
        <v>608</v>
      </c>
      <c r="C992" s="258">
        <v>271</v>
      </c>
      <c r="D992" s="34"/>
      <c r="E992" s="258" t="s">
        <v>820</v>
      </c>
      <c r="F992" s="258">
        <v>1298</v>
      </c>
    </row>
    <row r="993" spans="2:6" s="173" customFormat="1">
      <c r="B993" s="258" t="s">
        <v>609</v>
      </c>
      <c r="C993" s="258">
        <v>272</v>
      </c>
      <c r="D993" s="34"/>
      <c r="E993" s="258" t="s">
        <v>821</v>
      </c>
      <c r="F993" s="258">
        <v>21</v>
      </c>
    </row>
    <row r="994" spans="2:6" s="173" customFormat="1">
      <c r="B994" s="258" t="s">
        <v>610</v>
      </c>
      <c r="C994" s="258">
        <v>273</v>
      </c>
      <c r="D994" s="34"/>
      <c r="E994" s="258" t="s">
        <v>822</v>
      </c>
      <c r="F994" s="258">
        <v>155</v>
      </c>
    </row>
    <row r="995" spans="2:6" s="173" customFormat="1">
      <c r="B995" s="258" t="s">
        <v>611</v>
      </c>
      <c r="C995" s="258">
        <v>274</v>
      </c>
      <c r="D995" s="34"/>
      <c r="E995" s="258" t="s">
        <v>823</v>
      </c>
      <c r="F995" s="258">
        <v>1974</v>
      </c>
    </row>
    <row r="996" spans="2:6" s="173" customFormat="1">
      <c r="B996" s="258" t="s">
        <v>612</v>
      </c>
      <c r="C996" s="258">
        <v>275</v>
      </c>
      <c r="D996" s="34"/>
      <c r="E996" s="258" t="s">
        <v>824</v>
      </c>
      <c r="F996" s="258">
        <v>2530</v>
      </c>
    </row>
    <row r="997" spans="2:6" s="173" customFormat="1">
      <c r="B997" s="258" t="s">
        <v>613</v>
      </c>
      <c r="C997" s="258">
        <v>276</v>
      </c>
      <c r="D997" s="34"/>
      <c r="E997" s="258" t="s">
        <v>825</v>
      </c>
      <c r="F997" s="258">
        <v>1278</v>
      </c>
    </row>
    <row r="998" spans="2:6" s="173" customFormat="1">
      <c r="B998" s="258" t="s">
        <v>614</v>
      </c>
      <c r="C998" s="258">
        <v>277</v>
      </c>
      <c r="D998" s="34"/>
      <c r="E998" s="258" t="s">
        <v>826</v>
      </c>
      <c r="F998" s="258">
        <v>9000</v>
      </c>
    </row>
    <row r="999" spans="2:6" s="173" customFormat="1">
      <c r="B999" s="258" t="s">
        <v>615</v>
      </c>
      <c r="C999" s="258">
        <v>278</v>
      </c>
      <c r="D999" s="34"/>
      <c r="E999" s="258" t="s">
        <v>827</v>
      </c>
      <c r="F999" s="258">
        <v>9002</v>
      </c>
    </row>
    <row r="1000" spans="2:6" s="173" customFormat="1">
      <c r="B1000" s="258" t="s">
        <v>616</v>
      </c>
      <c r="C1000" s="258">
        <v>279</v>
      </c>
      <c r="D1000" s="34"/>
      <c r="E1000" s="258" t="s">
        <v>828</v>
      </c>
      <c r="F1000" s="258">
        <v>450</v>
      </c>
    </row>
    <row r="1001" spans="2:6" s="173" customFormat="1">
      <c r="B1001" s="258" t="s">
        <v>617</v>
      </c>
      <c r="C1001" s="258">
        <v>280</v>
      </c>
      <c r="D1001" s="34"/>
      <c r="E1001" s="258" t="s">
        <v>829</v>
      </c>
      <c r="F1001" s="258">
        <v>697</v>
      </c>
    </row>
    <row r="1002" spans="2:6" s="173" customFormat="1">
      <c r="B1002" s="258" t="s">
        <v>618</v>
      </c>
      <c r="C1002" s="258">
        <v>281</v>
      </c>
      <c r="D1002" s="34"/>
      <c r="E1002" s="258" t="s">
        <v>830</v>
      </c>
      <c r="F1002" s="258">
        <v>399</v>
      </c>
    </row>
    <row r="1003" spans="2:6" s="173" customFormat="1">
      <c r="B1003" s="258" t="s">
        <v>619</v>
      </c>
      <c r="C1003" s="258">
        <v>282</v>
      </c>
      <c r="D1003" s="34"/>
      <c r="E1003" s="258" t="s">
        <v>831</v>
      </c>
      <c r="F1003" s="258">
        <v>559</v>
      </c>
    </row>
    <row r="1004" spans="2:6" s="173" customFormat="1">
      <c r="B1004" s="258" t="s">
        <v>620</v>
      </c>
      <c r="C1004" s="258">
        <v>283</v>
      </c>
      <c r="D1004" s="34"/>
      <c r="E1004" s="258" t="s">
        <v>832</v>
      </c>
      <c r="F1004" s="258">
        <v>482</v>
      </c>
    </row>
    <row r="1005" spans="2:6" s="173" customFormat="1">
      <c r="B1005" s="258" t="s">
        <v>621</v>
      </c>
      <c r="C1005" s="258">
        <v>284</v>
      </c>
      <c r="D1005" s="34"/>
      <c r="E1005" s="258" t="s">
        <v>833</v>
      </c>
      <c r="F1005" s="258">
        <v>9483</v>
      </c>
    </row>
    <row r="1006" spans="2:6" s="173" customFormat="1">
      <c r="B1006" s="258" t="s">
        <v>622</v>
      </c>
      <c r="C1006" s="258">
        <v>285</v>
      </c>
      <c r="D1006" s="34"/>
      <c r="E1006" s="258" t="s">
        <v>834</v>
      </c>
      <c r="F1006" s="258">
        <v>482</v>
      </c>
    </row>
    <row r="1007" spans="2:6" s="173" customFormat="1">
      <c r="B1007" s="258" t="s">
        <v>623</v>
      </c>
      <c r="C1007" s="258">
        <v>286</v>
      </c>
      <c r="D1007" s="34"/>
      <c r="E1007" s="258" t="s">
        <v>835</v>
      </c>
      <c r="F1007" s="258">
        <v>4001</v>
      </c>
    </row>
    <row r="1008" spans="2:6" s="173" customFormat="1">
      <c r="B1008" s="258" t="s">
        <v>624</v>
      </c>
      <c r="C1008" s="258">
        <v>287</v>
      </c>
      <c r="D1008" s="34"/>
      <c r="E1008" s="258" t="s">
        <v>836</v>
      </c>
      <c r="F1008" s="258">
        <v>698</v>
      </c>
    </row>
    <row r="1009" spans="1:13">
      <c r="A1009" s="173"/>
      <c r="B1009" s="258" t="s">
        <v>625</v>
      </c>
      <c r="C1009" s="258">
        <v>288</v>
      </c>
      <c r="E1009" s="258" t="s">
        <v>837</v>
      </c>
      <c r="F1009" s="258">
        <v>2043</v>
      </c>
      <c r="I1009" s="173"/>
      <c r="K1009" s="173"/>
      <c r="M1009" s="173"/>
    </row>
    <row r="1010" spans="1:13">
      <c r="A1010" s="173"/>
      <c r="B1010" s="258" t="s">
        <v>626</v>
      </c>
      <c r="C1010" s="258">
        <v>289</v>
      </c>
      <c r="E1010" s="258" t="s">
        <v>838</v>
      </c>
      <c r="F1010" s="258">
        <v>762</v>
      </c>
      <c r="I1010" s="173"/>
      <c r="K1010" s="173"/>
      <c r="M1010" s="173"/>
    </row>
    <row r="1011" spans="1:13">
      <c r="A1011" s="173"/>
      <c r="B1011" s="258" t="s">
        <v>627</v>
      </c>
      <c r="C1011" s="258">
        <v>290</v>
      </c>
      <c r="E1011" s="258" t="s">
        <v>839</v>
      </c>
      <c r="F1011" s="258">
        <v>998</v>
      </c>
      <c r="I1011" s="173"/>
      <c r="K1011" s="173"/>
      <c r="M1011" s="173"/>
    </row>
    <row r="1012" spans="1:13">
      <c r="A1012" s="173"/>
      <c r="B1012" s="258" t="s">
        <v>628</v>
      </c>
      <c r="C1012" s="258">
        <v>291</v>
      </c>
      <c r="E1012" s="258" t="s">
        <v>840</v>
      </c>
      <c r="F1012" s="258">
        <v>998</v>
      </c>
      <c r="I1012" s="173"/>
      <c r="K1012" s="173"/>
      <c r="M1012" s="173"/>
    </row>
    <row r="1013" spans="1:13">
      <c r="A1013" s="173"/>
      <c r="B1013" s="258" t="s">
        <v>629</v>
      </c>
      <c r="C1013" s="258">
        <v>292</v>
      </c>
      <c r="E1013" s="258" t="s">
        <v>841</v>
      </c>
      <c r="F1013" s="258">
        <v>1348</v>
      </c>
      <c r="I1013" s="173"/>
      <c r="K1013" s="173"/>
      <c r="M1013" s="173"/>
    </row>
    <row r="1014" spans="1:13">
      <c r="A1014" s="173"/>
      <c r="B1014" s="258" t="s">
        <v>630</v>
      </c>
      <c r="C1014" s="258">
        <v>293</v>
      </c>
      <c r="E1014" s="258" t="s">
        <v>842</v>
      </c>
      <c r="F1014" s="258">
        <v>9348</v>
      </c>
      <c r="I1014" s="173"/>
      <c r="K1014" s="173"/>
      <c r="M1014" s="173"/>
    </row>
    <row r="1015" spans="1:13">
      <c r="A1015" s="173"/>
      <c r="B1015" s="258" t="s">
        <v>631</v>
      </c>
      <c r="C1015" s="258">
        <v>294</v>
      </c>
      <c r="E1015" s="258" t="s">
        <v>843</v>
      </c>
      <c r="F1015" s="258">
        <v>368</v>
      </c>
      <c r="I1015" s="173"/>
      <c r="K1015" s="173"/>
      <c r="M1015" s="173"/>
    </row>
    <row r="1016" spans="1:13">
      <c r="A1016" s="173"/>
      <c r="B1016" s="258" t="s">
        <v>632</v>
      </c>
      <c r="C1016" s="258">
        <v>295</v>
      </c>
      <c r="E1016" s="258" t="s">
        <v>844</v>
      </c>
      <c r="F1016" s="258">
        <v>368</v>
      </c>
      <c r="I1016" s="173"/>
      <c r="K1016" s="173"/>
      <c r="M1016" s="173"/>
    </row>
    <row r="1017" spans="1:13">
      <c r="A1017" s="173"/>
      <c r="B1017" s="258" t="s">
        <v>633</v>
      </c>
      <c r="C1017" s="258">
        <v>296</v>
      </c>
      <c r="E1017" s="258" t="s">
        <v>845</v>
      </c>
      <c r="F1017" s="258">
        <v>317</v>
      </c>
      <c r="I1017" s="173"/>
      <c r="K1017" s="173"/>
      <c r="M1017" s="173"/>
    </row>
    <row r="1018" spans="1:13">
      <c r="B1018" s="258" t="s">
        <v>634</v>
      </c>
      <c r="C1018" s="258">
        <v>297</v>
      </c>
      <c r="E1018" s="258" t="s">
        <v>846</v>
      </c>
      <c r="F1018" s="258">
        <v>3574</v>
      </c>
      <c r="I1018" s="173"/>
      <c r="K1018" s="173"/>
      <c r="M1018" s="173"/>
    </row>
    <row r="1019" spans="1:13">
      <c r="B1019" s="258" t="s">
        <v>635</v>
      </c>
      <c r="C1019" s="258">
        <v>298</v>
      </c>
      <c r="E1019" s="258" t="s">
        <v>847</v>
      </c>
      <c r="F1019" s="258">
        <v>562</v>
      </c>
      <c r="I1019" s="173"/>
      <c r="K1019" s="173"/>
      <c r="M1019" s="173"/>
    </row>
    <row r="1020" spans="1:13">
      <c r="B1020" s="258" t="s">
        <v>636</v>
      </c>
      <c r="C1020" s="258">
        <v>299</v>
      </c>
      <c r="E1020" s="258" t="s">
        <v>848</v>
      </c>
      <c r="F1020" s="258">
        <v>95</v>
      </c>
      <c r="I1020" s="173"/>
      <c r="K1020" s="173"/>
      <c r="M1020" s="173"/>
    </row>
    <row r="1021" spans="1:13">
      <c r="B1021" s="258" t="s">
        <v>637</v>
      </c>
      <c r="C1021" s="258">
        <v>300</v>
      </c>
      <c r="E1021" s="258" t="s">
        <v>849</v>
      </c>
      <c r="F1021" s="258">
        <v>3652</v>
      </c>
      <c r="I1021" s="173"/>
      <c r="K1021" s="173"/>
      <c r="M1021" s="173"/>
    </row>
    <row r="1022" spans="1:13">
      <c r="B1022" s="258" t="s">
        <v>638</v>
      </c>
      <c r="C1022" s="258">
        <v>301</v>
      </c>
      <c r="E1022" s="258" t="s">
        <v>850</v>
      </c>
      <c r="F1022" s="258">
        <v>1076</v>
      </c>
      <c r="I1022" s="173"/>
      <c r="K1022" s="173"/>
      <c r="M1022" s="173"/>
    </row>
    <row r="1023" spans="1:13">
      <c r="B1023" s="258" t="s">
        <v>639</v>
      </c>
      <c r="C1023" s="258">
        <v>302</v>
      </c>
      <c r="E1023" s="258" t="s">
        <v>851</v>
      </c>
      <c r="F1023" s="258">
        <v>619</v>
      </c>
      <c r="I1023" s="173"/>
      <c r="K1023" s="173"/>
      <c r="M1023" s="173"/>
    </row>
    <row r="1024" spans="1:13">
      <c r="B1024" s="258" t="s">
        <v>640</v>
      </c>
      <c r="C1024" s="258">
        <v>303</v>
      </c>
      <c r="E1024" s="258" t="s">
        <v>852</v>
      </c>
      <c r="F1024" s="258">
        <v>571</v>
      </c>
      <c r="I1024" s="173"/>
      <c r="K1024" s="173"/>
      <c r="M1024" s="173"/>
    </row>
    <row r="1025" spans="1:13">
      <c r="B1025" s="258" t="s">
        <v>641</v>
      </c>
      <c r="C1025" s="258">
        <v>999</v>
      </c>
      <c r="E1025" s="258" t="s">
        <v>853</v>
      </c>
      <c r="F1025" s="258">
        <v>480</v>
      </c>
      <c r="I1025" s="173"/>
      <c r="K1025" s="173"/>
      <c r="M1025" s="173"/>
    </row>
    <row r="1026" spans="1:13">
      <c r="A1026" s="259"/>
      <c r="B1026" s="173">
        <v>0</v>
      </c>
      <c r="C1026" s="173" t="s">
        <v>2238</v>
      </c>
      <c r="E1026" s="258" t="s">
        <v>854</v>
      </c>
      <c r="F1026" s="258">
        <v>466</v>
      </c>
      <c r="I1026" s="173"/>
      <c r="K1026" s="173"/>
      <c r="M1026" s="173"/>
    </row>
    <row r="1027" spans="1:13">
      <c r="E1027" s="258" t="s">
        <v>855</v>
      </c>
      <c r="F1027" s="258">
        <v>723</v>
      </c>
      <c r="I1027" s="173"/>
      <c r="K1027" s="173"/>
      <c r="M1027" s="173"/>
    </row>
    <row r="1028" spans="1:13">
      <c r="E1028" s="258" t="s">
        <v>856</v>
      </c>
      <c r="F1028" s="258">
        <v>373</v>
      </c>
      <c r="I1028" s="173"/>
      <c r="K1028" s="173"/>
      <c r="M1028" s="173"/>
    </row>
    <row r="1029" spans="1:13">
      <c r="E1029" s="258" t="s">
        <v>857</v>
      </c>
      <c r="F1029" s="258">
        <v>322</v>
      </c>
      <c r="I1029" s="173"/>
      <c r="K1029" s="173"/>
      <c r="M1029" s="173"/>
    </row>
    <row r="1030" spans="1:13" ht="14.25">
      <c r="A1030" s="173"/>
      <c r="D1030" s="173"/>
      <c r="E1030" s="258" t="s">
        <v>858</v>
      </c>
      <c r="F1030" s="258">
        <v>572</v>
      </c>
      <c r="I1030" s="173"/>
      <c r="K1030" s="173"/>
      <c r="M1030" s="173"/>
    </row>
    <row r="1031" spans="1:13" ht="14.25">
      <c r="A1031" s="173"/>
      <c r="D1031" s="173"/>
      <c r="E1031" s="258" t="s">
        <v>859</v>
      </c>
      <c r="F1031" s="258">
        <v>3645</v>
      </c>
      <c r="I1031" s="173"/>
      <c r="K1031" s="173"/>
      <c r="M1031" s="173"/>
    </row>
    <row r="1032" spans="1:13" ht="14.25">
      <c r="A1032" s="173"/>
      <c r="D1032" s="173"/>
      <c r="E1032" s="258" t="s">
        <v>860</v>
      </c>
      <c r="F1032" s="258">
        <v>242</v>
      </c>
      <c r="I1032" s="173"/>
      <c r="K1032" s="173"/>
      <c r="M1032" s="173"/>
    </row>
    <row r="1033" spans="1:13" ht="14.25">
      <c r="A1033" s="173"/>
      <c r="D1033" s="173"/>
      <c r="E1033" s="258" t="s">
        <v>861</v>
      </c>
      <c r="F1033" s="258">
        <v>353</v>
      </c>
      <c r="I1033" s="173"/>
      <c r="K1033" s="173"/>
      <c r="M1033" s="173"/>
    </row>
    <row r="1034" spans="1:13" ht="14.25">
      <c r="A1034" s="173"/>
      <c r="D1034" s="173"/>
      <c r="E1034" s="258" t="s">
        <v>862</v>
      </c>
      <c r="F1034" s="258">
        <v>710</v>
      </c>
      <c r="I1034" s="173"/>
      <c r="K1034" s="173"/>
      <c r="M1034" s="173"/>
    </row>
    <row r="1035" spans="1:13" ht="14.25">
      <c r="A1035" s="173"/>
      <c r="D1035" s="173"/>
      <c r="E1035" s="258" t="s">
        <v>863</v>
      </c>
      <c r="F1035" s="258">
        <v>143</v>
      </c>
      <c r="I1035" s="173"/>
      <c r="K1035" s="173"/>
      <c r="M1035" s="173"/>
    </row>
    <row r="1036" spans="1:13" ht="14.25">
      <c r="A1036" s="173"/>
      <c r="D1036" s="173"/>
      <c r="E1036" s="258" t="s">
        <v>864</v>
      </c>
      <c r="F1036" s="258">
        <v>3575</v>
      </c>
      <c r="I1036" s="173"/>
      <c r="K1036" s="173"/>
      <c r="M1036" s="173"/>
    </row>
    <row r="1037" spans="1:13" ht="14.25">
      <c r="A1037" s="173"/>
      <c r="D1037" s="173"/>
      <c r="E1037" s="258" t="s">
        <v>865</v>
      </c>
      <c r="F1037" s="258">
        <v>2033</v>
      </c>
      <c r="I1037" s="173"/>
      <c r="K1037" s="173"/>
      <c r="M1037" s="173"/>
    </row>
    <row r="1038" spans="1:13" ht="14.25">
      <c r="A1038" s="173"/>
      <c r="D1038" s="173"/>
      <c r="E1038" s="258" t="s">
        <v>866</v>
      </c>
      <c r="F1038" s="258">
        <v>159</v>
      </c>
      <c r="I1038" s="173"/>
      <c r="K1038" s="173"/>
      <c r="M1038" s="173"/>
    </row>
    <row r="1039" spans="1:13" ht="14.25">
      <c r="A1039" s="173"/>
      <c r="D1039" s="173"/>
      <c r="E1039" s="258" t="s">
        <v>867</v>
      </c>
      <c r="F1039" s="258">
        <v>800</v>
      </c>
      <c r="I1039" s="173"/>
      <c r="K1039" s="173"/>
      <c r="M1039" s="173"/>
    </row>
    <row r="1040" spans="1:13" ht="14.25">
      <c r="A1040" s="173"/>
      <c r="D1040" s="173"/>
      <c r="E1040" s="258" t="s">
        <v>868</v>
      </c>
      <c r="F1040" s="258">
        <v>877</v>
      </c>
      <c r="I1040" s="173"/>
      <c r="K1040" s="173"/>
      <c r="M1040" s="173"/>
    </row>
    <row r="1041" spans="5:6" s="173" customFormat="1" ht="14.25">
      <c r="E1041" s="258" t="s">
        <v>869</v>
      </c>
      <c r="F1041" s="258">
        <v>1050</v>
      </c>
    </row>
    <row r="1042" spans="5:6" s="173" customFormat="1" ht="14.25">
      <c r="E1042" s="258" t="s">
        <v>870</v>
      </c>
      <c r="F1042" s="258">
        <v>288</v>
      </c>
    </row>
    <row r="1043" spans="5:6" s="173" customFormat="1" ht="14.25">
      <c r="E1043" s="258" t="s">
        <v>871</v>
      </c>
      <c r="F1043" s="258">
        <v>265</v>
      </c>
    </row>
    <row r="1044" spans="5:6" s="173" customFormat="1" ht="14.25">
      <c r="E1044" s="258" t="s">
        <v>872</v>
      </c>
      <c r="F1044" s="258">
        <v>200</v>
      </c>
    </row>
    <row r="1045" spans="5:6" s="173" customFormat="1" ht="14.25">
      <c r="E1045" s="258" t="s">
        <v>873</v>
      </c>
      <c r="F1045" s="258">
        <v>326</v>
      </c>
    </row>
    <row r="1046" spans="5:6" s="173" customFormat="1" ht="14.25">
      <c r="E1046" s="258" t="s">
        <v>874</v>
      </c>
      <c r="F1046" s="258">
        <v>430</v>
      </c>
    </row>
    <row r="1047" spans="5:6" s="173" customFormat="1" ht="14.25">
      <c r="E1047" s="258" t="s">
        <v>875</v>
      </c>
      <c r="F1047" s="258">
        <v>751</v>
      </c>
    </row>
    <row r="1048" spans="5:6" s="173" customFormat="1" ht="14.25">
      <c r="E1048" s="258" t="s">
        <v>876</v>
      </c>
      <c r="F1048" s="258">
        <v>784</v>
      </c>
    </row>
    <row r="1049" spans="5:6" s="173" customFormat="1" ht="14.25">
      <c r="E1049" s="258" t="s">
        <v>877</v>
      </c>
      <c r="F1049" s="258">
        <v>16</v>
      </c>
    </row>
    <row r="1050" spans="5:6" s="173" customFormat="1" ht="14.25">
      <c r="E1050" s="258" t="s">
        <v>878</v>
      </c>
      <c r="F1050" s="258">
        <v>672</v>
      </c>
    </row>
    <row r="1051" spans="5:6" s="173" customFormat="1" ht="14.25">
      <c r="E1051" s="258" t="s">
        <v>879</v>
      </c>
      <c r="F1051" s="258">
        <v>202</v>
      </c>
    </row>
    <row r="1052" spans="5:6" s="173" customFormat="1" ht="14.25">
      <c r="E1052" s="258" t="s">
        <v>880</v>
      </c>
      <c r="F1052" s="258">
        <v>301</v>
      </c>
    </row>
    <row r="1053" spans="5:6" s="173" customFormat="1" ht="14.25">
      <c r="E1053" s="258" t="s">
        <v>881</v>
      </c>
      <c r="F1053" s="258">
        <v>756</v>
      </c>
    </row>
    <row r="1054" spans="5:6" s="173" customFormat="1" ht="14.25">
      <c r="E1054" s="258" t="s">
        <v>882</v>
      </c>
      <c r="F1054" s="258">
        <v>604</v>
      </c>
    </row>
    <row r="1055" spans="5:6" s="173" customFormat="1" ht="14.25">
      <c r="E1055" s="258" t="s">
        <v>883</v>
      </c>
      <c r="F1055" s="258">
        <v>212</v>
      </c>
    </row>
    <row r="1056" spans="5:6" s="173" customFormat="1" ht="14.25">
      <c r="E1056" s="258" t="s">
        <v>884</v>
      </c>
      <c r="F1056" s="258">
        <v>598</v>
      </c>
    </row>
    <row r="1057" spans="5:6" s="173" customFormat="1" ht="14.25">
      <c r="E1057" s="258" t="s">
        <v>885</v>
      </c>
      <c r="F1057" s="258">
        <v>365</v>
      </c>
    </row>
    <row r="1058" spans="5:6" s="173" customFormat="1" ht="14.25">
      <c r="E1058" s="258" t="s">
        <v>886</v>
      </c>
      <c r="F1058" s="258">
        <v>848</v>
      </c>
    </row>
    <row r="1059" spans="5:6" s="173" customFormat="1" ht="14.25">
      <c r="E1059" s="258" t="s">
        <v>887</v>
      </c>
      <c r="F1059" s="258">
        <v>1162</v>
      </c>
    </row>
    <row r="1060" spans="5:6" s="173" customFormat="1" ht="14.25">
      <c r="E1060" s="258" t="s">
        <v>888</v>
      </c>
      <c r="F1060" s="258">
        <v>9200</v>
      </c>
    </row>
    <row r="1061" spans="5:6" s="173" customFormat="1" ht="14.25">
      <c r="E1061" s="258" t="s">
        <v>889</v>
      </c>
      <c r="F1061" s="258">
        <v>9201</v>
      </c>
    </row>
    <row r="1062" spans="5:6" s="173" customFormat="1" ht="14.25">
      <c r="E1062" s="258" t="s">
        <v>890</v>
      </c>
      <c r="F1062" s="258">
        <v>9200</v>
      </c>
    </row>
    <row r="1063" spans="5:6" s="173" customFormat="1" ht="14.25">
      <c r="E1063" s="258" t="s">
        <v>891</v>
      </c>
      <c r="F1063" s="258">
        <v>1824</v>
      </c>
    </row>
    <row r="1064" spans="5:6" s="173" customFormat="1" ht="14.25">
      <c r="E1064" s="258" t="s">
        <v>892</v>
      </c>
      <c r="F1064" s="258">
        <v>2610</v>
      </c>
    </row>
    <row r="1065" spans="5:6" s="173" customFormat="1" ht="14.25">
      <c r="E1065" s="258" t="s">
        <v>893</v>
      </c>
      <c r="F1065" s="258">
        <v>248</v>
      </c>
    </row>
    <row r="1066" spans="5:6" s="173" customFormat="1" ht="14.25">
      <c r="E1066" s="258" t="s">
        <v>894</v>
      </c>
      <c r="F1066" s="258">
        <v>747</v>
      </c>
    </row>
    <row r="1067" spans="5:6" s="173" customFormat="1" ht="14.25">
      <c r="E1067" s="258" t="s">
        <v>895</v>
      </c>
      <c r="F1067" s="258">
        <v>252</v>
      </c>
    </row>
    <row r="1068" spans="5:6" s="173" customFormat="1" ht="14.25">
      <c r="E1068" s="258" t="s">
        <v>896</v>
      </c>
      <c r="F1068" s="258">
        <v>3780</v>
      </c>
    </row>
    <row r="1069" spans="5:6" s="173" customFormat="1" ht="14.25">
      <c r="E1069" s="258" t="s">
        <v>897</v>
      </c>
      <c r="F1069" s="258">
        <v>9780</v>
      </c>
    </row>
    <row r="1070" spans="5:6" s="173" customFormat="1" ht="14.25">
      <c r="E1070" s="258" t="s">
        <v>898</v>
      </c>
      <c r="F1070" s="258">
        <v>3780</v>
      </c>
    </row>
    <row r="1071" spans="5:6" s="173" customFormat="1" ht="14.25">
      <c r="E1071" s="258" t="s">
        <v>899</v>
      </c>
      <c r="F1071" s="258">
        <v>94</v>
      </c>
    </row>
    <row r="1072" spans="5:6" s="173" customFormat="1" ht="14.25">
      <c r="E1072" s="258" t="s">
        <v>900</v>
      </c>
      <c r="F1072" s="258">
        <v>760</v>
      </c>
    </row>
    <row r="1073" spans="5:6" s="173" customFormat="1" ht="14.25">
      <c r="E1073" s="258" t="s">
        <v>901</v>
      </c>
      <c r="F1073" s="258">
        <v>712</v>
      </c>
    </row>
    <row r="1074" spans="5:6" s="173" customFormat="1" ht="14.25">
      <c r="E1074" s="258" t="s">
        <v>902</v>
      </c>
      <c r="F1074" s="258">
        <v>1084</v>
      </c>
    </row>
    <row r="1075" spans="5:6" s="173" customFormat="1" ht="14.25">
      <c r="E1075" s="258" t="s">
        <v>903</v>
      </c>
      <c r="F1075" s="258">
        <v>2013</v>
      </c>
    </row>
    <row r="1076" spans="5:6" s="173" customFormat="1" ht="14.25">
      <c r="E1076" s="258" t="s">
        <v>904</v>
      </c>
      <c r="F1076" s="258">
        <v>88</v>
      </c>
    </row>
    <row r="1077" spans="5:6" s="173" customFormat="1" ht="14.25">
      <c r="E1077" s="258" t="s">
        <v>905</v>
      </c>
      <c r="F1077" s="258">
        <v>6100</v>
      </c>
    </row>
    <row r="1078" spans="5:6" s="173" customFormat="1" ht="14.25">
      <c r="E1078" s="258" t="s">
        <v>906</v>
      </c>
      <c r="F1078" s="258">
        <v>592</v>
      </c>
    </row>
    <row r="1079" spans="5:6" s="173" customFormat="1" ht="14.25">
      <c r="E1079" s="258" t="s">
        <v>907</v>
      </c>
      <c r="F1079" s="258">
        <v>386</v>
      </c>
    </row>
    <row r="1080" spans="5:6" s="173" customFormat="1" ht="14.25">
      <c r="E1080" s="258" t="s">
        <v>908</v>
      </c>
      <c r="F1080" s="258">
        <v>4015</v>
      </c>
    </row>
    <row r="1081" spans="5:6" s="173" customFormat="1" ht="14.25">
      <c r="E1081" s="258" t="s">
        <v>909</v>
      </c>
      <c r="F1081" s="258">
        <v>4016</v>
      </c>
    </row>
    <row r="1082" spans="5:6" s="173" customFormat="1" ht="14.25">
      <c r="E1082" s="258" t="s">
        <v>910</v>
      </c>
      <c r="F1082" s="258">
        <v>448</v>
      </c>
    </row>
    <row r="1083" spans="5:6" s="173" customFormat="1" ht="14.25">
      <c r="E1083" s="258" t="s">
        <v>911</v>
      </c>
      <c r="F1083" s="258">
        <v>1066</v>
      </c>
    </row>
    <row r="1084" spans="5:6" s="173" customFormat="1" ht="14.25">
      <c r="E1084" s="258" t="s">
        <v>912</v>
      </c>
      <c r="F1084" s="258">
        <v>418</v>
      </c>
    </row>
    <row r="1085" spans="5:6" s="173" customFormat="1" ht="14.25">
      <c r="E1085" s="258" t="s">
        <v>913</v>
      </c>
      <c r="F1085" s="258">
        <v>588</v>
      </c>
    </row>
    <row r="1086" spans="5:6" s="173" customFormat="1" ht="14.25">
      <c r="E1086" s="258" t="s">
        <v>914</v>
      </c>
      <c r="F1086" s="258">
        <v>685</v>
      </c>
    </row>
    <row r="1087" spans="5:6" s="173" customFormat="1" ht="14.25">
      <c r="E1087" s="258" t="s">
        <v>915</v>
      </c>
      <c r="F1087" s="258">
        <v>9800</v>
      </c>
    </row>
    <row r="1088" spans="5:6" s="173" customFormat="1" ht="14.25">
      <c r="E1088" s="258" t="s">
        <v>916</v>
      </c>
      <c r="F1088" s="258">
        <v>1326</v>
      </c>
    </row>
    <row r="1089" spans="5:6" s="173" customFormat="1" ht="14.25">
      <c r="E1089" s="258" t="s">
        <v>917</v>
      </c>
      <c r="F1089" s="258">
        <v>944</v>
      </c>
    </row>
    <row r="1090" spans="5:6" s="173" customFormat="1" ht="14.25">
      <c r="E1090" s="258" t="s">
        <v>918</v>
      </c>
      <c r="F1090" s="258">
        <v>483</v>
      </c>
    </row>
    <row r="1091" spans="5:6" s="173" customFormat="1" ht="14.25">
      <c r="E1091" s="258" t="s">
        <v>919</v>
      </c>
      <c r="F1091" s="258">
        <v>389</v>
      </c>
    </row>
    <row r="1092" spans="5:6" s="173" customFormat="1" ht="14.25">
      <c r="E1092" s="258" t="s">
        <v>920</v>
      </c>
      <c r="F1092" s="258">
        <v>234</v>
      </c>
    </row>
    <row r="1093" spans="5:6" s="173" customFormat="1" ht="14.25">
      <c r="E1093" s="258" t="s">
        <v>921</v>
      </c>
      <c r="F1093" s="258">
        <v>589</v>
      </c>
    </row>
    <row r="1094" spans="5:6" s="173" customFormat="1" ht="14.25">
      <c r="E1094" s="258" t="s">
        <v>922</v>
      </c>
      <c r="F1094" s="258">
        <v>864</v>
      </c>
    </row>
    <row r="1095" spans="5:6" s="173" customFormat="1" ht="14.25">
      <c r="E1095" s="258" t="s">
        <v>923</v>
      </c>
      <c r="F1095" s="258">
        <v>3612</v>
      </c>
    </row>
    <row r="1096" spans="5:6" s="173" customFormat="1" ht="14.25">
      <c r="E1096" s="258" t="s">
        <v>924</v>
      </c>
      <c r="F1096" s="258">
        <v>823</v>
      </c>
    </row>
    <row r="1097" spans="5:6" s="173" customFormat="1" ht="14.25">
      <c r="E1097" s="258" t="s">
        <v>925</v>
      </c>
      <c r="F1097" s="258">
        <v>1191</v>
      </c>
    </row>
    <row r="1098" spans="5:6" s="173" customFormat="1" ht="14.25">
      <c r="E1098" s="258" t="s">
        <v>926</v>
      </c>
      <c r="F1098" s="258">
        <v>1986</v>
      </c>
    </row>
    <row r="1099" spans="5:6" s="173" customFormat="1" ht="14.25">
      <c r="E1099" s="258" t="s">
        <v>927</v>
      </c>
      <c r="F1099" s="258">
        <v>428</v>
      </c>
    </row>
    <row r="1100" spans="5:6" s="173" customFormat="1" ht="14.25">
      <c r="E1100" s="258" t="s">
        <v>928</v>
      </c>
      <c r="F1100" s="258">
        <v>2060</v>
      </c>
    </row>
    <row r="1101" spans="5:6" s="173" customFormat="1" ht="14.25">
      <c r="E1101" s="258" t="s">
        <v>929</v>
      </c>
      <c r="F1101" s="258">
        <v>3710</v>
      </c>
    </row>
    <row r="1102" spans="5:6" s="173" customFormat="1" ht="14.25">
      <c r="E1102" s="258" t="s">
        <v>930</v>
      </c>
      <c r="F1102" s="258">
        <v>746</v>
      </c>
    </row>
    <row r="1103" spans="5:6" s="173" customFormat="1" ht="14.25">
      <c r="E1103" s="258" t="s">
        <v>931</v>
      </c>
      <c r="F1103" s="258">
        <v>1983</v>
      </c>
    </row>
    <row r="1104" spans="5:6" s="173" customFormat="1" ht="14.25">
      <c r="E1104" s="258" t="s">
        <v>932</v>
      </c>
      <c r="F1104" s="258">
        <v>1983</v>
      </c>
    </row>
    <row r="1105" spans="5:6" s="173" customFormat="1" ht="14.25">
      <c r="E1105" s="258" t="s">
        <v>933</v>
      </c>
      <c r="F1105" s="258">
        <v>1902</v>
      </c>
    </row>
    <row r="1106" spans="5:6" s="173" customFormat="1" ht="14.25">
      <c r="E1106" s="258" t="s">
        <v>934</v>
      </c>
      <c r="F1106" s="258">
        <v>667</v>
      </c>
    </row>
    <row r="1107" spans="5:6" s="173" customFormat="1" ht="14.25">
      <c r="E1107" s="258" t="s">
        <v>935</v>
      </c>
      <c r="F1107" s="258">
        <v>141</v>
      </c>
    </row>
    <row r="1108" spans="5:6" s="173" customFormat="1" ht="14.25">
      <c r="E1108" s="258" t="s">
        <v>936</v>
      </c>
      <c r="F1108" s="258">
        <v>617</v>
      </c>
    </row>
    <row r="1109" spans="5:6" s="173" customFormat="1" ht="14.25">
      <c r="E1109" s="258" t="s">
        <v>937</v>
      </c>
      <c r="F1109" s="258">
        <v>3654</v>
      </c>
    </row>
    <row r="1110" spans="5:6" s="173" customFormat="1" ht="14.25">
      <c r="E1110" s="258" t="s">
        <v>938</v>
      </c>
      <c r="F1110" s="258">
        <v>1972</v>
      </c>
    </row>
    <row r="1111" spans="5:6" s="173" customFormat="1" ht="14.25">
      <c r="E1111" s="258" t="s">
        <v>939</v>
      </c>
      <c r="F1111" s="258">
        <v>2038</v>
      </c>
    </row>
    <row r="1112" spans="5:6" s="173" customFormat="1" ht="14.25">
      <c r="E1112" s="258" t="s">
        <v>940</v>
      </c>
      <c r="F1112" s="258">
        <v>1323</v>
      </c>
    </row>
    <row r="1113" spans="5:6" s="173" customFormat="1" ht="14.25">
      <c r="E1113" s="258" t="s">
        <v>941</v>
      </c>
      <c r="F1113" s="258">
        <v>1319</v>
      </c>
    </row>
    <row r="1114" spans="5:6" s="173" customFormat="1" ht="14.25">
      <c r="E1114" s="258" t="s">
        <v>942</v>
      </c>
      <c r="F1114" s="258">
        <v>6200</v>
      </c>
    </row>
    <row r="1115" spans="5:6" s="173" customFormat="1" ht="14.25">
      <c r="E1115" s="258" t="s">
        <v>943</v>
      </c>
      <c r="F1115" s="258">
        <v>3794</v>
      </c>
    </row>
    <row r="1116" spans="5:6" s="173" customFormat="1" ht="14.25">
      <c r="E1116" s="258" t="s">
        <v>944</v>
      </c>
      <c r="F1116" s="258">
        <v>33</v>
      </c>
    </row>
    <row r="1117" spans="5:6" s="173" customFormat="1" ht="14.25">
      <c r="E1117" s="258" t="s">
        <v>945</v>
      </c>
      <c r="F1117" s="258">
        <v>872</v>
      </c>
    </row>
    <row r="1118" spans="5:6" s="173" customFormat="1" ht="14.25">
      <c r="E1118" s="258" t="s">
        <v>946</v>
      </c>
      <c r="F1118" s="258">
        <v>379</v>
      </c>
    </row>
    <row r="1119" spans="5:6" s="173" customFormat="1" ht="14.25">
      <c r="E1119" s="258" t="s">
        <v>947</v>
      </c>
      <c r="F1119" s="258">
        <v>853</v>
      </c>
    </row>
    <row r="1120" spans="5:6" s="173" customFormat="1" ht="14.25">
      <c r="E1120" s="258" t="s">
        <v>948</v>
      </c>
      <c r="F1120" s="258">
        <v>352</v>
      </c>
    </row>
    <row r="1121" spans="5:6" s="173" customFormat="1" ht="14.25">
      <c r="E1121" s="258" t="s">
        <v>949</v>
      </c>
      <c r="F1121" s="258">
        <v>424</v>
      </c>
    </row>
    <row r="1122" spans="5:6" s="173" customFormat="1" ht="14.25">
      <c r="E1122" s="258" t="s">
        <v>950</v>
      </c>
      <c r="F1122" s="258">
        <v>86</v>
      </c>
    </row>
    <row r="1123" spans="5:6" s="173" customFormat="1" ht="14.25">
      <c r="E1123" s="258" t="s">
        <v>951</v>
      </c>
      <c r="F1123" s="258">
        <v>3763</v>
      </c>
    </row>
    <row r="1124" spans="5:6" s="173" customFormat="1" ht="14.25">
      <c r="E1124" s="258" t="s">
        <v>952</v>
      </c>
      <c r="F1124" s="258">
        <v>683</v>
      </c>
    </row>
    <row r="1125" spans="5:6" s="173" customFormat="1" ht="14.25">
      <c r="E1125" s="258" t="s">
        <v>953</v>
      </c>
      <c r="F1125" s="258">
        <v>2014</v>
      </c>
    </row>
    <row r="1126" spans="5:6" s="173" customFormat="1" ht="14.25">
      <c r="E1126" s="258" t="s">
        <v>954</v>
      </c>
      <c r="F1126" s="258">
        <v>3644</v>
      </c>
    </row>
    <row r="1127" spans="5:6" s="173" customFormat="1" ht="14.25">
      <c r="E1127" s="258" t="s">
        <v>955</v>
      </c>
      <c r="F1127" s="258">
        <v>9644</v>
      </c>
    </row>
    <row r="1128" spans="5:6" s="173" customFormat="1" ht="14.25">
      <c r="E1128" s="258" t="s">
        <v>956</v>
      </c>
      <c r="F1128" s="258">
        <v>1344</v>
      </c>
    </row>
    <row r="1129" spans="5:6" s="173" customFormat="1" ht="14.25">
      <c r="E1129" s="258" t="s">
        <v>957</v>
      </c>
      <c r="F1129" s="258">
        <v>1293</v>
      </c>
    </row>
    <row r="1130" spans="5:6" s="173" customFormat="1" ht="14.25">
      <c r="E1130" s="258" t="s">
        <v>958</v>
      </c>
      <c r="F1130" s="258">
        <v>1288</v>
      </c>
    </row>
    <row r="1131" spans="5:6" s="173" customFormat="1" ht="14.25">
      <c r="E1131" s="258" t="s">
        <v>959</v>
      </c>
      <c r="F1131" s="258">
        <v>147</v>
      </c>
    </row>
    <row r="1132" spans="5:6" s="173" customFormat="1" ht="14.25">
      <c r="E1132" s="258" t="s">
        <v>960</v>
      </c>
      <c r="F1132" s="258">
        <v>870</v>
      </c>
    </row>
    <row r="1133" spans="5:6" s="173" customFormat="1" ht="14.25">
      <c r="E1133" s="258" t="s">
        <v>961</v>
      </c>
      <c r="F1133" s="258">
        <v>3730</v>
      </c>
    </row>
    <row r="1134" spans="5:6" s="173" customFormat="1" ht="14.25">
      <c r="E1134" s="258" t="s">
        <v>962</v>
      </c>
      <c r="F1134" s="258">
        <v>9730</v>
      </c>
    </row>
    <row r="1135" spans="5:6" s="173" customFormat="1" ht="14.25">
      <c r="E1135" s="258" t="s">
        <v>963</v>
      </c>
      <c r="F1135" s="258">
        <v>2018</v>
      </c>
    </row>
    <row r="1136" spans="5:6" s="173" customFormat="1" ht="14.25">
      <c r="E1136" s="258" t="s">
        <v>964</v>
      </c>
      <c r="F1136" s="258">
        <v>173</v>
      </c>
    </row>
    <row r="1137" spans="5:6" s="173" customFormat="1" ht="14.25">
      <c r="E1137" s="258" t="s">
        <v>965</v>
      </c>
      <c r="F1137" s="258">
        <v>207</v>
      </c>
    </row>
    <row r="1138" spans="5:6" s="173" customFormat="1" ht="14.25">
      <c r="E1138" s="258" t="s">
        <v>966</v>
      </c>
      <c r="F1138" s="258">
        <v>4021</v>
      </c>
    </row>
    <row r="1139" spans="5:6" s="173" customFormat="1" ht="14.25">
      <c r="E1139" s="258" t="s">
        <v>967</v>
      </c>
      <c r="F1139" s="258">
        <v>787</v>
      </c>
    </row>
    <row r="1140" spans="5:6" s="173" customFormat="1" ht="14.25">
      <c r="E1140" s="258" t="s">
        <v>968</v>
      </c>
      <c r="F1140" s="258">
        <v>919</v>
      </c>
    </row>
    <row r="1141" spans="5:6" s="173" customFormat="1" ht="14.25">
      <c r="E1141" s="258" t="s">
        <v>969</v>
      </c>
      <c r="F1141" s="258">
        <v>802</v>
      </c>
    </row>
    <row r="1142" spans="5:6" s="173" customFormat="1" ht="14.25">
      <c r="E1142" s="258" t="s">
        <v>970</v>
      </c>
      <c r="F1142" s="258">
        <v>360</v>
      </c>
    </row>
    <row r="1143" spans="5:6" s="173" customFormat="1" ht="14.25">
      <c r="E1143" s="258" t="s">
        <v>971</v>
      </c>
      <c r="F1143" s="258">
        <v>703</v>
      </c>
    </row>
    <row r="1144" spans="5:6" s="173" customFormat="1" ht="14.25">
      <c r="E1144" s="258" t="s">
        <v>972</v>
      </c>
      <c r="F1144" s="258">
        <v>681</v>
      </c>
    </row>
    <row r="1145" spans="5:6" s="173" customFormat="1" ht="14.25">
      <c r="E1145" s="258" t="s">
        <v>973</v>
      </c>
      <c r="F1145" s="258">
        <v>566</v>
      </c>
    </row>
    <row r="1146" spans="5:6" s="173" customFormat="1" ht="14.25">
      <c r="E1146" s="258" t="s">
        <v>974</v>
      </c>
      <c r="F1146" s="258">
        <v>1077</v>
      </c>
    </row>
    <row r="1147" spans="5:6" s="173" customFormat="1" ht="14.25">
      <c r="E1147" s="258" t="s">
        <v>975</v>
      </c>
      <c r="F1147" s="258">
        <v>793</v>
      </c>
    </row>
    <row r="1148" spans="5:6" s="173" customFormat="1" ht="14.25">
      <c r="E1148" s="258" t="s">
        <v>976</v>
      </c>
      <c r="F1148" s="258">
        <v>6300</v>
      </c>
    </row>
    <row r="1149" spans="5:6" s="173" customFormat="1" ht="14.25">
      <c r="E1149" s="258" t="s">
        <v>977</v>
      </c>
      <c r="F1149" s="258">
        <v>342</v>
      </c>
    </row>
    <row r="1150" spans="5:6" s="173" customFormat="1" ht="14.25">
      <c r="E1150" s="258" t="s">
        <v>978</v>
      </c>
      <c r="F1150" s="258">
        <v>133</v>
      </c>
    </row>
    <row r="1151" spans="5:6" s="173" customFormat="1" ht="14.25">
      <c r="E1151" s="258" t="s">
        <v>979</v>
      </c>
      <c r="F1151" s="258">
        <v>196</v>
      </c>
    </row>
    <row r="1152" spans="5:6" s="173" customFormat="1" ht="14.25">
      <c r="E1152" s="258" t="s">
        <v>980</v>
      </c>
      <c r="F1152" s="258">
        <v>35</v>
      </c>
    </row>
    <row r="1153" spans="5:6" s="173" customFormat="1" ht="14.25">
      <c r="E1153" s="258" t="s">
        <v>981</v>
      </c>
      <c r="F1153" s="258">
        <v>1292</v>
      </c>
    </row>
    <row r="1154" spans="5:6" s="173" customFormat="1" ht="14.25">
      <c r="E1154" s="258" t="s">
        <v>982</v>
      </c>
      <c r="F1154" s="258">
        <v>1292</v>
      </c>
    </row>
    <row r="1155" spans="5:6" s="173" customFormat="1" ht="14.25">
      <c r="E1155" s="258" t="s">
        <v>983</v>
      </c>
      <c r="F1155" s="258">
        <v>145</v>
      </c>
    </row>
    <row r="1156" spans="5:6" s="173" customFormat="1" ht="14.25">
      <c r="E1156" s="258" t="s">
        <v>984</v>
      </c>
      <c r="F1156" s="258">
        <v>442</v>
      </c>
    </row>
    <row r="1157" spans="5:6" s="173" customFormat="1" ht="14.25">
      <c r="E1157" s="258" t="s">
        <v>985</v>
      </c>
      <c r="F1157" s="258">
        <v>2550</v>
      </c>
    </row>
    <row r="1158" spans="5:6" s="173" customFormat="1" ht="14.25">
      <c r="E1158" s="258" t="s">
        <v>986</v>
      </c>
      <c r="F1158" s="258">
        <v>485</v>
      </c>
    </row>
    <row r="1159" spans="5:6" s="173" customFormat="1" ht="14.25">
      <c r="E1159" s="258" t="s">
        <v>987</v>
      </c>
      <c r="F1159" s="258">
        <v>9485</v>
      </c>
    </row>
    <row r="1160" spans="5:6" s="173" customFormat="1" ht="14.25">
      <c r="E1160" s="258" t="s">
        <v>988</v>
      </c>
      <c r="F1160" s="258">
        <v>852</v>
      </c>
    </row>
    <row r="1161" spans="5:6" s="173" customFormat="1" ht="14.25">
      <c r="E1161" s="258" t="s">
        <v>989</v>
      </c>
      <c r="F1161" s="258">
        <v>755</v>
      </c>
    </row>
    <row r="1162" spans="5:6" s="173" customFormat="1" ht="14.25">
      <c r="E1162" s="258" t="s">
        <v>990</v>
      </c>
      <c r="F1162" s="258">
        <v>9755</v>
      </c>
    </row>
    <row r="1163" spans="5:6" s="173" customFormat="1" ht="14.25">
      <c r="E1163" s="258" t="s">
        <v>991</v>
      </c>
      <c r="F1163" s="258">
        <v>1219</v>
      </c>
    </row>
    <row r="1164" spans="5:6" s="173" customFormat="1" ht="14.25">
      <c r="E1164" s="258" t="s">
        <v>992</v>
      </c>
      <c r="F1164" s="258">
        <v>457</v>
      </c>
    </row>
    <row r="1165" spans="5:6" s="173" customFormat="1" ht="14.25">
      <c r="E1165" s="258" t="s">
        <v>993</v>
      </c>
      <c r="F1165" s="258">
        <v>9457</v>
      </c>
    </row>
    <row r="1166" spans="5:6" s="173" customFormat="1" ht="14.25">
      <c r="E1166" s="258" t="s">
        <v>994</v>
      </c>
      <c r="F1166" s="258">
        <v>370</v>
      </c>
    </row>
    <row r="1167" spans="5:6" s="173" customFormat="1" ht="14.25">
      <c r="E1167" s="258" t="s">
        <v>995</v>
      </c>
      <c r="F1167" s="258">
        <v>706</v>
      </c>
    </row>
    <row r="1168" spans="5:6" s="173" customFormat="1" ht="14.25">
      <c r="E1168" s="258" t="s">
        <v>996</v>
      </c>
      <c r="F1168" s="258">
        <v>1043</v>
      </c>
    </row>
    <row r="1169" spans="5:6" s="173" customFormat="1" ht="14.25">
      <c r="E1169" s="258" t="s">
        <v>997</v>
      </c>
      <c r="F1169" s="258">
        <v>1204</v>
      </c>
    </row>
    <row r="1170" spans="5:6" s="173" customFormat="1" ht="14.25">
      <c r="E1170" s="258" t="s">
        <v>998</v>
      </c>
      <c r="F1170" s="258">
        <v>736</v>
      </c>
    </row>
    <row r="1171" spans="5:6" s="173" customFormat="1" ht="14.25">
      <c r="E1171" s="258" t="s">
        <v>999</v>
      </c>
      <c r="F1171" s="258">
        <v>262</v>
      </c>
    </row>
    <row r="1172" spans="5:6" s="173" customFormat="1" ht="14.25">
      <c r="E1172" s="258" t="s">
        <v>1000</v>
      </c>
      <c r="F1172" s="258">
        <v>92</v>
      </c>
    </row>
    <row r="1173" spans="5:6" s="173" customFormat="1" ht="14.25">
      <c r="E1173" s="258" t="s">
        <v>1001</v>
      </c>
      <c r="F1173" s="258">
        <v>1206</v>
      </c>
    </row>
    <row r="1174" spans="5:6" s="173" customFormat="1" ht="14.25">
      <c r="E1174" s="258" t="s">
        <v>1002</v>
      </c>
      <c r="F1174" s="258">
        <v>3613</v>
      </c>
    </row>
    <row r="1175" spans="5:6" s="173" customFormat="1" ht="14.25">
      <c r="E1175" s="258" t="s">
        <v>1003</v>
      </c>
      <c r="F1175" s="258">
        <v>393</v>
      </c>
    </row>
    <row r="1176" spans="5:6" s="173" customFormat="1" ht="14.25">
      <c r="E1176" s="258" t="s">
        <v>1004</v>
      </c>
      <c r="F1176" s="258">
        <v>1829</v>
      </c>
    </row>
    <row r="1177" spans="5:6" s="173" customFormat="1" ht="14.25">
      <c r="E1177" s="258" t="s">
        <v>1005</v>
      </c>
      <c r="F1177" s="258">
        <v>627</v>
      </c>
    </row>
    <row r="1178" spans="5:6" s="173" customFormat="1" ht="14.25">
      <c r="E1178" s="258" t="s">
        <v>1006</v>
      </c>
      <c r="F1178" s="258">
        <v>3606</v>
      </c>
    </row>
    <row r="1179" spans="5:6" s="173" customFormat="1" ht="14.25">
      <c r="E1179" s="258" t="s">
        <v>1007</v>
      </c>
      <c r="F1179" s="258">
        <v>346</v>
      </c>
    </row>
    <row r="1180" spans="5:6" s="173" customFormat="1" ht="14.25">
      <c r="E1180" s="258" t="s">
        <v>1008</v>
      </c>
      <c r="F1180" s="258">
        <v>1855</v>
      </c>
    </row>
    <row r="1181" spans="5:6" s="173" customFormat="1" ht="14.25">
      <c r="E1181" s="258" t="s">
        <v>1009</v>
      </c>
      <c r="F1181" s="258">
        <v>369</v>
      </c>
    </row>
    <row r="1182" spans="5:6" s="173" customFormat="1" ht="14.25">
      <c r="E1182" s="258" t="s">
        <v>1010</v>
      </c>
      <c r="F1182" s="258">
        <v>745</v>
      </c>
    </row>
    <row r="1183" spans="5:6" s="173" customFormat="1" ht="14.25">
      <c r="E1183" s="258" t="s">
        <v>1011</v>
      </c>
      <c r="F1183" s="258">
        <v>1072</v>
      </c>
    </row>
    <row r="1184" spans="5:6" s="173" customFormat="1" ht="14.25">
      <c r="E1184" s="258" t="s">
        <v>1012</v>
      </c>
      <c r="F1184" s="258">
        <v>225</v>
      </c>
    </row>
    <row r="1185" spans="5:6" s="173" customFormat="1" ht="14.25">
      <c r="E1185" s="258" t="s">
        <v>1013</v>
      </c>
      <c r="F1185" s="258">
        <v>239</v>
      </c>
    </row>
    <row r="1186" spans="5:6" s="173" customFormat="1" ht="14.25">
      <c r="E1186" s="258" t="s">
        <v>1014</v>
      </c>
      <c r="F1186" s="258">
        <v>734</v>
      </c>
    </row>
    <row r="1187" spans="5:6" s="173" customFormat="1" ht="14.25">
      <c r="E1187" s="258" t="s">
        <v>1015</v>
      </c>
      <c r="F1187" s="258">
        <v>166</v>
      </c>
    </row>
    <row r="1188" spans="5:6" s="173" customFormat="1" ht="14.25">
      <c r="E1188" s="258" t="s">
        <v>1016</v>
      </c>
      <c r="F1188" s="258">
        <v>1274</v>
      </c>
    </row>
    <row r="1189" spans="5:6" s="173" customFormat="1" ht="14.25">
      <c r="E1189" s="258" t="s">
        <v>1017</v>
      </c>
      <c r="F1189" s="258">
        <v>311</v>
      </c>
    </row>
    <row r="1190" spans="5:6" s="173" customFormat="1" ht="14.25">
      <c r="E1190" s="258" t="s">
        <v>1018</v>
      </c>
      <c r="F1190" s="258">
        <v>144</v>
      </c>
    </row>
    <row r="1191" spans="5:6" s="173" customFormat="1" ht="14.25">
      <c r="E1191" s="258" t="s">
        <v>1019</v>
      </c>
      <c r="F1191" s="258">
        <v>72</v>
      </c>
    </row>
    <row r="1192" spans="5:6" s="173" customFormat="1" ht="14.25">
      <c r="E1192" s="258" t="s">
        <v>1020</v>
      </c>
      <c r="F1192" s="258">
        <v>976</v>
      </c>
    </row>
    <row r="1193" spans="5:6" s="173" customFormat="1" ht="14.25">
      <c r="E1193" s="258" t="s">
        <v>1021</v>
      </c>
      <c r="F1193" s="258">
        <v>976</v>
      </c>
    </row>
    <row r="1194" spans="5:6" s="173" customFormat="1" ht="14.25">
      <c r="E1194" s="258" t="s">
        <v>1022</v>
      </c>
      <c r="F1194" s="258">
        <v>262</v>
      </c>
    </row>
    <row r="1195" spans="5:6" s="173" customFormat="1" ht="14.25">
      <c r="E1195" s="258" t="s">
        <v>1023</v>
      </c>
      <c r="F1195" s="258">
        <v>836</v>
      </c>
    </row>
    <row r="1196" spans="5:6" s="173" customFormat="1" ht="14.25">
      <c r="E1196" s="258" t="s">
        <v>1024</v>
      </c>
      <c r="F1196" s="258">
        <v>549</v>
      </c>
    </row>
    <row r="1197" spans="5:6" s="173" customFormat="1" ht="14.25">
      <c r="E1197" s="258" t="s">
        <v>1025</v>
      </c>
      <c r="F1197" s="258">
        <v>1103</v>
      </c>
    </row>
    <row r="1198" spans="5:6" s="173" customFormat="1" ht="14.25">
      <c r="E1198" s="258" t="s">
        <v>1026</v>
      </c>
      <c r="F1198" s="258">
        <v>862</v>
      </c>
    </row>
    <row r="1199" spans="5:6" s="173" customFormat="1" ht="14.25">
      <c r="E1199" s="258" t="s">
        <v>1027</v>
      </c>
      <c r="F1199" s="258">
        <v>218</v>
      </c>
    </row>
    <row r="1200" spans="5:6" s="173" customFormat="1" ht="14.25">
      <c r="E1200" s="258" t="s">
        <v>1028</v>
      </c>
      <c r="F1200" s="258">
        <v>229</v>
      </c>
    </row>
    <row r="1201" spans="5:6" s="173" customFormat="1" ht="14.25">
      <c r="E1201" s="258" t="s">
        <v>1029</v>
      </c>
      <c r="F1201" s="258">
        <v>863</v>
      </c>
    </row>
    <row r="1202" spans="5:6" s="173" customFormat="1" ht="14.25">
      <c r="E1202" s="258" t="s">
        <v>1030</v>
      </c>
      <c r="F1202" s="258">
        <v>541</v>
      </c>
    </row>
    <row r="1203" spans="5:6" s="173" customFormat="1" ht="14.25">
      <c r="E1203" s="258" t="s">
        <v>1031</v>
      </c>
      <c r="F1203" s="258">
        <v>9961</v>
      </c>
    </row>
    <row r="1204" spans="5:6" s="173" customFormat="1" ht="14.25">
      <c r="E1204" s="258" t="s">
        <v>1032</v>
      </c>
      <c r="F1204" s="258">
        <v>842</v>
      </c>
    </row>
    <row r="1205" spans="5:6" s="173" customFormat="1" ht="14.25">
      <c r="E1205" s="258" t="s">
        <v>1033</v>
      </c>
      <c r="F1205" s="258">
        <v>463</v>
      </c>
    </row>
    <row r="1206" spans="5:6" s="173" customFormat="1" ht="14.25">
      <c r="E1206" s="258" t="s">
        <v>1034</v>
      </c>
      <c r="F1206" s="258">
        <v>39</v>
      </c>
    </row>
    <row r="1207" spans="5:6" s="173" customFormat="1" ht="14.25">
      <c r="E1207" s="258" t="s">
        <v>1035</v>
      </c>
      <c r="F1207" s="258">
        <v>1129</v>
      </c>
    </row>
    <row r="1208" spans="5:6" s="173" customFormat="1" ht="14.25">
      <c r="E1208" s="258" t="s">
        <v>1036</v>
      </c>
      <c r="F1208" s="258">
        <v>1219</v>
      </c>
    </row>
    <row r="1209" spans="5:6" s="173" customFormat="1" ht="14.25">
      <c r="E1209" s="258" t="s">
        <v>1037</v>
      </c>
      <c r="F1209" s="258">
        <v>1873</v>
      </c>
    </row>
    <row r="1210" spans="5:6" s="173" customFormat="1" ht="14.25">
      <c r="E1210" s="258" t="s">
        <v>1038</v>
      </c>
      <c r="F1210" s="258">
        <v>487</v>
      </c>
    </row>
    <row r="1211" spans="5:6" s="173" customFormat="1" ht="14.25">
      <c r="E1211" s="258" t="s">
        <v>1039</v>
      </c>
      <c r="F1211" s="258">
        <v>4022</v>
      </c>
    </row>
    <row r="1212" spans="5:6" s="173" customFormat="1" ht="14.25">
      <c r="E1212" s="258" t="s">
        <v>1040</v>
      </c>
      <c r="F1212" s="258">
        <v>305</v>
      </c>
    </row>
    <row r="1213" spans="5:6" s="173" customFormat="1" ht="14.25">
      <c r="E1213" s="258" t="s">
        <v>1041</v>
      </c>
      <c r="F1213" s="258">
        <v>574</v>
      </c>
    </row>
    <row r="1214" spans="5:6" s="173" customFormat="1" ht="14.25">
      <c r="E1214" s="258" t="s">
        <v>1042</v>
      </c>
      <c r="F1214" s="258">
        <v>628</v>
      </c>
    </row>
    <row r="1215" spans="5:6" s="173" customFormat="1" ht="14.25">
      <c r="E1215" s="258" t="s">
        <v>1043</v>
      </c>
      <c r="F1215" s="258">
        <v>340</v>
      </c>
    </row>
    <row r="1216" spans="5:6" s="173" customFormat="1" ht="14.25">
      <c r="E1216" s="258" t="s">
        <v>1044</v>
      </c>
      <c r="F1216" s="258">
        <v>340</v>
      </c>
    </row>
    <row r="1217" spans="5:6" s="173" customFormat="1" ht="14.25">
      <c r="E1217" s="258" t="s">
        <v>1045</v>
      </c>
      <c r="F1217" s="258">
        <v>1206</v>
      </c>
    </row>
    <row r="1218" spans="5:6" s="173" customFormat="1" ht="14.25">
      <c r="E1218" s="258" t="s">
        <v>1045</v>
      </c>
      <c r="F1218" s="258">
        <v>340</v>
      </c>
    </row>
    <row r="1219" spans="5:6" s="173" customFormat="1" ht="14.25">
      <c r="E1219" s="258" t="s">
        <v>1046</v>
      </c>
      <c r="F1219" s="258">
        <v>9494</v>
      </c>
    </row>
    <row r="1220" spans="5:6" s="173" customFormat="1" ht="14.25">
      <c r="E1220" s="258" t="s">
        <v>1047</v>
      </c>
      <c r="F1220" s="258">
        <v>494</v>
      </c>
    </row>
    <row r="1221" spans="5:6" s="173" customFormat="1" ht="14.25">
      <c r="E1221" s="258" t="s">
        <v>1048</v>
      </c>
      <c r="F1221" s="258">
        <v>146</v>
      </c>
    </row>
    <row r="1222" spans="5:6" s="173" customFormat="1" ht="14.25">
      <c r="E1222" s="258" t="s">
        <v>1049</v>
      </c>
      <c r="F1222" s="258">
        <v>489</v>
      </c>
    </row>
    <row r="1223" spans="5:6" s="173" customFormat="1" ht="14.25">
      <c r="E1223" s="258" t="s">
        <v>1050</v>
      </c>
      <c r="F1223" s="258">
        <v>489</v>
      </c>
    </row>
    <row r="1224" spans="5:6" s="173" customFormat="1" ht="14.25">
      <c r="E1224" s="258" t="s">
        <v>1051</v>
      </c>
      <c r="F1224" s="258">
        <v>849</v>
      </c>
    </row>
    <row r="1225" spans="5:6" s="173" customFormat="1" ht="14.25">
      <c r="E1225" s="258" t="s">
        <v>1052</v>
      </c>
      <c r="F1225" s="258">
        <v>9849</v>
      </c>
    </row>
    <row r="1226" spans="5:6" s="173" customFormat="1" ht="14.25">
      <c r="E1226" s="258" t="s">
        <v>1053</v>
      </c>
      <c r="F1226" s="258">
        <v>407</v>
      </c>
    </row>
    <row r="1227" spans="5:6" s="173" customFormat="1" ht="14.25">
      <c r="E1227" s="258" t="s">
        <v>1054</v>
      </c>
      <c r="F1227" s="258">
        <v>62</v>
      </c>
    </row>
    <row r="1228" spans="5:6" s="173" customFormat="1" ht="14.25">
      <c r="E1228" s="258" t="s">
        <v>1055</v>
      </c>
      <c r="F1228" s="258">
        <v>79</v>
      </c>
    </row>
    <row r="1229" spans="5:6" s="173" customFormat="1" ht="14.25">
      <c r="E1229" s="258" t="s">
        <v>1056</v>
      </c>
      <c r="F1229" s="258">
        <v>1067</v>
      </c>
    </row>
    <row r="1230" spans="5:6" s="173" customFormat="1" ht="14.25">
      <c r="E1230" s="258" t="s">
        <v>1057</v>
      </c>
      <c r="F1230" s="258">
        <v>3747</v>
      </c>
    </row>
    <row r="1231" spans="5:6" s="173" customFormat="1" ht="14.25">
      <c r="E1231" s="258" t="s">
        <v>1058</v>
      </c>
      <c r="F1231" s="258">
        <v>738</v>
      </c>
    </row>
    <row r="1232" spans="5:6" s="173" customFormat="1" ht="14.25">
      <c r="E1232" s="258" t="s">
        <v>1059</v>
      </c>
      <c r="F1232" s="258">
        <v>336</v>
      </c>
    </row>
    <row r="1233" spans="5:6" s="173" customFormat="1" ht="14.25">
      <c r="E1233" s="258" t="s">
        <v>1060</v>
      </c>
      <c r="F1233" s="258">
        <v>475</v>
      </c>
    </row>
    <row r="1234" spans="5:6" s="173" customFormat="1" ht="14.25">
      <c r="E1234" s="258" t="s">
        <v>1061</v>
      </c>
      <c r="F1234" s="258">
        <v>492</v>
      </c>
    </row>
    <row r="1235" spans="5:6" s="173" customFormat="1" ht="14.25">
      <c r="E1235" s="258" t="s">
        <v>1062</v>
      </c>
      <c r="F1235" s="258">
        <v>2200</v>
      </c>
    </row>
    <row r="1236" spans="5:6" s="173" customFormat="1" ht="14.25">
      <c r="E1236" s="258" t="s">
        <v>1063</v>
      </c>
      <c r="F1236" s="258">
        <v>2201</v>
      </c>
    </row>
    <row r="1237" spans="5:6" s="173" customFormat="1" ht="14.25">
      <c r="E1237" s="258" t="s">
        <v>1064</v>
      </c>
      <c r="F1237" s="258">
        <v>490</v>
      </c>
    </row>
    <row r="1238" spans="5:6" s="173" customFormat="1" ht="14.25">
      <c r="E1238" s="258" t="s">
        <v>1065</v>
      </c>
      <c r="F1238" s="258">
        <v>490</v>
      </c>
    </row>
    <row r="1239" spans="5:6" s="173" customFormat="1" ht="14.25">
      <c r="E1239" s="258" t="s">
        <v>1066</v>
      </c>
      <c r="F1239" s="258">
        <v>492</v>
      </c>
    </row>
    <row r="1240" spans="5:6" s="173" customFormat="1" ht="14.25">
      <c r="E1240" s="258" t="s">
        <v>1067</v>
      </c>
      <c r="F1240" s="258">
        <v>9492</v>
      </c>
    </row>
    <row r="1241" spans="5:6" s="173" customFormat="1" ht="14.25">
      <c r="E1241" s="258" t="s">
        <v>1068</v>
      </c>
      <c r="F1241" s="258">
        <v>2063</v>
      </c>
    </row>
    <row r="1242" spans="5:6" s="173" customFormat="1" ht="14.25">
      <c r="E1242" s="258" t="s">
        <v>1069</v>
      </c>
      <c r="F1242" s="258">
        <v>300</v>
      </c>
    </row>
    <row r="1243" spans="5:6" s="173" customFormat="1" ht="14.25">
      <c r="E1243" s="258" t="s">
        <v>1070</v>
      </c>
      <c r="F1243" s="258">
        <v>300</v>
      </c>
    </row>
    <row r="1244" spans="5:6" s="173" customFormat="1" ht="14.25">
      <c r="E1244" s="258" t="s">
        <v>1071</v>
      </c>
      <c r="F1244" s="258">
        <v>431</v>
      </c>
    </row>
    <row r="1245" spans="5:6" s="173" customFormat="1" ht="14.25">
      <c r="E1245" s="258" t="s">
        <v>1072</v>
      </c>
      <c r="F1245" s="258">
        <v>9431</v>
      </c>
    </row>
    <row r="1246" spans="5:6" s="173" customFormat="1" ht="14.25">
      <c r="E1246" s="258" t="s">
        <v>1073</v>
      </c>
      <c r="F1246" s="258">
        <v>1317</v>
      </c>
    </row>
    <row r="1247" spans="5:6" s="173" customFormat="1" ht="14.25">
      <c r="E1247" s="258" t="s">
        <v>1074</v>
      </c>
      <c r="F1247" s="258">
        <v>303</v>
      </c>
    </row>
    <row r="1248" spans="5:6" s="173" customFormat="1" ht="14.25">
      <c r="E1248" s="258" t="s">
        <v>1075</v>
      </c>
      <c r="F1248" s="258">
        <v>302</v>
      </c>
    </row>
    <row r="1249" spans="5:6" s="173" customFormat="1" ht="14.25">
      <c r="E1249" s="258" t="s">
        <v>1076</v>
      </c>
      <c r="F1249" s="258">
        <v>1241</v>
      </c>
    </row>
    <row r="1250" spans="5:6" s="173" customFormat="1" ht="14.25">
      <c r="E1250" s="258" t="s">
        <v>1077</v>
      </c>
      <c r="F1250" s="258">
        <v>9349</v>
      </c>
    </row>
    <row r="1251" spans="5:6" s="173" customFormat="1" ht="14.25">
      <c r="E1251" s="258" t="s">
        <v>1078</v>
      </c>
      <c r="F1251" s="258">
        <v>702</v>
      </c>
    </row>
    <row r="1252" spans="5:6" s="173" customFormat="1" ht="14.25">
      <c r="E1252" s="258" t="s">
        <v>1079</v>
      </c>
      <c r="F1252" s="258">
        <v>675</v>
      </c>
    </row>
    <row r="1253" spans="5:6" s="173" customFormat="1" ht="14.25">
      <c r="E1253" s="258" t="s">
        <v>1080</v>
      </c>
      <c r="F1253" s="258">
        <v>356</v>
      </c>
    </row>
    <row r="1254" spans="5:6" s="173" customFormat="1" ht="14.25">
      <c r="E1254" s="258" t="s">
        <v>1081</v>
      </c>
      <c r="F1254" s="258">
        <v>191</v>
      </c>
    </row>
    <row r="1255" spans="5:6" s="173" customFormat="1" ht="14.25">
      <c r="E1255" s="258" t="s">
        <v>1082</v>
      </c>
      <c r="F1255" s="258">
        <v>1169</v>
      </c>
    </row>
    <row r="1256" spans="5:6" s="173" customFormat="1" ht="14.25">
      <c r="E1256" s="258" t="s">
        <v>1083</v>
      </c>
      <c r="F1256" s="258">
        <v>9700</v>
      </c>
    </row>
    <row r="1257" spans="5:6" s="173" customFormat="1" ht="14.25">
      <c r="E1257" s="258" t="s">
        <v>1084</v>
      </c>
      <c r="F1257" s="258">
        <v>726</v>
      </c>
    </row>
    <row r="1258" spans="5:6" s="173" customFormat="1" ht="14.25">
      <c r="E1258" s="258" t="s">
        <v>1085</v>
      </c>
      <c r="F1258" s="258">
        <v>1322</v>
      </c>
    </row>
    <row r="1259" spans="5:6" s="173" customFormat="1" ht="14.25">
      <c r="E1259" s="258" t="s">
        <v>1086</v>
      </c>
      <c r="F1259" s="258">
        <v>1169</v>
      </c>
    </row>
    <row r="1260" spans="5:6" s="173" customFormat="1" ht="14.25">
      <c r="E1260" s="258" t="s">
        <v>1087</v>
      </c>
      <c r="F1260" s="258">
        <v>956</v>
      </c>
    </row>
    <row r="1261" spans="5:6" s="173" customFormat="1" ht="14.25">
      <c r="E1261" s="258" t="s">
        <v>1088</v>
      </c>
      <c r="F1261" s="258">
        <v>1186</v>
      </c>
    </row>
    <row r="1262" spans="5:6" s="173" customFormat="1" ht="14.25">
      <c r="E1262" s="258" t="s">
        <v>1089</v>
      </c>
      <c r="F1262" s="258">
        <v>250</v>
      </c>
    </row>
    <row r="1263" spans="5:6" s="173" customFormat="1" ht="14.25">
      <c r="E1263" s="258" t="s">
        <v>1090</v>
      </c>
      <c r="F1263" s="258">
        <v>307</v>
      </c>
    </row>
    <row r="1264" spans="5:6" s="173" customFormat="1" ht="14.25">
      <c r="E1264" s="258" t="s">
        <v>1091</v>
      </c>
      <c r="F1264" s="258">
        <v>956</v>
      </c>
    </row>
    <row r="1265" spans="5:6" s="173" customFormat="1" ht="14.25">
      <c r="E1265" s="258" t="s">
        <v>1092</v>
      </c>
      <c r="F1265" s="258">
        <v>434</v>
      </c>
    </row>
    <row r="1266" spans="5:6" s="173" customFormat="1" ht="14.25">
      <c r="E1266" s="258" t="s">
        <v>1093</v>
      </c>
      <c r="F1266" s="258">
        <v>684</v>
      </c>
    </row>
    <row r="1267" spans="5:6" s="173" customFormat="1" ht="14.25">
      <c r="E1267" s="258" t="s">
        <v>1094</v>
      </c>
      <c r="F1267" s="258">
        <v>1208</v>
      </c>
    </row>
    <row r="1268" spans="5:6" s="173" customFormat="1" ht="14.25">
      <c r="E1268" s="258" t="s">
        <v>1095</v>
      </c>
      <c r="F1268" s="258">
        <v>377</v>
      </c>
    </row>
    <row r="1269" spans="5:6" s="173" customFormat="1" ht="14.25">
      <c r="E1269" s="258" t="s">
        <v>1096</v>
      </c>
      <c r="F1269" s="258">
        <v>677</v>
      </c>
    </row>
    <row r="1270" spans="5:6" s="173" customFormat="1" ht="14.25">
      <c r="E1270" s="258" t="s">
        <v>1097</v>
      </c>
      <c r="F1270" s="258">
        <v>423</v>
      </c>
    </row>
    <row r="1271" spans="5:6" s="173" customFormat="1" ht="14.25">
      <c r="E1271" s="258" t="s">
        <v>1098</v>
      </c>
      <c r="F1271" s="258">
        <v>3769</v>
      </c>
    </row>
    <row r="1272" spans="5:6" s="173" customFormat="1" ht="14.25">
      <c r="E1272" s="258" t="s">
        <v>1099</v>
      </c>
      <c r="F1272" s="258">
        <v>9769</v>
      </c>
    </row>
    <row r="1273" spans="5:6" s="173" customFormat="1" ht="14.25">
      <c r="E1273" s="258" t="s">
        <v>1100</v>
      </c>
      <c r="F1273" s="258">
        <v>3603</v>
      </c>
    </row>
    <row r="1274" spans="5:6" s="173" customFormat="1" ht="14.25">
      <c r="E1274" s="258" t="s">
        <v>1101</v>
      </c>
      <c r="F1274" s="258">
        <v>9603</v>
      </c>
    </row>
    <row r="1275" spans="5:6" s="173" customFormat="1" ht="14.25">
      <c r="E1275" s="258" t="s">
        <v>1102</v>
      </c>
      <c r="F1275" s="258">
        <v>1462</v>
      </c>
    </row>
    <row r="1276" spans="5:6" s="173" customFormat="1" ht="14.25">
      <c r="E1276" s="258" t="s">
        <v>1103</v>
      </c>
      <c r="F1276" s="258">
        <v>1261</v>
      </c>
    </row>
    <row r="1277" spans="5:6" s="173" customFormat="1" ht="14.25">
      <c r="E1277" s="258" t="s">
        <v>1104</v>
      </c>
      <c r="F1277" s="258">
        <v>464</v>
      </c>
    </row>
    <row r="1278" spans="5:6" s="173" customFormat="1" ht="14.25">
      <c r="E1278" s="258" t="s">
        <v>1105</v>
      </c>
      <c r="F1278" s="258">
        <v>1249</v>
      </c>
    </row>
    <row r="1279" spans="5:6" s="173" customFormat="1" ht="14.25">
      <c r="E1279" s="258" t="s">
        <v>1106</v>
      </c>
      <c r="F1279" s="258">
        <v>1992</v>
      </c>
    </row>
    <row r="1280" spans="5:6" s="173" customFormat="1" ht="14.25">
      <c r="E1280" s="258" t="s">
        <v>1107</v>
      </c>
      <c r="F1280" s="258">
        <v>1801</v>
      </c>
    </row>
    <row r="1281" spans="5:6" s="173" customFormat="1" ht="14.25">
      <c r="E1281" s="258" t="s">
        <v>1108</v>
      </c>
      <c r="F1281" s="258">
        <v>6400</v>
      </c>
    </row>
    <row r="1282" spans="5:6" s="173" customFormat="1" ht="14.25">
      <c r="E1282" s="258" t="s">
        <v>1109</v>
      </c>
      <c r="F1282" s="258">
        <v>1203</v>
      </c>
    </row>
    <row r="1283" spans="5:6" s="173" customFormat="1" ht="14.25">
      <c r="E1283" s="258" t="s">
        <v>1110</v>
      </c>
      <c r="F1283" s="258">
        <v>3639</v>
      </c>
    </row>
    <row r="1284" spans="5:6" s="173" customFormat="1" ht="14.25">
      <c r="E1284" s="258" t="s">
        <v>1111</v>
      </c>
      <c r="F1284" s="258">
        <v>1133</v>
      </c>
    </row>
    <row r="1285" spans="5:6" s="173" customFormat="1" ht="14.25">
      <c r="E1285" s="258" t="s">
        <v>1112</v>
      </c>
      <c r="F1285" s="258">
        <v>2742</v>
      </c>
    </row>
    <row r="1286" spans="5:6" s="173" customFormat="1" ht="14.25">
      <c r="E1286" s="258" t="s">
        <v>1113</v>
      </c>
      <c r="F1286" s="258">
        <v>2742</v>
      </c>
    </row>
    <row r="1287" spans="5:6" s="173" customFormat="1" ht="14.25">
      <c r="E1287" s="258" t="s">
        <v>1114</v>
      </c>
      <c r="F1287" s="258">
        <v>815</v>
      </c>
    </row>
    <row r="1288" spans="5:6" s="173" customFormat="1" ht="14.25">
      <c r="E1288" s="258" t="s">
        <v>1115</v>
      </c>
      <c r="F1288" s="258">
        <v>44</v>
      </c>
    </row>
    <row r="1289" spans="5:6" s="173" customFormat="1" ht="14.25">
      <c r="E1289" s="258" t="s">
        <v>1116</v>
      </c>
      <c r="F1289" s="258">
        <v>584</v>
      </c>
    </row>
    <row r="1290" spans="5:6" s="173" customFormat="1" ht="14.25">
      <c r="E1290" s="258" t="s">
        <v>1117</v>
      </c>
      <c r="F1290" s="258">
        <v>788</v>
      </c>
    </row>
    <row r="1291" spans="5:6" s="173" customFormat="1" ht="14.25">
      <c r="E1291" s="258" t="s">
        <v>1118</v>
      </c>
      <c r="F1291" s="258">
        <v>9300</v>
      </c>
    </row>
    <row r="1292" spans="5:6" s="173" customFormat="1" ht="14.25">
      <c r="E1292" s="258" t="s">
        <v>1119</v>
      </c>
      <c r="F1292" s="258">
        <v>799</v>
      </c>
    </row>
    <row r="1293" spans="5:6" s="173" customFormat="1" ht="14.25">
      <c r="E1293" s="258" t="s">
        <v>1120</v>
      </c>
      <c r="F1293" s="258">
        <v>1290</v>
      </c>
    </row>
    <row r="1294" spans="5:6" s="173" customFormat="1" ht="14.25">
      <c r="E1294" s="258" t="s">
        <v>1121</v>
      </c>
      <c r="F1294" s="258">
        <v>1065</v>
      </c>
    </row>
    <row r="1295" spans="5:6" s="173" customFormat="1" ht="14.25">
      <c r="E1295" s="258" t="s">
        <v>1122</v>
      </c>
      <c r="F1295" s="258">
        <v>816</v>
      </c>
    </row>
    <row r="1296" spans="5:6" s="173" customFormat="1" ht="14.25">
      <c r="E1296" s="258" t="s">
        <v>1123</v>
      </c>
      <c r="F1296" s="258">
        <v>2064</v>
      </c>
    </row>
    <row r="1297" spans="5:6" s="173" customFormat="1" ht="14.25">
      <c r="E1297" s="258" t="s">
        <v>1124</v>
      </c>
      <c r="F1297" s="258">
        <v>975</v>
      </c>
    </row>
    <row r="1298" spans="5:6" s="173" customFormat="1" ht="14.25">
      <c r="E1298" s="258" t="s">
        <v>1125</v>
      </c>
      <c r="F1298" s="258">
        <v>9975</v>
      </c>
    </row>
    <row r="1299" spans="5:6" s="173" customFormat="1" ht="14.25">
      <c r="E1299" s="258" t="s">
        <v>1126</v>
      </c>
      <c r="F1299" s="258">
        <v>818</v>
      </c>
    </row>
    <row r="1300" spans="5:6" s="173" customFormat="1" ht="14.25">
      <c r="E1300" s="258" t="s">
        <v>1127</v>
      </c>
      <c r="F1300" s="258">
        <v>235</v>
      </c>
    </row>
    <row r="1301" spans="5:6" s="173" customFormat="1" ht="14.25">
      <c r="E1301" s="258" t="s">
        <v>1128</v>
      </c>
      <c r="F1301" s="258">
        <v>1110</v>
      </c>
    </row>
    <row r="1302" spans="5:6" s="173" customFormat="1" ht="14.25">
      <c r="E1302" s="258" t="s">
        <v>1129</v>
      </c>
      <c r="F1302" s="258">
        <v>9982</v>
      </c>
    </row>
    <row r="1303" spans="5:6" s="173" customFormat="1" ht="14.25">
      <c r="E1303" s="258" t="s">
        <v>1130</v>
      </c>
      <c r="F1303" s="258">
        <v>977</v>
      </c>
    </row>
    <row r="1304" spans="5:6" s="173" customFormat="1" ht="14.25">
      <c r="E1304" s="258" t="s">
        <v>1131</v>
      </c>
      <c r="F1304" s="258">
        <v>717</v>
      </c>
    </row>
    <row r="1305" spans="5:6" s="173" customFormat="1" ht="14.25">
      <c r="E1305" s="258" t="s">
        <v>1132</v>
      </c>
      <c r="F1305" s="258">
        <v>3764</v>
      </c>
    </row>
    <row r="1306" spans="5:6" s="173" customFormat="1" ht="14.25">
      <c r="E1306" s="258" t="s">
        <v>1133</v>
      </c>
      <c r="F1306" s="258">
        <v>948</v>
      </c>
    </row>
    <row r="1307" spans="5:6" s="173" customFormat="1" ht="14.25">
      <c r="E1307" s="258" t="s">
        <v>1134</v>
      </c>
      <c r="F1307" s="258">
        <v>205</v>
      </c>
    </row>
    <row r="1308" spans="5:6" s="173" customFormat="1" ht="14.25">
      <c r="E1308" s="258" t="s">
        <v>1135</v>
      </c>
      <c r="F1308" s="258">
        <v>4026</v>
      </c>
    </row>
    <row r="1309" spans="5:6" s="173" customFormat="1" ht="14.25">
      <c r="E1309" s="258" t="s">
        <v>1136</v>
      </c>
      <c r="F1309" s="258">
        <v>618</v>
      </c>
    </row>
    <row r="1310" spans="5:6" s="173" customFormat="1" ht="14.25">
      <c r="E1310" s="258" t="s">
        <v>1137</v>
      </c>
      <c r="F1310" s="258">
        <v>4026</v>
      </c>
    </row>
    <row r="1311" spans="5:6" s="173" customFormat="1" ht="14.25">
      <c r="E1311" s="258" t="s">
        <v>1138</v>
      </c>
      <c r="F1311" s="258">
        <v>6500</v>
      </c>
    </row>
    <row r="1312" spans="5:6" s="173" customFormat="1" ht="14.25">
      <c r="E1312" s="258" t="s">
        <v>1139</v>
      </c>
      <c r="F1312" s="258">
        <v>986</v>
      </c>
    </row>
    <row r="1313" spans="5:6" s="173" customFormat="1" ht="14.25">
      <c r="E1313" s="258" t="s">
        <v>1140</v>
      </c>
      <c r="F1313" s="258">
        <v>986</v>
      </c>
    </row>
    <row r="1314" spans="5:6" s="173" customFormat="1" ht="14.25">
      <c r="E1314" s="258" t="s">
        <v>1141</v>
      </c>
      <c r="F1314" s="258">
        <v>948</v>
      </c>
    </row>
    <row r="1315" spans="5:6" s="173" customFormat="1" ht="14.25">
      <c r="E1315" s="258" t="s">
        <v>1142</v>
      </c>
      <c r="F1315" s="258">
        <v>160</v>
      </c>
    </row>
    <row r="1316" spans="5:6" s="173" customFormat="1" ht="14.25">
      <c r="E1316" s="258" t="s">
        <v>1143</v>
      </c>
      <c r="F1316" s="258">
        <v>6600</v>
      </c>
    </row>
    <row r="1317" spans="5:6" s="173" customFormat="1" ht="14.25">
      <c r="E1317" s="258" t="s">
        <v>1144</v>
      </c>
      <c r="F1317" s="258">
        <v>1239</v>
      </c>
    </row>
    <row r="1318" spans="5:6" s="173" customFormat="1" ht="14.25">
      <c r="E1318" s="258" t="s">
        <v>1145</v>
      </c>
      <c r="F1318" s="258">
        <v>253</v>
      </c>
    </row>
    <row r="1319" spans="5:6" s="173" customFormat="1" ht="14.25">
      <c r="E1319" s="258" t="s">
        <v>1146</v>
      </c>
      <c r="F1319" s="258">
        <v>662</v>
      </c>
    </row>
    <row r="1320" spans="5:6" s="173" customFormat="1" ht="14.25">
      <c r="E1320" s="258" t="s">
        <v>1147</v>
      </c>
      <c r="F1320" s="258">
        <v>1332</v>
      </c>
    </row>
    <row r="1321" spans="5:6" s="173" customFormat="1" ht="14.25">
      <c r="E1321" s="258" t="s">
        <v>1148</v>
      </c>
      <c r="F1321" s="258">
        <v>1332</v>
      </c>
    </row>
    <row r="1322" spans="5:6" s="173" customFormat="1" ht="14.25">
      <c r="E1322" s="258" t="s">
        <v>1149</v>
      </c>
      <c r="F1322" s="258">
        <v>115</v>
      </c>
    </row>
    <row r="1323" spans="5:6" s="173" customFormat="1" ht="14.25">
      <c r="E1323" s="258" t="s">
        <v>1150</v>
      </c>
      <c r="F1323" s="258">
        <v>9995</v>
      </c>
    </row>
    <row r="1324" spans="5:6" s="173" customFormat="1" ht="14.25">
      <c r="E1324" s="258" t="s">
        <v>1151</v>
      </c>
      <c r="F1324" s="258">
        <v>374</v>
      </c>
    </row>
    <row r="1325" spans="5:6" s="173" customFormat="1" ht="14.25">
      <c r="E1325" s="258" t="s">
        <v>1152</v>
      </c>
      <c r="F1325" s="258">
        <v>1303</v>
      </c>
    </row>
    <row r="1326" spans="5:6" s="173" customFormat="1" ht="14.25">
      <c r="E1326" s="258" t="s">
        <v>1153</v>
      </c>
      <c r="F1326" s="258">
        <v>1305</v>
      </c>
    </row>
    <row r="1327" spans="5:6" s="173" customFormat="1" ht="14.25">
      <c r="E1327" s="258" t="s">
        <v>1154</v>
      </c>
      <c r="F1327" s="258">
        <v>496</v>
      </c>
    </row>
    <row r="1328" spans="5:6" s="173" customFormat="1" ht="14.25">
      <c r="E1328" s="258" t="s">
        <v>1155</v>
      </c>
      <c r="F1328" s="258">
        <v>355</v>
      </c>
    </row>
    <row r="1329" spans="5:6" s="173" customFormat="1" ht="14.25">
      <c r="E1329" s="258" t="s">
        <v>1156</v>
      </c>
      <c r="F1329" s="258">
        <v>1087</v>
      </c>
    </row>
    <row r="1330" spans="5:6" s="173" customFormat="1" ht="14.25">
      <c r="E1330" s="258" t="s">
        <v>1157</v>
      </c>
      <c r="F1330" s="258">
        <v>1047</v>
      </c>
    </row>
    <row r="1331" spans="5:6" s="173" customFormat="1" ht="14.25">
      <c r="E1331" s="258" t="s">
        <v>1158</v>
      </c>
      <c r="F1331" s="258">
        <v>219</v>
      </c>
    </row>
    <row r="1332" spans="5:6" s="173" customFormat="1" ht="14.25">
      <c r="E1332" s="258" t="s">
        <v>1159</v>
      </c>
      <c r="F1332" s="258">
        <v>3643</v>
      </c>
    </row>
    <row r="1333" spans="5:6" s="173" customFormat="1" ht="14.25">
      <c r="E1333" s="258" t="s">
        <v>1160</v>
      </c>
      <c r="F1333" s="258">
        <v>4000</v>
      </c>
    </row>
    <row r="1334" spans="5:6" s="173" customFormat="1" ht="14.25">
      <c r="E1334" s="258" t="s">
        <v>1161</v>
      </c>
      <c r="F1334" s="258">
        <v>3999</v>
      </c>
    </row>
    <row r="1335" spans="5:6" s="173" customFormat="1" ht="14.25">
      <c r="E1335" s="258" t="s">
        <v>1162</v>
      </c>
      <c r="F1335" s="258">
        <v>1272</v>
      </c>
    </row>
    <row r="1336" spans="5:6" s="173" customFormat="1" ht="14.25">
      <c r="E1336" s="258" t="s">
        <v>1163</v>
      </c>
      <c r="F1336" s="258">
        <v>3573</v>
      </c>
    </row>
    <row r="1337" spans="5:6" s="173" customFormat="1" ht="14.25">
      <c r="E1337" s="258" t="s">
        <v>1164</v>
      </c>
      <c r="F1337" s="258">
        <v>3573</v>
      </c>
    </row>
    <row r="1338" spans="5:6" s="173" customFormat="1" ht="14.25">
      <c r="E1338" s="258" t="s">
        <v>1165</v>
      </c>
      <c r="F1338" s="258">
        <v>820</v>
      </c>
    </row>
    <row r="1339" spans="5:6" s="173" customFormat="1" ht="14.25">
      <c r="E1339" s="258" t="s">
        <v>1166</v>
      </c>
      <c r="F1339" s="258">
        <v>993</v>
      </c>
    </row>
    <row r="1340" spans="5:6" s="173" customFormat="1" ht="14.25">
      <c r="E1340" s="258" t="s">
        <v>1167</v>
      </c>
      <c r="F1340" s="258">
        <v>801</v>
      </c>
    </row>
    <row r="1341" spans="5:6" s="173" customFormat="1" ht="14.25">
      <c r="E1341" s="258" t="s">
        <v>1168</v>
      </c>
      <c r="F1341" s="258">
        <v>343</v>
      </c>
    </row>
    <row r="1342" spans="5:6" s="173" customFormat="1" ht="14.25">
      <c r="E1342" s="258" t="s">
        <v>1169</v>
      </c>
      <c r="F1342" s="258">
        <v>3646</v>
      </c>
    </row>
    <row r="1343" spans="5:6" s="173" customFormat="1" ht="14.25">
      <c r="E1343" s="258" t="s">
        <v>1170</v>
      </c>
      <c r="F1343" s="258">
        <v>9912</v>
      </c>
    </row>
    <row r="1344" spans="5:6" s="173" customFormat="1" ht="14.25">
      <c r="E1344" s="258" t="s">
        <v>1171</v>
      </c>
      <c r="F1344" s="258">
        <v>3609</v>
      </c>
    </row>
    <row r="1345" spans="5:6" s="173" customFormat="1" ht="14.25">
      <c r="E1345" s="258" t="s">
        <v>1172</v>
      </c>
      <c r="F1345" s="258">
        <v>1815</v>
      </c>
    </row>
    <row r="1346" spans="5:6" s="173" customFormat="1" ht="14.25">
      <c r="E1346" s="258" t="s">
        <v>1173</v>
      </c>
      <c r="F1346" s="258">
        <v>280</v>
      </c>
    </row>
    <row r="1347" spans="5:6" s="173" customFormat="1" ht="14.25">
      <c r="E1347" s="258" t="s">
        <v>1174</v>
      </c>
      <c r="F1347" s="258">
        <v>1257</v>
      </c>
    </row>
    <row r="1348" spans="5:6" s="173" customFormat="1" ht="14.25">
      <c r="E1348" s="258" t="s">
        <v>1175</v>
      </c>
      <c r="F1348" s="258">
        <v>4005</v>
      </c>
    </row>
    <row r="1349" spans="5:6" s="173" customFormat="1" ht="14.25">
      <c r="E1349" s="258" t="s">
        <v>1176</v>
      </c>
      <c r="F1349" s="258">
        <v>363</v>
      </c>
    </row>
    <row r="1350" spans="5:6" s="173" customFormat="1" ht="14.25">
      <c r="E1350" s="258" t="s">
        <v>1177</v>
      </c>
      <c r="F1350" s="258">
        <v>90</v>
      </c>
    </row>
    <row r="1351" spans="5:6" s="173" customFormat="1" ht="14.25">
      <c r="E1351" s="258" t="s">
        <v>1178</v>
      </c>
      <c r="F1351" s="258">
        <v>1879</v>
      </c>
    </row>
    <row r="1352" spans="5:6" s="173" customFormat="1" ht="14.25">
      <c r="E1352" s="258" t="s">
        <v>1179</v>
      </c>
      <c r="F1352" s="258">
        <v>700</v>
      </c>
    </row>
    <row r="1353" spans="5:6" s="173" customFormat="1" ht="14.25">
      <c r="E1353" s="258" t="s">
        <v>1180</v>
      </c>
      <c r="F1353" s="258">
        <v>13</v>
      </c>
    </row>
    <row r="1354" spans="5:6" s="173" customFormat="1" ht="14.25">
      <c r="E1354" s="258" t="s">
        <v>1181</v>
      </c>
      <c r="F1354" s="258">
        <v>2034</v>
      </c>
    </row>
    <row r="1355" spans="5:6" s="173" customFormat="1" ht="14.25">
      <c r="E1355" s="258" t="s">
        <v>1182</v>
      </c>
      <c r="F1355" s="258">
        <v>2036</v>
      </c>
    </row>
    <row r="1356" spans="5:6" s="173" customFormat="1" ht="14.25">
      <c r="E1356" s="258" t="s">
        <v>1183</v>
      </c>
      <c r="F1356" s="258">
        <v>406</v>
      </c>
    </row>
    <row r="1357" spans="5:6" s="173" customFormat="1" ht="14.25">
      <c r="E1357" s="258" t="s">
        <v>1184</v>
      </c>
      <c r="F1357" s="258">
        <v>1404</v>
      </c>
    </row>
    <row r="1358" spans="5:6" s="173" customFormat="1" ht="14.25">
      <c r="E1358" s="258" t="s">
        <v>1185</v>
      </c>
      <c r="F1358" s="258">
        <v>397</v>
      </c>
    </row>
    <row r="1359" spans="5:6" s="173" customFormat="1" ht="14.25">
      <c r="E1359" s="258" t="s">
        <v>1186</v>
      </c>
      <c r="F1359" s="258">
        <v>422</v>
      </c>
    </row>
    <row r="1360" spans="5:6" s="173" customFormat="1" ht="14.25">
      <c r="E1360" s="258" t="s">
        <v>1187</v>
      </c>
      <c r="F1360" s="258">
        <v>1024</v>
      </c>
    </row>
    <row r="1361" spans="5:6" s="173" customFormat="1" ht="14.25">
      <c r="E1361" s="258" t="s">
        <v>1188</v>
      </c>
      <c r="F1361" s="258">
        <v>162</v>
      </c>
    </row>
    <row r="1362" spans="5:6" s="173" customFormat="1" ht="14.25">
      <c r="E1362" s="258" t="s">
        <v>1189</v>
      </c>
      <c r="F1362" s="258">
        <v>3717</v>
      </c>
    </row>
    <row r="1363" spans="5:6" s="173" customFormat="1" ht="14.25">
      <c r="E1363" s="258" t="s">
        <v>1190</v>
      </c>
      <c r="F1363" s="258">
        <v>496</v>
      </c>
    </row>
    <row r="1364" spans="5:6" s="173" customFormat="1" ht="14.25">
      <c r="E1364" s="258" t="s">
        <v>1191</v>
      </c>
      <c r="F1364" s="258">
        <v>1209</v>
      </c>
    </row>
    <row r="1365" spans="5:6" s="173" customFormat="1" ht="14.25">
      <c r="E1365" s="258" t="s">
        <v>1192</v>
      </c>
      <c r="F1365" s="258">
        <v>3770</v>
      </c>
    </row>
    <row r="1366" spans="5:6" s="173" customFormat="1" ht="14.25">
      <c r="E1366" s="258" t="s">
        <v>1193</v>
      </c>
      <c r="F1366" s="258">
        <v>6700</v>
      </c>
    </row>
    <row r="1367" spans="5:6" s="173" customFormat="1" ht="14.25">
      <c r="E1367" s="258" t="s">
        <v>1194</v>
      </c>
      <c r="F1367" s="258">
        <v>962</v>
      </c>
    </row>
    <row r="1368" spans="5:6" s="173" customFormat="1" ht="14.25">
      <c r="E1368" s="258" t="s">
        <v>1195</v>
      </c>
      <c r="F1368" s="258">
        <v>962</v>
      </c>
    </row>
    <row r="1369" spans="5:6" s="173" customFormat="1" ht="14.25">
      <c r="E1369" s="258" t="s">
        <v>1196</v>
      </c>
      <c r="F1369" s="258">
        <v>498</v>
      </c>
    </row>
    <row r="1370" spans="5:6" s="173" customFormat="1" ht="14.25">
      <c r="E1370" s="258" t="s">
        <v>1197</v>
      </c>
      <c r="F1370" s="258">
        <v>497</v>
      </c>
    </row>
    <row r="1371" spans="5:6" s="173" customFormat="1" ht="14.25">
      <c r="E1371" s="258" t="s">
        <v>1198</v>
      </c>
      <c r="F1371" s="258">
        <v>2730</v>
      </c>
    </row>
    <row r="1372" spans="5:6" s="173" customFormat="1" ht="14.25">
      <c r="E1372" s="258" t="s">
        <v>1199</v>
      </c>
      <c r="F1372" s="258">
        <v>497</v>
      </c>
    </row>
    <row r="1373" spans="5:6" s="173" customFormat="1" ht="14.25">
      <c r="E1373" s="258" t="s">
        <v>1200</v>
      </c>
      <c r="F1373" s="258">
        <v>2720</v>
      </c>
    </row>
    <row r="1374" spans="5:6" s="173" customFormat="1" ht="14.25">
      <c r="E1374" s="258" t="s">
        <v>1201</v>
      </c>
      <c r="F1374" s="258">
        <v>663</v>
      </c>
    </row>
    <row r="1375" spans="5:6" s="173" customFormat="1" ht="14.25">
      <c r="E1375" s="258" t="s">
        <v>1202</v>
      </c>
      <c r="F1375" s="258">
        <v>2100</v>
      </c>
    </row>
    <row r="1376" spans="5:6" s="173" customFormat="1" ht="14.25">
      <c r="E1376" s="258" t="s">
        <v>1203</v>
      </c>
      <c r="F1376" s="258">
        <v>268</v>
      </c>
    </row>
    <row r="1377" spans="5:6" s="173" customFormat="1" ht="14.25">
      <c r="E1377" s="258" t="s">
        <v>1204</v>
      </c>
      <c r="F1377" s="258">
        <v>462</v>
      </c>
    </row>
    <row r="1378" spans="5:6" s="173" customFormat="1" ht="14.25">
      <c r="E1378" s="258" t="s">
        <v>1205</v>
      </c>
      <c r="F1378" s="258">
        <v>1181</v>
      </c>
    </row>
    <row r="1379" spans="5:6" s="173" customFormat="1" ht="14.25">
      <c r="E1379" s="258" t="s">
        <v>1206</v>
      </c>
      <c r="F1379" s="258">
        <v>1177</v>
      </c>
    </row>
    <row r="1380" spans="5:6" s="173" customFormat="1" ht="14.25">
      <c r="E1380" s="258" t="s">
        <v>1207</v>
      </c>
      <c r="F1380" s="258">
        <v>3788</v>
      </c>
    </row>
    <row r="1381" spans="5:6" s="173" customFormat="1" ht="14.25">
      <c r="E1381" s="258" t="s">
        <v>1208</v>
      </c>
      <c r="F1381" s="258">
        <v>8900</v>
      </c>
    </row>
    <row r="1382" spans="5:6" s="173" customFormat="1" ht="14.25">
      <c r="E1382" s="258" t="s">
        <v>1209</v>
      </c>
      <c r="F1382" s="258">
        <v>547</v>
      </c>
    </row>
    <row r="1383" spans="5:6" s="173" customFormat="1" ht="14.25">
      <c r="E1383" s="258" t="s">
        <v>1210</v>
      </c>
      <c r="F1383" s="258">
        <v>8901</v>
      </c>
    </row>
    <row r="1384" spans="5:6" s="173" customFormat="1" ht="14.25">
      <c r="E1384" s="258" t="s">
        <v>1211</v>
      </c>
      <c r="F1384" s="258">
        <v>8900</v>
      </c>
    </row>
    <row r="1385" spans="5:6" s="173" customFormat="1" ht="14.25">
      <c r="E1385" s="258" t="s">
        <v>1212</v>
      </c>
      <c r="F1385" s="258">
        <v>3743</v>
      </c>
    </row>
    <row r="1386" spans="5:6" s="173" customFormat="1" ht="14.25">
      <c r="E1386" s="258" t="s">
        <v>1213</v>
      </c>
      <c r="F1386" s="258">
        <v>1214</v>
      </c>
    </row>
    <row r="1387" spans="5:6" s="173" customFormat="1" ht="14.25">
      <c r="E1387" s="258" t="s">
        <v>1214</v>
      </c>
      <c r="F1387" s="258">
        <v>498</v>
      </c>
    </row>
    <row r="1388" spans="5:6" s="173" customFormat="1" ht="14.25">
      <c r="E1388" s="258" t="s">
        <v>1215</v>
      </c>
      <c r="F1388" s="258">
        <v>1295</v>
      </c>
    </row>
    <row r="1389" spans="5:6" s="173" customFormat="1" ht="14.25">
      <c r="E1389" s="258" t="s">
        <v>1216</v>
      </c>
      <c r="F1389" s="258">
        <v>1232</v>
      </c>
    </row>
    <row r="1390" spans="5:6" s="173" customFormat="1" ht="14.25">
      <c r="E1390" s="258" t="s">
        <v>1217</v>
      </c>
      <c r="F1390" s="258">
        <v>46</v>
      </c>
    </row>
    <row r="1391" spans="5:6" s="173" customFormat="1" ht="14.25">
      <c r="E1391" s="258" t="s">
        <v>1218</v>
      </c>
      <c r="F1391" s="258">
        <v>2660</v>
      </c>
    </row>
    <row r="1392" spans="5:6" s="173" customFormat="1" ht="14.25">
      <c r="E1392" s="258" t="s">
        <v>1219</v>
      </c>
      <c r="F1392" s="258">
        <v>96</v>
      </c>
    </row>
    <row r="1393" spans="5:6" s="173" customFormat="1" ht="14.25">
      <c r="E1393" s="258" t="s">
        <v>1220</v>
      </c>
      <c r="F1393" s="258">
        <v>798</v>
      </c>
    </row>
    <row r="1394" spans="5:6" s="173" customFormat="1" ht="14.25">
      <c r="E1394" s="258" t="s">
        <v>1221</v>
      </c>
      <c r="F1394" s="258">
        <v>577</v>
      </c>
    </row>
    <row r="1395" spans="5:6" s="173" customFormat="1" ht="14.25">
      <c r="E1395" s="258" t="s">
        <v>1222</v>
      </c>
      <c r="F1395" s="258">
        <v>1134</v>
      </c>
    </row>
    <row r="1396" spans="5:6" s="173" customFormat="1" ht="14.25">
      <c r="E1396" s="258" t="s">
        <v>1223</v>
      </c>
      <c r="F1396" s="258">
        <v>758</v>
      </c>
    </row>
    <row r="1397" spans="5:6" s="173" customFormat="1" ht="14.25">
      <c r="E1397" s="258" t="s">
        <v>1224</v>
      </c>
      <c r="F1397" s="258">
        <v>358</v>
      </c>
    </row>
    <row r="1398" spans="5:6" s="173" customFormat="1" ht="14.25">
      <c r="E1398" s="258" t="s">
        <v>1225</v>
      </c>
      <c r="F1398" s="258">
        <v>775</v>
      </c>
    </row>
    <row r="1399" spans="5:6" s="173" customFormat="1" ht="14.25">
      <c r="E1399" s="258" t="s">
        <v>1226</v>
      </c>
      <c r="F1399" s="258">
        <v>64</v>
      </c>
    </row>
    <row r="1400" spans="5:6" s="173" customFormat="1" ht="14.25">
      <c r="E1400" s="258" t="s">
        <v>1227</v>
      </c>
      <c r="F1400" s="258">
        <v>1144</v>
      </c>
    </row>
    <row r="1401" spans="5:6" s="173" customFormat="1" ht="14.25">
      <c r="E1401" s="258" t="s">
        <v>1228</v>
      </c>
      <c r="F1401" s="258">
        <v>233</v>
      </c>
    </row>
    <row r="1402" spans="5:6" s="173" customFormat="1" ht="14.25">
      <c r="E1402" s="258" t="s">
        <v>1229</v>
      </c>
      <c r="F1402" s="258">
        <v>9400</v>
      </c>
    </row>
    <row r="1403" spans="5:6" s="173" customFormat="1" ht="14.25">
      <c r="E1403" s="258" t="s">
        <v>1230</v>
      </c>
      <c r="F1403" s="258">
        <v>1158</v>
      </c>
    </row>
    <row r="1404" spans="5:6" s="173" customFormat="1" ht="14.25">
      <c r="E1404" s="258" t="s">
        <v>1231</v>
      </c>
      <c r="F1404" s="258">
        <v>1923</v>
      </c>
    </row>
    <row r="1405" spans="5:6" s="173" customFormat="1" ht="14.25">
      <c r="E1405" s="258" t="s">
        <v>1232</v>
      </c>
      <c r="F1405" s="258">
        <v>2009</v>
      </c>
    </row>
    <row r="1406" spans="5:6" s="173" customFormat="1" ht="14.25">
      <c r="E1406" s="258" t="s">
        <v>1233</v>
      </c>
      <c r="F1406" s="258">
        <v>1226</v>
      </c>
    </row>
    <row r="1407" spans="5:6" s="173" customFormat="1" ht="14.25">
      <c r="E1407" s="258" t="s">
        <v>1234</v>
      </c>
      <c r="F1407" s="258">
        <v>1112</v>
      </c>
    </row>
    <row r="1408" spans="5:6" s="173" customFormat="1" ht="14.25">
      <c r="E1408" s="258" t="s">
        <v>1235</v>
      </c>
      <c r="F1408" s="258">
        <v>4007</v>
      </c>
    </row>
    <row r="1409" spans="5:6" s="173" customFormat="1" ht="14.25">
      <c r="E1409" s="258" t="s">
        <v>1236</v>
      </c>
      <c r="F1409" s="258">
        <v>803</v>
      </c>
    </row>
    <row r="1410" spans="5:6" s="173" customFormat="1" ht="14.25">
      <c r="E1410" s="258" t="s">
        <v>1237</v>
      </c>
      <c r="F1410" s="258">
        <v>452</v>
      </c>
    </row>
    <row r="1411" spans="5:6" s="173" customFormat="1" ht="14.25">
      <c r="E1411" s="258" t="s">
        <v>1238</v>
      </c>
      <c r="F1411" s="258">
        <v>1833</v>
      </c>
    </row>
    <row r="1412" spans="5:6" s="173" customFormat="1" ht="14.25">
      <c r="E1412" s="258" t="s">
        <v>1239</v>
      </c>
      <c r="F1412" s="258">
        <v>452</v>
      </c>
    </row>
    <row r="1413" spans="5:6" s="173" customFormat="1" ht="14.25">
      <c r="E1413" s="258" t="s">
        <v>1240</v>
      </c>
      <c r="F1413" s="258">
        <v>1836</v>
      </c>
    </row>
    <row r="1414" spans="5:6" s="173" customFormat="1" ht="14.25">
      <c r="E1414" s="258" t="s">
        <v>1241</v>
      </c>
      <c r="F1414" s="258">
        <v>5</v>
      </c>
    </row>
    <row r="1415" spans="5:6" s="173" customFormat="1" ht="14.25">
      <c r="E1415" s="258" t="s">
        <v>1242</v>
      </c>
      <c r="F1415" s="258">
        <v>409</v>
      </c>
    </row>
    <row r="1416" spans="5:6" s="173" customFormat="1" ht="14.25">
      <c r="E1416" s="258" t="s">
        <v>1243</v>
      </c>
      <c r="F1416" s="258">
        <v>866</v>
      </c>
    </row>
    <row r="1417" spans="5:6" s="173" customFormat="1" ht="14.25">
      <c r="E1417" s="258" t="s">
        <v>1244</v>
      </c>
      <c r="F1417" s="258">
        <v>3607</v>
      </c>
    </row>
    <row r="1418" spans="5:6" s="173" customFormat="1" ht="14.25">
      <c r="E1418" s="258" t="s">
        <v>1245</v>
      </c>
      <c r="F1418" s="258">
        <v>811</v>
      </c>
    </row>
    <row r="1419" spans="5:6" s="173" customFormat="1" ht="14.25">
      <c r="E1419" s="258" t="s">
        <v>1246</v>
      </c>
      <c r="F1419" s="258">
        <v>9012</v>
      </c>
    </row>
    <row r="1420" spans="5:6" s="173" customFormat="1" ht="14.25">
      <c r="E1420" s="258" t="s">
        <v>1247</v>
      </c>
      <c r="F1420" s="258">
        <v>753</v>
      </c>
    </row>
    <row r="1421" spans="5:6" s="173" customFormat="1" ht="14.25">
      <c r="E1421" s="258" t="s">
        <v>1248</v>
      </c>
      <c r="F1421" s="258">
        <v>2011</v>
      </c>
    </row>
    <row r="1422" spans="5:6" s="173" customFormat="1" ht="14.25">
      <c r="E1422" s="258" t="s">
        <v>1249</v>
      </c>
      <c r="F1422" s="258">
        <v>29</v>
      </c>
    </row>
    <row r="1423" spans="5:6" s="173" customFormat="1" ht="14.25">
      <c r="E1423" s="258" t="s">
        <v>1250</v>
      </c>
      <c r="F1423" s="258">
        <v>440</v>
      </c>
    </row>
    <row r="1424" spans="5:6" s="173" customFormat="1" ht="14.25">
      <c r="E1424" s="258" t="s">
        <v>1251</v>
      </c>
      <c r="F1424" s="258">
        <v>575</v>
      </c>
    </row>
    <row r="1425" spans="5:6" s="173" customFormat="1" ht="14.25">
      <c r="E1425" s="258" t="s">
        <v>1252</v>
      </c>
      <c r="F1425" s="258">
        <v>1138</v>
      </c>
    </row>
    <row r="1426" spans="5:6" s="173" customFormat="1" ht="14.25">
      <c r="E1426" s="258" t="s">
        <v>1253</v>
      </c>
      <c r="F1426" s="258">
        <v>1117</v>
      </c>
    </row>
    <row r="1427" spans="5:6" s="173" customFormat="1" ht="14.25">
      <c r="E1427" s="258" t="s">
        <v>1254</v>
      </c>
      <c r="F1427" s="258">
        <v>1897</v>
      </c>
    </row>
    <row r="1428" spans="5:6" s="173" customFormat="1" ht="14.25">
      <c r="E1428" s="258" t="s">
        <v>1255</v>
      </c>
      <c r="F1428" s="258">
        <v>1044</v>
      </c>
    </row>
    <row r="1429" spans="5:6" s="173" customFormat="1" ht="14.25">
      <c r="E1429" s="258" t="s">
        <v>1256</v>
      </c>
      <c r="F1429" s="258">
        <v>795</v>
      </c>
    </row>
    <row r="1430" spans="5:6" s="173" customFormat="1" ht="14.25">
      <c r="E1430" s="258" t="s">
        <v>1257</v>
      </c>
      <c r="F1430" s="258">
        <v>499</v>
      </c>
    </row>
    <row r="1431" spans="5:6" s="173" customFormat="1" ht="14.25">
      <c r="E1431" s="258" t="s">
        <v>1258</v>
      </c>
      <c r="F1431" s="258">
        <v>3566</v>
      </c>
    </row>
    <row r="1432" spans="5:6" s="173" customFormat="1" ht="14.25">
      <c r="E1432" s="258" t="s">
        <v>1259</v>
      </c>
      <c r="F1432" s="258">
        <v>134</v>
      </c>
    </row>
    <row r="1433" spans="5:6" s="173" customFormat="1" ht="14.25">
      <c r="E1433" s="258" t="s">
        <v>1260</v>
      </c>
      <c r="F1433" s="258">
        <v>453</v>
      </c>
    </row>
    <row r="1434" spans="5:6" s="173" customFormat="1" ht="14.25">
      <c r="E1434" s="258" t="s">
        <v>1261</v>
      </c>
      <c r="F1434" s="258">
        <v>3749</v>
      </c>
    </row>
    <row r="1435" spans="5:6" s="173" customFormat="1" ht="14.25">
      <c r="E1435" s="258" t="s">
        <v>1262</v>
      </c>
      <c r="F1435" s="258">
        <v>759</v>
      </c>
    </row>
    <row r="1436" spans="5:6" s="173" customFormat="1" ht="14.25">
      <c r="E1436" s="258" t="s">
        <v>1263</v>
      </c>
      <c r="F1436" s="258">
        <v>417</v>
      </c>
    </row>
    <row r="1437" spans="5:6" s="173" customFormat="1" ht="14.25">
      <c r="E1437" s="258" t="s">
        <v>1264</v>
      </c>
      <c r="F1437" s="258">
        <v>1999</v>
      </c>
    </row>
    <row r="1438" spans="5:6" s="173" customFormat="1" ht="14.25">
      <c r="E1438" s="258" t="s">
        <v>1265</v>
      </c>
      <c r="F1438" s="258">
        <v>3647</v>
      </c>
    </row>
    <row r="1439" spans="5:6" s="173" customFormat="1" ht="14.25">
      <c r="E1439" s="258" t="s">
        <v>1266</v>
      </c>
      <c r="F1439" s="258">
        <v>9240</v>
      </c>
    </row>
    <row r="1440" spans="5:6" s="173" customFormat="1" ht="14.25">
      <c r="E1440" s="258" t="s">
        <v>1267</v>
      </c>
      <c r="F1440" s="258">
        <v>241</v>
      </c>
    </row>
    <row r="1441" spans="5:6" s="173" customFormat="1" ht="14.25">
      <c r="E1441" s="258" t="s">
        <v>1268</v>
      </c>
      <c r="F1441" s="258">
        <v>240</v>
      </c>
    </row>
    <row r="1442" spans="5:6" s="173" customFormat="1" ht="14.25">
      <c r="E1442" s="258" t="s">
        <v>1269</v>
      </c>
      <c r="F1442" s="258">
        <v>623</v>
      </c>
    </row>
    <row r="1443" spans="5:6" s="173" customFormat="1" ht="14.25">
      <c r="E1443" s="258" t="s">
        <v>1270</v>
      </c>
      <c r="F1443" s="258">
        <v>2026</v>
      </c>
    </row>
    <row r="1444" spans="5:6" s="173" customFormat="1" ht="14.25">
      <c r="E1444" s="258" t="s">
        <v>1271</v>
      </c>
      <c r="F1444" s="258">
        <v>831</v>
      </c>
    </row>
    <row r="1445" spans="5:6" s="173" customFormat="1" ht="14.25">
      <c r="E1445" s="258" t="s">
        <v>1272</v>
      </c>
      <c r="F1445" s="258">
        <v>9831</v>
      </c>
    </row>
    <row r="1446" spans="5:6" s="173" customFormat="1" ht="14.25">
      <c r="E1446" s="258" t="s">
        <v>1273</v>
      </c>
      <c r="F1446" s="258">
        <v>3000</v>
      </c>
    </row>
    <row r="1447" spans="5:6" s="173" customFormat="1" ht="14.25">
      <c r="E1447" s="258" t="s">
        <v>1274</v>
      </c>
      <c r="F1447" s="258">
        <v>3001</v>
      </c>
    </row>
    <row r="1448" spans="5:6" s="173" customFormat="1" ht="14.25">
      <c r="E1448" s="258" t="s">
        <v>1275</v>
      </c>
      <c r="F1448" s="258">
        <v>3002</v>
      </c>
    </row>
    <row r="1449" spans="5:6" s="173" customFormat="1" ht="14.25">
      <c r="E1449" s="258" t="s">
        <v>1276</v>
      </c>
      <c r="F1449" s="258">
        <v>3501</v>
      </c>
    </row>
    <row r="1450" spans="5:6" s="173" customFormat="1" ht="14.25">
      <c r="E1450" s="258" t="s">
        <v>1277</v>
      </c>
      <c r="F1450" s="258">
        <v>3502</v>
      </c>
    </row>
    <row r="1451" spans="5:6" s="173" customFormat="1" ht="14.25">
      <c r="E1451" s="258" t="s">
        <v>1278</v>
      </c>
      <c r="F1451" s="258">
        <v>3003</v>
      </c>
    </row>
    <row r="1452" spans="5:6" s="173" customFormat="1" ht="14.25">
      <c r="E1452" s="258" t="s">
        <v>1279</v>
      </c>
      <c r="F1452" s="258">
        <v>718</v>
      </c>
    </row>
    <row r="1453" spans="5:6" s="173" customFormat="1" ht="14.25">
      <c r="E1453" s="258" t="s">
        <v>1280</v>
      </c>
      <c r="F1453" s="258">
        <v>502</v>
      </c>
    </row>
    <row r="1454" spans="5:6" s="173" customFormat="1" ht="14.25">
      <c r="E1454" s="258" t="s">
        <v>1281</v>
      </c>
      <c r="F1454" s="258">
        <v>9502</v>
      </c>
    </row>
    <row r="1455" spans="5:6" s="173" customFormat="1" ht="14.25">
      <c r="E1455" s="258" t="s">
        <v>1282</v>
      </c>
      <c r="F1455" s="258">
        <v>183</v>
      </c>
    </row>
    <row r="1456" spans="5:6" s="173" customFormat="1" ht="14.25">
      <c r="E1456" s="258" t="s">
        <v>1283</v>
      </c>
      <c r="F1456" s="258">
        <v>9994</v>
      </c>
    </row>
    <row r="1457" spans="5:6" s="173" customFormat="1" ht="14.25">
      <c r="E1457" s="258" t="s">
        <v>1284</v>
      </c>
      <c r="F1457" s="258">
        <v>9992</v>
      </c>
    </row>
    <row r="1458" spans="5:6" s="173" customFormat="1" ht="14.25">
      <c r="E1458" s="258" t="s">
        <v>1285</v>
      </c>
      <c r="F1458" s="258">
        <v>9993</v>
      </c>
    </row>
    <row r="1459" spans="5:6" s="173" customFormat="1" ht="14.25">
      <c r="E1459" s="258" t="s">
        <v>1286</v>
      </c>
      <c r="F1459" s="258">
        <v>9999</v>
      </c>
    </row>
    <row r="1460" spans="5:6" s="173" customFormat="1" ht="14.25">
      <c r="E1460" s="258" t="s">
        <v>1287</v>
      </c>
      <c r="F1460" s="258">
        <v>916</v>
      </c>
    </row>
    <row r="1461" spans="5:6" s="173" customFormat="1" ht="14.25">
      <c r="E1461" s="258" t="s">
        <v>1288</v>
      </c>
      <c r="F1461" s="258">
        <v>805</v>
      </c>
    </row>
    <row r="1462" spans="5:6" s="173" customFormat="1" ht="14.25">
      <c r="E1462" s="258" t="s">
        <v>1289</v>
      </c>
      <c r="F1462" s="258">
        <v>828</v>
      </c>
    </row>
    <row r="1463" spans="5:6" s="173" customFormat="1" ht="14.25">
      <c r="E1463" s="258" t="s">
        <v>1290</v>
      </c>
      <c r="F1463" s="258">
        <v>1227</v>
      </c>
    </row>
    <row r="1464" spans="5:6" s="173" customFormat="1" ht="14.25">
      <c r="E1464" s="258" t="s">
        <v>1291</v>
      </c>
      <c r="F1464" s="258">
        <v>504</v>
      </c>
    </row>
    <row r="1465" spans="5:6" s="173" customFormat="1" ht="14.25">
      <c r="E1465" s="258" t="s">
        <v>1292</v>
      </c>
      <c r="F1465" s="258">
        <v>505</v>
      </c>
    </row>
    <row r="1466" spans="5:6" s="173" customFormat="1" ht="14.25">
      <c r="E1466" s="258" t="s">
        <v>1293</v>
      </c>
      <c r="F1466" s="258">
        <v>576</v>
      </c>
    </row>
    <row r="1467" spans="5:6" s="173" customFormat="1" ht="14.25">
      <c r="E1467" s="258" t="s">
        <v>1294</v>
      </c>
      <c r="F1467" s="258">
        <v>371</v>
      </c>
    </row>
    <row r="1468" spans="5:6" s="173" customFormat="1" ht="14.25">
      <c r="E1468" s="258" t="s">
        <v>1295</v>
      </c>
      <c r="F1468" s="258">
        <v>371</v>
      </c>
    </row>
    <row r="1469" spans="5:6" s="173" customFormat="1" ht="14.25">
      <c r="E1469" s="258" t="s">
        <v>1296</v>
      </c>
      <c r="F1469" s="258">
        <v>1338</v>
      </c>
    </row>
    <row r="1470" spans="5:6" s="173" customFormat="1" ht="14.25">
      <c r="E1470" s="258" t="s">
        <v>1297</v>
      </c>
      <c r="F1470" s="258">
        <v>3564</v>
      </c>
    </row>
    <row r="1471" spans="5:6" s="173" customFormat="1" ht="14.25">
      <c r="E1471" s="258" t="s">
        <v>1298</v>
      </c>
      <c r="F1471" s="258">
        <v>1224</v>
      </c>
    </row>
    <row r="1472" spans="5:6" s="173" customFormat="1" ht="14.25">
      <c r="E1472" s="258" t="s">
        <v>1299</v>
      </c>
      <c r="F1472" s="258">
        <v>3779</v>
      </c>
    </row>
    <row r="1473" spans="5:6" s="173" customFormat="1" ht="14.25">
      <c r="E1473" s="258" t="s">
        <v>1300</v>
      </c>
      <c r="F1473" s="258">
        <v>824</v>
      </c>
    </row>
    <row r="1474" spans="5:6" s="173" customFormat="1" ht="14.25">
      <c r="E1474" s="258" t="s">
        <v>1301</v>
      </c>
      <c r="F1474" s="258">
        <v>1252</v>
      </c>
    </row>
    <row r="1475" spans="5:6" s="173" customFormat="1" ht="14.25">
      <c r="E1475" s="258" t="s">
        <v>1302</v>
      </c>
      <c r="F1475" s="258">
        <v>1210</v>
      </c>
    </row>
    <row r="1476" spans="5:6" s="173" customFormat="1" ht="14.25">
      <c r="E1476" s="258" t="s">
        <v>1303</v>
      </c>
      <c r="F1476" s="258">
        <v>1367</v>
      </c>
    </row>
    <row r="1477" spans="5:6" s="173" customFormat="1" ht="14.25">
      <c r="E1477" s="258" t="s">
        <v>1304</v>
      </c>
      <c r="F1477" s="258">
        <v>1153</v>
      </c>
    </row>
    <row r="1478" spans="5:6" s="173" customFormat="1" ht="14.25">
      <c r="E1478" s="258" t="s">
        <v>1305</v>
      </c>
      <c r="F1478" s="258">
        <v>1183</v>
      </c>
    </row>
    <row r="1479" spans="5:6" s="173" customFormat="1" ht="14.25">
      <c r="E1479" s="258" t="s">
        <v>1306</v>
      </c>
      <c r="F1479" s="258">
        <v>1229</v>
      </c>
    </row>
    <row r="1480" spans="5:6" s="173" customFormat="1" ht="14.25">
      <c r="E1480" s="258" t="s">
        <v>1307</v>
      </c>
      <c r="F1480" s="258">
        <v>1331</v>
      </c>
    </row>
    <row r="1481" spans="5:6" s="173" customFormat="1" ht="14.25">
      <c r="E1481" s="258" t="s">
        <v>1308</v>
      </c>
      <c r="F1481" s="258">
        <v>1291</v>
      </c>
    </row>
    <row r="1482" spans="5:6" s="173" customFormat="1" ht="14.25">
      <c r="E1482" s="258" t="s">
        <v>1309</v>
      </c>
      <c r="F1482" s="258">
        <v>1201</v>
      </c>
    </row>
    <row r="1483" spans="5:6" s="173" customFormat="1" ht="14.25">
      <c r="E1483" s="258" t="s">
        <v>1310</v>
      </c>
      <c r="F1483" s="258">
        <v>2006</v>
      </c>
    </row>
    <row r="1484" spans="5:6" s="173" customFormat="1" ht="14.25">
      <c r="E1484" s="258" t="s">
        <v>1311</v>
      </c>
      <c r="F1484" s="258">
        <v>4028</v>
      </c>
    </row>
    <row r="1485" spans="5:6" s="173" customFormat="1" ht="14.25">
      <c r="E1485" s="258" t="s">
        <v>1312</v>
      </c>
      <c r="F1485" s="258">
        <v>63</v>
      </c>
    </row>
    <row r="1486" spans="5:6" s="173" customFormat="1" ht="14.25">
      <c r="E1486" s="258" t="s">
        <v>1313</v>
      </c>
      <c r="F1486" s="258">
        <v>57</v>
      </c>
    </row>
    <row r="1487" spans="5:6" s="173" customFormat="1" ht="14.25">
      <c r="E1487" s="258" t="s">
        <v>1314</v>
      </c>
      <c r="F1487" s="258">
        <v>840</v>
      </c>
    </row>
    <row r="1488" spans="5:6" s="173" customFormat="1" ht="14.25">
      <c r="E1488" s="258" t="s">
        <v>1315</v>
      </c>
      <c r="F1488" s="258">
        <v>1059</v>
      </c>
    </row>
    <row r="1489" spans="5:6" s="173" customFormat="1" ht="14.25">
      <c r="E1489" s="258" t="s">
        <v>1316</v>
      </c>
      <c r="F1489" s="258">
        <v>859</v>
      </c>
    </row>
    <row r="1490" spans="5:6" s="173" customFormat="1" ht="14.25">
      <c r="E1490" s="258" t="s">
        <v>1317</v>
      </c>
      <c r="F1490" s="258">
        <v>1296</v>
      </c>
    </row>
    <row r="1491" spans="5:6" s="173" customFormat="1" ht="14.25">
      <c r="E1491" s="258" t="s">
        <v>1318</v>
      </c>
      <c r="F1491" s="258">
        <v>978</v>
      </c>
    </row>
    <row r="1492" spans="5:6" s="173" customFormat="1" ht="14.25">
      <c r="E1492" s="258" t="s">
        <v>1319</v>
      </c>
      <c r="F1492" s="258">
        <v>857</v>
      </c>
    </row>
    <row r="1493" spans="5:6" s="173" customFormat="1" ht="14.25">
      <c r="E1493" s="258" t="s">
        <v>1320</v>
      </c>
      <c r="F1493" s="258">
        <v>3638</v>
      </c>
    </row>
    <row r="1494" spans="5:6" s="173" customFormat="1" ht="14.25">
      <c r="E1494" s="258" t="s">
        <v>1321</v>
      </c>
      <c r="F1494" s="258">
        <v>364</v>
      </c>
    </row>
    <row r="1495" spans="5:6" s="173" customFormat="1" ht="14.25">
      <c r="E1495" s="258" t="s">
        <v>1322</v>
      </c>
      <c r="F1495" s="258">
        <v>690</v>
      </c>
    </row>
    <row r="1496" spans="5:6" s="173" customFormat="1" ht="14.25">
      <c r="E1496" s="258" t="s">
        <v>1323</v>
      </c>
      <c r="F1496" s="258">
        <v>220</v>
      </c>
    </row>
    <row r="1497" spans="5:6" s="173" customFormat="1" ht="14.25">
      <c r="E1497" s="258" t="s">
        <v>1324</v>
      </c>
      <c r="F1497" s="258">
        <v>177</v>
      </c>
    </row>
    <row r="1498" spans="5:6" s="173" customFormat="1" ht="14.25">
      <c r="E1498" s="258" t="s">
        <v>1325</v>
      </c>
      <c r="F1498" s="258">
        <v>357</v>
      </c>
    </row>
    <row r="1499" spans="5:6" s="173" customFormat="1" ht="14.25">
      <c r="E1499" s="258" t="s">
        <v>1326</v>
      </c>
      <c r="F1499" s="258">
        <v>2010</v>
      </c>
    </row>
    <row r="1500" spans="5:6" s="173" customFormat="1" ht="14.25">
      <c r="E1500" s="258" t="s">
        <v>1327</v>
      </c>
      <c r="F1500" s="258">
        <v>633</v>
      </c>
    </row>
    <row r="1501" spans="5:6" s="173" customFormat="1" ht="14.25">
      <c r="E1501" s="258" t="s">
        <v>1328</v>
      </c>
      <c r="F1501" s="258">
        <v>132</v>
      </c>
    </row>
    <row r="1502" spans="5:6" s="173" customFormat="1" ht="14.25">
      <c r="E1502" s="258" t="s">
        <v>1329</v>
      </c>
      <c r="F1502" s="258">
        <v>106</v>
      </c>
    </row>
    <row r="1503" spans="5:6" s="173" customFormat="1" ht="14.25">
      <c r="E1503" s="258" t="s">
        <v>1330</v>
      </c>
      <c r="F1503" s="258">
        <v>427</v>
      </c>
    </row>
    <row r="1504" spans="5:6" s="173" customFormat="1" ht="14.25">
      <c r="E1504" s="258" t="s">
        <v>1331</v>
      </c>
      <c r="F1504" s="258">
        <v>310</v>
      </c>
    </row>
    <row r="1505" spans="5:6" s="173" customFormat="1" ht="14.25">
      <c r="E1505" s="258" t="s">
        <v>1332</v>
      </c>
      <c r="F1505" s="258">
        <v>76</v>
      </c>
    </row>
    <row r="1506" spans="5:6" s="173" customFormat="1" ht="14.25">
      <c r="E1506" s="258" t="s">
        <v>1333</v>
      </c>
      <c r="F1506" s="258">
        <v>707</v>
      </c>
    </row>
    <row r="1507" spans="5:6" s="173" customFormat="1" ht="14.25">
      <c r="E1507" s="258" t="s">
        <v>1334</v>
      </c>
      <c r="F1507" s="258">
        <v>3796</v>
      </c>
    </row>
    <row r="1508" spans="5:6" s="173" customFormat="1" ht="14.25">
      <c r="E1508" s="258" t="s">
        <v>1335</v>
      </c>
      <c r="F1508" s="258">
        <v>192</v>
      </c>
    </row>
    <row r="1509" spans="5:6" s="173" customFormat="1" ht="14.25">
      <c r="E1509" s="258" t="s">
        <v>1336</v>
      </c>
      <c r="F1509" s="258">
        <v>254</v>
      </c>
    </row>
    <row r="1510" spans="5:6" s="173" customFormat="1" ht="14.25">
      <c r="E1510" s="258" t="s">
        <v>1337</v>
      </c>
      <c r="F1510" s="258">
        <v>582</v>
      </c>
    </row>
    <row r="1511" spans="5:6" s="173" customFormat="1" ht="14.25">
      <c r="E1511" s="258" t="s">
        <v>1338</v>
      </c>
      <c r="F1511" s="258">
        <v>890</v>
      </c>
    </row>
    <row r="1512" spans="5:6" s="173" customFormat="1" ht="14.25">
      <c r="E1512" s="258" t="s">
        <v>1339</v>
      </c>
      <c r="F1512" s="258">
        <v>443</v>
      </c>
    </row>
    <row r="1513" spans="5:6" s="173" customFormat="1" ht="14.25">
      <c r="E1513" s="258" t="s">
        <v>1340</v>
      </c>
      <c r="F1513" s="258">
        <v>187</v>
      </c>
    </row>
    <row r="1514" spans="5:6" s="173" customFormat="1" ht="14.25">
      <c r="E1514" s="258" t="s">
        <v>1341</v>
      </c>
      <c r="F1514" s="258">
        <v>217</v>
      </c>
    </row>
    <row r="1515" spans="5:6" s="173" customFormat="1" ht="14.25">
      <c r="E1515" s="258" t="s">
        <v>1342</v>
      </c>
      <c r="F1515" s="258">
        <v>888</v>
      </c>
    </row>
    <row r="1516" spans="5:6" s="173" customFormat="1" ht="14.25">
      <c r="E1516" s="258" t="s">
        <v>1343</v>
      </c>
      <c r="F1516" s="258">
        <v>190</v>
      </c>
    </row>
    <row r="1517" spans="5:6" s="173" customFormat="1" ht="14.25">
      <c r="E1517" s="258" t="s">
        <v>1344</v>
      </c>
      <c r="F1517" s="258">
        <v>320</v>
      </c>
    </row>
    <row r="1518" spans="5:6" s="173" customFormat="1" ht="14.25">
      <c r="E1518" s="258" t="s">
        <v>1345</v>
      </c>
      <c r="F1518" s="258">
        <v>1263</v>
      </c>
    </row>
    <row r="1519" spans="5:6" s="173" customFormat="1" ht="14.25">
      <c r="E1519" s="258" t="s">
        <v>1346</v>
      </c>
      <c r="F1519" s="258">
        <v>1325</v>
      </c>
    </row>
    <row r="1520" spans="5:6" s="173" customFormat="1" ht="14.25">
      <c r="E1520" s="258" t="s">
        <v>1347</v>
      </c>
      <c r="F1520" s="258">
        <v>786</v>
      </c>
    </row>
    <row r="1521" spans="5:6" s="173" customFormat="1" ht="14.25">
      <c r="E1521" s="258" t="s">
        <v>1348</v>
      </c>
      <c r="F1521" s="258">
        <v>696</v>
      </c>
    </row>
    <row r="1522" spans="5:6" s="173" customFormat="1" ht="14.25">
      <c r="E1522" s="258" t="s">
        <v>1349</v>
      </c>
      <c r="F1522" s="258">
        <v>609</v>
      </c>
    </row>
    <row r="1523" spans="5:6" s="173" customFormat="1" ht="14.25">
      <c r="E1523" s="258" t="s">
        <v>1350</v>
      </c>
      <c r="F1523" s="258">
        <v>609</v>
      </c>
    </row>
    <row r="1524" spans="5:6" s="173" customFormat="1" ht="14.25">
      <c r="E1524" s="258" t="s">
        <v>1351</v>
      </c>
      <c r="F1524" s="258">
        <v>255</v>
      </c>
    </row>
    <row r="1525" spans="5:6" s="173" customFormat="1" ht="14.25">
      <c r="E1525" s="258" t="s">
        <v>1352</v>
      </c>
      <c r="F1525" s="258">
        <v>255</v>
      </c>
    </row>
    <row r="1526" spans="5:6" s="173" customFormat="1" ht="14.25">
      <c r="E1526" s="258" t="s">
        <v>1353</v>
      </c>
      <c r="F1526" s="258">
        <v>193</v>
      </c>
    </row>
    <row r="1527" spans="5:6" s="173" customFormat="1" ht="14.25">
      <c r="E1527" s="258" t="s">
        <v>1354</v>
      </c>
      <c r="F1527" s="258">
        <v>1297</v>
      </c>
    </row>
    <row r="1528" spans="5:6" s="173" customFormat="1" ht="14.25">
      <c r="E1528" s="258" t="s">
        <v>1355</v>
      </c>
      <c r="F1528" s="258">
        <v>112</v>
      </c>
    </row>
    <row r="1529" spans="5:6" s="173" customFormat="1" ht="14.25">
      <c r="E1529" s="258" t="s">
        <v>1356</v>
      </c>
      <c r="F1529" s="258">
        <v>889</v>
      </c>
    </row>
    <row r="1530" spans="5:6" s="173" customFormat="1" ht="14.25">
      <c r="E1530" s="258" t="s">
        <v>1357</v>
      </c>
      <c r="F1530" s="258">
        <v>4004</v>
      </c>
    </row>
    <row r="1531" spans="5:6" s="173" customFormat="1" ht="14.25">
      <c r="E1531" s="258" t="s">
        <v>1358</v>
      </c>
      <c r="F1531" s="258">
        <v>673</v>
      </c>
    </row>
    <row r="1532" spans="5:6" s="173" customFormat="1" ht="14.25">
      <c r="E1532" s="258" t="s">
        <v>1359</v>
      </c>
      <c r="F1532" s="258">
        <v>507</v>
      </c>
    </row>
    <row r="1533" spans="5:6" s="173" customFormat="1" ht="14.25">
      <c r="E1533" s="258" t="s">
        <v>1360</v>
      </c>
      <c r="F1533" s="258">
        <v>140</v>
      </c>
    </row>
    <row r="1534" spans="5:6" s="173" customFormat="1" ht="14.25">
      <c r="E1534" s="258" t="s">
        <v>1361</v>
      </c>
      <c r="F1534" s="258">
        <v>168</v>
      </c>
    </row>
    <row r="1535" spans="5:6" s="173" customFormat="1" ht="14.25">
      <c r="E1535" s="258" t="s">
        <v>1362</v>
      </c>
      <c r="F1535" s="258">
        <v>85</v>
      </c>
    </row>
    <row r="1536" spans="5:6" s="173" customFormat="1" ht="14.25">
      <c r="E1536" s="258" t="s">
        <v>1363</v>
      </c>
      <c r="F1536" s="258">
        <v>170</v>
      </c>
    </row>
    <row r="1537" spans="5:6" s="173" customFormat="1" ht="14.25">
      <c r="E1537" s="258" t="s">
        <v>1364</v>
      </c>
      <c r="F1537" s="258">
        <v>508</v>
      </c>
    </row>
    <row r="1538" spans="5:6" s="173" customFormat="1" ht="14.25">
      <c r="E1538" s="258" t="s">
        <v>1365</v>
      </c>
      <c r="F1538" s="258">
        <v>509</v>
      </c>
    </row>
    <row r="1539" spans="5:6" s="173" customFormat="1" ht="14.25">
      <c r="E1539" s="258" t="s">
        <v>1366</v>
      </c>
      <c r="F1539" s="258">
        <v>9509</v>
      </c>
    </row>
    <row r="1540" spans="5:6" s="173" customFormat="1" ht="14.25">
      <c r="E1540" s="258" t="s">
        <v>1367</v>
      </c>
      <c r="F1540" s="258">
        <v>387</v>
      </c>
    </row>
    <row r="1541" spans="5:6" s="173" customFormat="1" ht="14.25">
      <c r="E1541" s="258" t="s">
        <v>1368</v>
      </c>
      <c r="F1541" s="258">
        <v>1095</v>
      </c>
    </row>
    <row r="1542" spans="5:6" s="173" customFormat="1" ht="14.25">
      <c r="E1542" s="258" t="s">
        <v>1369</v>
      </c>
      <c r="F1542" s="258">
        <v>98</v>
      </c>
    </row>
    <row r="1543" spans="5:6" s="173" customFormat="1" ht="14.25">
      <c r="E1543" s="258" t="s">
        <v>1370</v>
      </c>
      <c r="F1543" s="258">
        <v>510</v>
      </c>
    </row>
    <row r="1544" spans="5:6" s="173" customFormat="1" ht="14.25">
      <c r="E1544" s="258" t="s">
        <v>1371</v>
      </c>
      <c r="F1544" s="258">
        <v>274</v>
      </c>
    </row>
    <row r="1545" spans="5:6" s="173" customFormat="1" ht="14.25">
      <c r="E1545" s="258" t="s">
        <v>1372</v>
      </c>
      <c r="F1545" s="258">
        <v>297</v>
      </c>
    </row>
    <row r="1546" spans="5:6" s="173" customFormat="1" ht="14.25">
      <c r="E1546" s="258" t="s">
        <v>1373</v>
      </c>
      <c r="F1546" s="258">
        <v>9297</v>
      </c>
    </row>
    <row r="1547" spans="5:6" s="173" customFormat="1" ht="14.25">
      <c r="E1547" s="258" t="s">
        <v>1374</v>
      </c>
      <c r="F1547" s="258">
        <v>512</v>
      </c>
    </row>
    <row r="1548" spans="5:6" s="173" customFormat="1" ht="14.25">
      <c r="E1548" s="258" t="s">
        <v>1375</v>
      </c>
      <c r="F1548" s="258">
        <v>764</v>
      </c>
    </row>
    <row r="1549" spans="5:6" s="173" customFormat="1" ht="14.25">
      <c r="E1549" s="258" t="s">
        <v>1376</v>
      </c>
      <c r="F1549" s="258">
        <v>316</v>
      </c>
    </row>
    <row r="1550" spans="5:6" s="173" customFormat="1" ht="14.25">
      <c r="E1550" s="258" t="s">
        <v>1377</v>
      </c>
      <c r="F1550" s="258">
        <v>345</v>
      </c>
    </row>
    <row r="1551" spans="5:6" s="173" customFormat="1" ht="14.25">
      <c r="E1551" s="258" t="s">
        <v>1378</v>
      </c>
      <c r="F1551" s="258">
        <v>6900</v>
      </c>
    </row>
    <row r="1552" spans="5:6" s="173" customFormat="1" ht="14.25">
      <c r="E1552" s="258" t="s">
        <v>1379</v>
      </c>
      <c r="F1552" s="258">
        <v>107</v>
      </c>
    </row>
    <row r="1553" spans="5:6" s="173" customFormat="1" ht="14.25">
      <c r="E1553" s="258" t="s">
        <v>1380</v>
      </c>
      <c r="F1553" s="258">
        <v>249</v>
      </c>
    </row>
    <row r="1554" spans="5:6" s="173" customFormat="1" ht="14.25">
      <c r="E1554" s="258" t="s">
        <v>1381</v>
      </c>
      <c r="F1554" s="258">
        <v>875</v>
      </c>
    </row>
    <row r="1555" spans="5:6" s="173" customFormat="1" ht="14.25">
      <c r="E1555" s="258" t="s">
        <v>1382</v>
      </c>
      <c r="F1555" s="258">
        <v>845</v>
      </c>
    </row>
    <row r="1556" spans="5:6" s="173" customFormat="1" ht="14.25">
      <c r="E1556" s="258" t="s">
        <v>1383</v>
      </c>
      <c r="F1556" s="258">
        <v>3488</v>
      </c>
    </row>
    <row r="1557" spans="5:6" s="173" customFormat="1" ht="14.25">
      <c r="E1557" s="258" t="s">
        <v>1384</v>
      </c>
      <c r="F1557" s="258">
        <v>9488</v>
      </c>
    </row>
    <row r="1558" spans="5:6" s="173" customFormat="1" ht="14.25">
      <c r="E1558" s="258" t="s">
        <v>1385</v>
      </c>
      <c r="F1558" s="258">
        <v>189</v>
      </c>
    </row>
    <row r="1559" spans="5:6" s="173" customFormat="1" ht="14.25">
      <c r="E1559" s="258" t="s">
        <v>1386</v>
      </c>
      <c r="F1559" s="258">
        <v>634</v>
      </c>
    </row>
    <row r="1560" spans="5:6" s="173" customFormat="1" ht="14.25">
      <c r="E1560" s="258" t="s">
        <v>1387</v>
      </c>
      <c r="F1560" s="258">
        <v>388</v>
      </c>
    </row>
    <row r="1561" spans="5:6" s="173" customFormat="1" ht="14.25">
      <c r="E1561" s="258" t="s">
        <v>1388</v>
      </c>
      <c r="F1561" s="258">
        <v>654</v>
      </c>
    </row>
    <row r="1562" spans="5:6" s="173" customFormat="1" ht="14.25">
      <c r="E1562" s="258" t="s">
        <v>1389</v>
      </c>
      <c r="F1562" s="258">
        <v>579</v>
      </c>
    </row>
    <row r="1563" spans="5:6" s="173" customFormat="1" ht="14.25">
      <c r="E1563" s="258" t="s">
        <v>1390</v>
      </c>
      <c r="F1563" s="258">
        <v>579</v>
      </c>
    </row>
    <row r="1564" spans="5:6" s="173" customFormat="1" ht="14.25">
      <c r="E1564" s="258" t="s">
        <v>1391</v>
      </c>
      <c r="F1564" s="258">
        <v>1130</v>
      </c>
    </row>
    <row r="1565" spans="5:6" s="173" customFormat="1" ht="14.25">
      <c r="E1565" s="258" t="s">
        <v>1392</v>
      </c>
      <c r="F1565" s="258">
        <v>1130</v>
      </c>
    </row>
    <row r="1566" spans="5:6" s="173" customFormat="1" ht="14.25">
      <c r="E1566" s="258" t="s">
        <v>1393</v>
      </c>
      <c r="F1566" s="258">
        <v>295</v>
      </c>
    </row>
    <row r="1567" spans="5:6" s="173" customFormat="1" ht="14.25">
      <c r="E1567" s="258" t="s">
        <v>1394</v>
      </c>
      <c r="F1567" s="258">
        <v>1166</v>
      </c>
    </row>
    <row r="1568" spans="5:6" s="173" customFormat="1" ht="14.25">
      <c r="E1568" s="258" t="s">
        <v>1395</v>
      </c>
      <c r="F1568" s="258">
        <v>605</v>
      </c>
    </row>
    <row r="1569" spans="5:6" s="173" customFormat="1" ht="14.25">
      <c r="E1569" s="258" t="s">
        <v>1396</v>
      </c>
      <c r="F1569" s="258">
        <v>743</v>
      </c>
    </row>
    <row r="1570" spans="5:6" s="173" customFormat="1" ht="14.25">
      <c r="E1570" s="258" t="s">
        <v>1397</v>
      </c>
      <c r="F1570" s="258">
        <v>267</v>
      </c>
    </row>
    <row r="1571" spans="5:6" s="173" customFormat="1" ht="14.25">
      <c r="E1571" s="258" t="s">
        <v>1398</v>
      </c>
      <c r="F1571" s="258">
        <v>47</v>
      </c>
    </row>
    <row r="1572" spans="5:6" s="173" customFormat="1" ht="14.25">
      <c r="E1572" s="258" t="s">
        <v>1399</v>
      </c>
      <c r="F1572" s="258">
        <v>3572</v>
      </c>
    </row>
    <row r="1573" spans="5:6" s="173" customFormat="1" ht="14.25">
      <c r="E1573" s="258" t="s">
        <v>1400</v>
      </c>
      <c r="F1573" s="258">
        <v>38</v>
      </c>
    </row>
    <row r="1574" spans="5:6" s="173" customFormat="1" ht="14.25">
      <c r="E1574" s="258" t="s">
        <v>1401</v>
      </c>
      <c r="F1574" s="258">
        <v>1285</v>
      </c>
    </row>
    <row r="1575" spans="5:6" s="173" customFormat="1" ht="14.25">
      <c r="E1575" s="258" t="s">
        <v>1402</v>
      </c>
      <c r="F1575" s="258">
        <v>664</v>
      </c>
    </row>
    <row r="1576" spans="5:6" s="173" customFormat="1" ht="14.25">
      <c r="E1576" s="258" t="s">
        <v>1403</v>
      </c>
      <c r="F1576" s="258">
        <v>1094</v>
      </c>
    </row>
    <row r="1577" spans="5:6" s="173" customFormat="1" ht="14.25">
      <c r="E1577" s="258" t="s">
        <v>1404</v>
      </c>
      <c r="F1577" s="258">
        <v>580</v>
      </c>
    </row>
    <row r="1578" spans="5:6" s="173" customFormat="1" ht="14.25">
      <c r="E1578" s="258" t="s">
        <v>1405</v>
      </c>
      <c r="F1578" s="258">
        <v>1085</v>
      </c>
    </row>
    <row r="1579" spans="5:6" s="173" customFormat="1" ht="14.25">
      <c r="E1579" s="258" t="s">
        <v>1406</v>
      </c>
      <c r="F1579" s="258">
        <v>1264</v>
      </c>
    </row>
    <row r="1580" spans="5:6" s="173" customFormat="1" ht="14.25">
      <c r="E1580" s="258" t="s">
        <v>1407</v>
      </c>
      <c r="F1580" s="258">
        <v>3766</v>
      </c>
    </row>
    <row r="1581" spans="5:6" s="173" customFormat="1" ht="14.25">
      <c r="E1581" s="258" t="s">
        <v>1408</v>
      </c>
      <c r="F1581" s="258">
        <v>9766</v>
      </c>
    </row>
    <row r="1582" spans="5:6" s="173" customFormat="1" ht="14.25">
      <c r="E1582" s="258" t="s">
        <v>1409</v>
      </c>
      <c r="F1582" s="258">
        <v>1139</v>
      </c>
    </row>
    <row r="1583" spans="5:6" s="173" customFormat="1" ht="14.25">
      <c r="E1583" s="258" t="s">
        <v>1410</v>
      </c>
      <c r="F1583" s="258">
        <v>9139</v>
      </c>
    </row>
    <row r="1584" spans="5:6" s="173" customFormat="1" ht="14.25">
      <c r="E1584" s="258" t="s">
        <v>1411</v>
      </c>
      <c r="F1584" s="258">
        <v>9139</v>
      </c>
    </row>
    <row r="1585" spans="5:6" s="173" customFormat="1" ht="14.25">
      <c r="E1585" s="258" t="s">
        <v>1412</v>
      </c>
      <c r="F1585" s="258">
        <v>768</v>
      </c>
    </row>
    <row r="1586" spans="5:6" s="173" customFormat="1" ht="14.25">
      <c r="E1586" s="258" t="s">
        <v>1413</v>
      </c>
      <c r="F1586" s="258">
        <v>1198</v>
      </c>
    </row>
    <row r="1587" spans="5:6" s="173" customFormat="1" ht="14.25">
      <c r="E1587" s="258" t="s">
        <v>1414</v>
      </c>
      <c r="F1587" s="258">
        <v>3656</v>
      </c>
    </row>
    <row r="1588" spans="5:6" s="173" customFormat="1" ht="14.25">
      <c r="E1588" s="258" t="s">
        <v>1415</v>
      </c>
      <c r="F1588" s="258">
        <v>1207</v>
      </c>
    </row>
    <row r="1589" spans="5:6" s="173" customFormat="1" ht="14.25">
      <c r="E1589" s="258" t="s">
        <v>1416</v>
      </c>
      <c r="F1589" s="258">
        <v>1985</v>
      </c>
    </row>
    <row r="1590" spans="5:6" s="173" customFormat="1" ht="14.25">
      <c r="E1590" s="258" t="s">
        <v>1417</v>
      </c>
      <c r="F1590" s="258">
        <v>585</v>
      </c>
    </row>
    <row r="1591" spans="5:6" s="173" customFormat="1" ht="14.25">
      <c r="E1591" s="258" t="s">
        <v>1418</v>
      </c>
      <c r="F1591" s="258">
        <v>1230</v>
      </c>
    </row>
    <row r="1592" spans="5:6" s="173" customFormat="1" ht="14.25">
      <c r="E1592" s="258" t="s">
        <v>1419</v>
      </c>
      <c r="F1592" s="258">
        <v>2023</v>
      </c>
    </row>
    <row r="1593" spans="5:6" s="173" customFormat="1" ht="14.25">
      <c r="E1593" s="258" t="s">
        <v>1420</v>
      </c>
      <c r="F1593" s="258">
        <v>380</v>
      </c>
    </row>
    <row r="1594" spans="5:6" s="173" customFormat="1" ht="14.25">
      <c r="E1594" s="258" t="s">
        <v>1421</v>
      </c>
      <c r="F1594" s="258">
        <v>715</v>
      </c>
    </row>
    <row r="1595" spans="5:6" s="173" customFormat="1" ht="14.25">
      <c r="E1595" s="258" t="s">
        <v>1422</v>
      </c>
      <c r="F1595" s="258">
        <v>1271</v>
      </c>
    </row>
    <row r="1596" spans="5:6" s="173" customFormat="1" ht="14.25">
      <c r="E1596" s="258" t="s">
        <v>1423</v>
      </c>
      <c r="F1596" s="258">
        <v>1932</v>
      </c>
    </row>
    <row r="1597" spans="5:6" s="173" customFormat="1" ht="14.25">
      <c r="E1597" s="258" t="s">
        <v>1424</v>
      </c>
      <c r="F1597" s="258">
        <v>7000</v>
      </c>
    </row>
    <row r="1598" spans="5:6" s="173" customFormat="1" ht="14.25">
      <c r="E1598" s="258" t="s">
        <v>1425</v>
      </c>
      <c r="F1598" s="258">
        <v>52</v>
      </c>
    </row>
    <row r="1599" spans="5:6" s="173" customFormat="1" ht="14.25">
      <c r="E1599" s="258" t="s">
        <v>1426</v>
      </c>
      <c r="F1599" s="258">
        <v>595</v>
      </c>
    </row>
    <row r="1600" spans="5:6" s="173" customFormat="1" ht="14.25">
      <c r="E1600" s="258" t="s">
        <v>1427</v>
      </c>
      <c r="F1600" s="258">
        <v>1171</v>
      </c>
    </row>
    <row r="1601" spans="5:6" s="173" customFormat="1" ht="14.25">
      <c r="E1601" s="258" t="s">
        <v>1428</v>
      </c>
      <c r="F1601" s="258">
        <v>1255</v>
      </c>
    </row>
    <row r="1602" spans="5:6" s="173" customFormat="1" ht="14.25">
      <c r="E1602" s="258" t="s">
        <v>1429</v>
      </c>
      <c r="F1602" s="258">
        <v>1804</v>
      </c>
    </row>
    <row r="1603" spans="5:6" s="173" customFormat="1" ht="14.25">
      <c r="E1603" s="258" t="s">
        <v>1430</v>
      </c>
      <c r="F1603" s="258">
        <v>1114</v>
      </c>
    </row>
    <row r="1604" spans="5:6" s="173" customFormat="1" ht="14.25">
      <c r="E1604" s="258" t="s">
        <v>1431</v>
      </c>
      <c r="F1604" s="258">
        <v>674</v>
      </c>
    </row>
    <row r="1605" spans="5:6" s="173" customFormat="1" ht="14.25">
      <c r="E1605" s="258" t="s">
        <v>1432</v>
      </c>
      <c r="F1605" s="258">
        <v>24</v>
      </c>
    </row>
    <row r="1606" spans="5:6" s="173" customFormat="1" ht="14.25">
      <c r="E1606" s="258" t="s">
        <v>1433</v>
      </c>
      <c r="F1606" s="258">
        <v>1310</v>
      </c>
    </row>
    <row r="1607" spans="5:6" s="173" customFormat="1" ht="14.25">
      <c r="E1607" s="258" t="s">
        <v>1434</v>
      </c>
      <c r="F1607" s="258">
        <v>1173</v>
      </c>
    </row>
    <row r="1608" spans="5:6" s="173" customFormat="1" ht="14.25">
      <c r="E1608" s="258" t="s">
        <v>1435</v>
      </c>
      <c r="F1608" s="258">
        <v>1060</v>
      </c>
    </row>
    <row r="1609" spans="5:6" s="173" customFormat="1" ht="14.25">
      <c r="E1609" s="258" t="s">
        <v>1436</v>
      </c>
      <c r="F1609" s="258">
        <v>1843</v>
      </c>
    </row>
    <row r="1610" spans="5:6" s="173" customFormat="1" ht="14.25">
      <c r="E1610" s="258" t="s">
        <v>1437</v>
      </c>
      <c r="F1610" s="258">
        <v>2055</v>
      </c>
    </row>
    <row r="1611" spans="5:6" s="173" customFormat="1" ht="14.25">
      <c r="E1611" s="258" t="s">
        <v>1438</v>
      </c>
      <c r="F1611" s="258">
        <v>102</v>
      </c>
    </row>
    <row r="1612" spans="5:6" s="173" customFormat="1" ht="14.25">
      <c r="E1612" s="258" t="s">
        <v>1439</v>
      </c>
      <c r="F1612" s="258">
        <v>771</v>
      </c>
    </row>
    <row r="1613" spans="5:6" s="173" customFormat="1" ht="14.25">
      <c r="E1613" s="258" t="s">
        <v>1440</v>
      </c>
      <c r="F1613" s="258">
        <v>3569</v>
      </c>
    </row>
    <row r="1614" spans="5:6" s="173" customFormat="1" ht="14.25">
      <c r="E1614" s="258" t="s">
        <v>1441</v>
      </c>
      <c r="F1614" s="258">
        <v>1808</v>
      </c>
    </row>
    <row r="1615" spans="5:6" s="173" customFormat="1" ht="14.25">
      <c r="E1615" s="258" t="s">
        <v>1442</v>
      </c>
      <c r="F1615" s="258">
        <v>3709</v>
      </c>
    </row>
    <row r="1616" spans="5:6" s="173" customFormat="1" ht="14.25">
      <c r="E1616" s="258" t="s">
        <v>1443</v>
      </c>
      <c r="F1616" s="258">
        <v>4204</v>
      </c>
    </row>
    <row r="1617" spans="5:6" s="173" customFormat="1" ht="14.25">
      <c r="E1617" s="258" t="s">
        <v>1444</v>
      </c>
      <c r="F1617" s="258">
        <v>9586</v>
      </c>
    </row>
    <row r="1618" spans="5:6" s="173" customFormat="1" ht="14.25">
      <c r="E1618" s="258" t="s">
        <v>1445</v>
      </c>
      <c r="F1618" s="258">
        <v>1141</v>
      </c>
    </row>
    <row r="1619" spans="5:6" s="173" customFormat="1" ht="14.25">
      <c r="E1619" s="258" t="s">
        <v>1446</v>
      </c>
      <c r="F1619" s="258">
        <v>1318</v>
      </c>
    </row>
    <row r="1620" spans="5:6" s="173" customFormat="1" ht="14.25">
      <c r="E1620" s="258" t="s">
        <v>1447</v>
      </c>
      <c r="F1620" s="258">
        <v>1803</v>
      </c>
    </row>
    <row r="1621" spans="5:6" s="173" customFormat="1" ht="14.25">
      <c r="E1621" s="258" t="s">
        <v>1448</v>
      </c>
      <c r="F1621" s="258">
        <v>1080</v>
      </c>
    </row>
    <row r="1622" spans="5:6" s="173" customFormat="1" ht="14.25">
      <c r="E1622" s="258" t="s">
        <v>1449</v>
      </c>
      <c r="F1622" s="258">
        <v>829</v>
      </c>
    </row>
    <row r="1623" spans="5:6" s="173" customFormat="1" ht="14.25">
      <c r="E1623" s="258" t="s">
        <v>1450</v>
      </c>
      <c r="F1623" s="258">
        <v>573</v>
      </c>
    </row>
    <row r="1624" spans="5:6" s="173" customFormat="1" ht="14.25">
      <c r="E1624" s="258" t="s">
        <v>1451</v>
      </c>
      <c r="F1624" s="258">
        <v>1015</v>
      </c>
    </row>
    <row r="1625" spans="5:6" s="173" customFormat="1" ht="14.25">
      <c r="E1625" s="258" t="s">
        <v>1452</v>
      </c>
      <c r="F1625" s="258">
        <v>481</v>
      </c>
    </row>
    <row r="1626" spans="5:6" s="173" customFormat="1" ht="14.25">
      <c r="E1626" s="258" t="s">
        <v>1453</v>
      </c>
      <c r="F1626" s="258">
        <v>9481</v>
      </c>
    </row>
    <row r="1627" spans="5:6" s="173" customFormat="1" ht="14.25">
      <c r="E1627" s="258" t="s">
        <v>1454</v>
      </c>
      <c r="F1627" s="258">
        <v>516</v>
      </c>
    </row>
    <row r="1628" spans="5:6" s="173" customFormat="1" ht="14.25">
      <c r="E1628" s="258" t="s">
        <v>1455</v>
      </c>
      <c r="F1628" s="258">
        <v>689</v>
      </c>
    </row>
    <row r="1629" spans="5:6" s="173" customFormat="1" ht="14.25">
      <c r="E1629" s="258" t="s">
        <v>1456</v>
      </c>
      <c r="F1629" s="258">
        <v>65</v>
      </c>
    </row>
    <row r="1630" spans="5:6" s="173" customFormat="1" ht="14.25">
      <c r="E1630" s="258" t="s">
        <v>1457</v>
      </c>
      <c r="F1630" s="258">
        <v>874</v>
      </c>
    </row>
    <row r="1631" spans="5:6" s="173" customFormat="1" ht="14.25">
      <c r="E1631" s="258" t="s">
        <v>1458</v>
      </c>
      <c r="F1631" s="258">
        <v>1503</v>
      </c>
    </row>
    <row r="1632" spans="5:6" s="173" customFormat="1" ht="14.25">
      <c r="E1632" s="258" t="s">
        <v>1459</v>
      </c>
      <c r="F1632" s="258">
        <v>874</v>
      </c>
    </row>
    <row r="1633" spans="5:6" s="173" customFormat="1" ht="14.25">
      <c r="E1633" s="258" t="s">
        <v>1460</v>
      </c>
      <c r="F1633" s="258">
        <v>3561</v>
      </c>
    </row>
    <row r="1634" spans="5:6" s="173" customFormat="1" ht="14.25">
      <c r="E1634" s="258" t="s">
        <v>1461</v>
      </c>
      <c r="F1634" s="258">
        <v>9561</v>
      </c>
    </row>
    <row r="1635" spans="5:6" s="173" customFormat="1" ht="14.25">
      <c r="E1635" s="258" t="s">
        <v>1462</v>
      </c>
      <c r="F1635" s="258">
        <v>4201</v>
      </c>
    </row>
    <row r="1636" spans="5:6" s="173" customFormat="1" ht="14.25">
      <c r="E1636" s="258" t="s">
        <v>1463</v>
      </c>
      <c r="F1636" s="258">
        <v>1722</v>
      </c>
    </row>
    <row r="1637" spans="5:6" s="173" customFormat="1" ht="14.25">
      <c r="E1637" s="258" t="s">
        <v>1464</v>
      </c>
      <c r="F1637" s="258">
        <v>3751</v>
      </c>
    </row>
    <row r="1638" spans="5:6" s="173" customFormat="1" ht="14.25">
      <c r="E1638" s="258" t="s">
        <v>1465</v>
      </c>
      <c r="F1638" s="258">
        <v>586</v>
      </c>
    </row>
    <row r="1639" spans="5:6" s="173" customFormat="1" ht="14.25">
      <c r="E1639" s="258" t="s">
        <v>1466</v>
      </c>
      <c r="F1639" s="258">
        <v>375</v>
      </c>
    </row>
    <row r="1640" spans="5:6" s="173" customFormat="1" ht="14.25">
      <c r="E1640" s="258" t="s">
        <v>1467</v>
      </c>
      <c r="F1640" s="258">
        <v>695</v>
      </c>
    </row>
    <row r="1641" spans="5:6" s="173" customFormat="1" ht="14.25">
      <c r="E1641" s="258" t="s">
        <v>1468</v>
      </c>
      <c r="F1641" s="258">
        <v>1155</v>
      </c>
    </row>
    <row r="1642" spans="5:6" s="173" customFormat="1" ht="14.25">
      <c r="E1642" s="258" t="s">
        <v>1469</v>
      </c>
      <c r="F1642" s="258">
        <v>9155</v>
      </c>
    </row>
    <row r="1643" spans="5:6" s="173" customFormat="1" ht="14.25">
      <c r="E1643" s="258" t="s">
        <v>1470</v>
      </c>
      <c r="F1643" s="258">
        <v>722</v>
      </c>
    </row>
    <row r="1644" spans="5:6" s="173" customFormat="1" ht="14.25">
      <c r="E1644" s="258" t="s">
        <v>1471</v>
      </c>
      <c r="F1644" s="258">
        <v>2029</v>
      </c>
    </row>
    <row r="1645" spans="5:6" s="173" customFormat="1" ht="14.25">
      <c r="E1645" s="258" t="s">
        <v>1472</v>
      </c>
      <c r="F1645" s="258">
        <v>1140</v>
      </c>
    </row>
    <row r="1646" spans="5:6" s="173" customFormat="1" ht="14.25">
      <c r="E1646" s="258" t="s">
        <v>1473</v>
      </c>
      <c r="F1646" s="258">
        <v>897</v>
      </c>
    </row>
    <row r="1647" spans="5:6" s="173" customFormat="1" ht="14.25">
      <c r="E1647" s="258" t="s">
        <v>1474</v>
      </c>
      <c r="F1647" s="258">
        <v>1889</v>
      </c>
    </row>
    <row r="1648" spans="5:6" s="173" customFormat="1" ht="14.25">
      <c r="E1648" s="258" t="s">
        <v>1475</v>
      </c>
      <c r="F1648" s="258">
        <v>3797</v>
      </c>
    </row>
    <row r="1649" spans="5:6" s="173" customFormat="1" ht="14.25">
      <c r="E1649" s="258" t="s">
        <v>1476</v>
      </c>
      <c r="F1649" s="258">
        <v>1200</v>
      </c>
    </row>
    <row r="1650" spans="5:6" s="173" customFormat="1" ht="14.25">
      <c r="E1650" s="258" t="s">
        <v>1477</v>
      </c>
      <c r="F1650" s="258">
        <v>9477</v>
      </c>
    </row>
    <row r="1651" spans="5:6" s="173" customFormat="1" ht="14.25">
      <c r="E1651" s="258" t="s">
        <v>1478</v>
      </c>
      <c r="F1651" s="258">
        <v>269</v>
      </c>
    </row>
    <row r="1652" spans="5:6" s="173" customFormat="1" ht="14.25">
      <c r="E1652" s="258" t="s">
        <v>1479</v>
      </c>
      <c r="F1652" s="258">
        <v>208</v>
      </c>
    </row>
    <row r="1653" spans="5:6" s="173" customFormat="1" ht="14.25">
      <c r="E1653" s="258" t="s">
        <v>1480</v>
      </c>
      <c r="F1653" s="258">
        <v>635</v>
      </c>
    </row>
    <row r="1654" spans="5:6" s="173" customFormat="1" ht="14.25">
      <c r="E1654" s="258" t="s">
        <v>1481</v>
      </c>
      <c r="F1654" s="258">
        <v>1163</v>
      </c>
    </row>
    <row r="1655" spans="5:6" s="173" customFormat="1" ht="14.25">
      <c r="E1655" s="258" t="s">
        <v>1482</v>
      </c>
      <c r="F1655" s="258">
        <v>1178</v>
      </c>
    </row>
    <row r="1656" spans="5:6" s="173" customFormat="1" ht="14.25">
      <c r="E1656" s="258" t="s">
        <v>1483</v>
      </c>
      <c r="F1656" s="258">
        <v>606</v>
      </c>
    </row>
    <row r="1657" spans="5:6" s="173" customFormat="1" ht="14.25">
      <c r="E1657" s="258" t="s">
        <v>1484</v>
      </c>
      <c r="F1657" s="258">
        <v>28</v>
      </c>
    </row>
    <row r="1658" spans="5:6" s="173" customFormat="1" ht="14.25">
      <c r="E1658" s="258" t="s">
        <v>1485</v>
      </c>
      <c r="F1658" s="258">
        <v>104</v>
      </c>
    </row>
    <row r="1659" spans="5:6" s="173" customFormat="1" ht="14.25">
      <c r="E1659" s="258" t="s">
        <v>1486</v>
      </c>
      <c r="F1659" s="258">
        <v>517</v>
      </c>
    </row>
    <row r="1660" spans="5:6" s="173" customFormat="1" ht="14.25">
      <c r="E1660" s="258" t="s">
        <v>1487</v>
      </c>
      <c r="F1660" s="258">
        <v>3599</v>
      </c>
    </row>
    <row r="1661" spans="5:6" s="173" customFormat="1" ht="14.25">
      <c r="E1661" s="258" t="s">
        <v>1488</v>
      </c>
      <c r="F1661" s="258">
        <v>1217</v>
      </c>
    </row>
    <row r="1662" spans="5:6" s="173" customFormat="1" ht="14.25">
      <c r="E1662" s="258" t="s">
        <v>1489</v>
      </c>
      <c r="F1662" s="258">
        <v>1196</v>
      </c>
    </row>
    <row r="1663" spans="5:6" s="173" customFormat="1" ht="14.25">
      <c r="E1663" s="258" t="s">
        <v>1490</v>
      </c>
      <c r="F1663" s="258">
        <v>308</v>
      </c>
    </row>
    <row r="1664" spans="5:6" s="173" customFormat="1" ht="14.25">
      <c r="E1664" s="258" t="s">
        <v>1491</v>
      </c>
      <c r="F1664" s="258">
        <v>308</v>
      </c>
    </row>
    <row r="1665" spans="5:6" s="173" customFormat="1" ht="14.25">
      <c r="E1665" s="258" t="s">
        <v>1492</v>
      </c>
      <c r="F1665" s="258">
        <v>776</v>
      </c>
    </row>
    <row r="1666" spans="5:6" s="173" customFormat="1" ht="14.25">
      <c r="E1666" s="258" t="s">
        <v>1493</v>
      </c>
      <c r="F1666" s="258">
        <v>1461</v>
      </c>
    </row>
    <row r="1667" spans="5:6" s="173" customFormat="1" ht="14.25">
      <c r="E1667" s="258" t="s">
        <v>1494</v>
      </c>
      <c r="F1667" s="258">
        <v>43</v>
      </c>
    </row>
    <row r="1668" spans="5:6" s="173" customFormat="1" ht="14.25">
      <c r="E1668" s="258" t="s">
        <v>1495</v>
      </c>
      <c r="F1668" s="258">
        <v>822</v>
      </c>
    </row>
    <row r="1669" spans="5:6" s="173" customFormat="1" ht="14.25">
      <c r="E1669" s="258" t="s">
        <v>1496</v>
      </c>
      <c r="F1669" s="258">
        <v>1128</v>
      </c>
    </row>
    <row r="1670" spans="5:6" s="173" customFormat="1" ht="14.25">
      <c r="E1670" s="258" t="s">
        <v>1497</v>
      </c>
      <c r="F1670" s="258">
        <v>2054</v>
      </c>
    </row>
    <row r="1671" spans="5:6" s="173" customFormat="1" ht="14.25">
      <c r="E1671" s="258" t="s">
        <v>1498</v>
      </c>
      <c r="F1671" s="258">
        <v>1862</v>
      </c>
    </row>
    <row r="1672" spans="5:6" s="173" customFormat="1" ht="14.25">
      <c r="E1672" s="258" t="s">
        <v>1499</v>
      </c>
      <c r="F1672" s="258">
        <v>9862</v>
      </c>
    </row>
    <row r="1673" spans="5:6" s="173" customFormat="1" ht="14.25">
      <c r="E1673" s="258" t="s">
        <v>1500</v>
      </c>
      <c r="F1673" s="258">
        <v>649</v>
      </c>
    </row>
    <row r="1674" spans="5:6" s="173" customFormat="1" ht="14.25">
      <c r="E1674" s="258" t="s">
        <v>1501</v>
      </c>
      <c r="F1674" s="258">
        <v>4019</v>
      </c>
    </row>
    <row r="1675" spans="5:6" s="173" customFormat="1" ht="14.25">
      <c r="E1675" s="258" t="s">
        <v>1502</v>
      </c>
      <c r="F1675" s="258">
        <v>1282</v>
      </c>
    </row>
    <row r="1676" spans="5:6" s="173" customFormat="1" ht="14.25">
      <c r="E1676" s="258" t="s">
        <v>1503</v>
      </c>
      <c r="F1676" s="258">
        <v>607</v>
      </c>
    </row>
    <row r="1677" spans="5:6" s="173" customFormat="1" ht="14.25">
      <c r="E1677" s="258" t="s">
        <v>1504</v>
      </c>
      <c r="F1677" s="258">
        <v>607</v>
      </c>
    </row>
    <row r="1678" spans="5:6" s="173" customFormat="1" ht="14.25">
      <c r="E1678" s="258" t="s">
        <v>1505</v>
      </c>
      <c r="F1678" s="258">
        <v>1938</v>
      </c>
    </row>
    <row r="1679" spans="5:6" s="173" customFormat="1" ht="14.25">
      <c r="E1679" s="258" t="s">
        <v>1506</v>
      </c>
      <c r="F1679" s="258">
        <v>731</v>
      </c>
    </row>
    <row r="1680" spans="5:6" s="173" customFormat="1" ht="14.25">
      <c r="E1680" s="258" t="s">
        <v>1507</v>
      </c>
      <c r="F1680" s="258">
        <v>1268</v>
      </c>
    </row>
    <row r="1681" spans="5:6" s="173" customFormat="1" ht="14.25">
      <c r="E1681" s="258" t="s">
        <v>1508</v>
      </c>
      <c r="F1681" s="258">
        <v>3614</v>
      </c>
    </row>
    <row r="1682" spans="5:6" s="173" customFormat="1" ht="14.25">
      <c r="E1682" s="258" t="s">
        <v>1509</v>
      </c>
      <c r="F1682" s="258">
        <v>1343</v>
      </c>
    </row>
    <row r="1683" spans="5:6" s="173" customFormat="1" ht="14.25">
      <c r="E1683" s="258" t="s">
        <v>1510</v>
      </c>
      <c r="F1683" s="258">
        <v>9343</v>
      </c>
    </row>
    <row r="1684" spans="5:6" s="173" customFormat="1" ht="14.25">
      <c r="E1684" s="258" t="s">
        <v>1511</v>
      </c>
      <c r="F1684" s="258">
        <v>382</v>
      </c>
    </row>
    <row r="1685" spans="5:6" s="173" customFormat="1" ht="14.25">
      <c r="E1685" s="258" t="s">
        <v>1512</v>
      </c>
      <c r="F1685" s="258">
        <v>1202</v>
      </c>
    </row>
    <row r="1686" spans="5:6" s="173" customFormat="1" ht="14.25">
      <c r="E1686" s="258" t="s">
        <v>1513</v>
      </c>
      <c r="F1686" s="258">
        <v>1952</v>
      </c>
    </row>
    <row r="1687" spans="5:6" s="173" customFormat="1" ht="14.25">
      <c r="E1687" s="258" t="s">
        <v>1514</v>
      </c>
      <c r="F1687" s="258">
        <v>1949</v>
      </c>
    </row>
    <row r="1688" spans="5:6" s="173" customFormat="1" ht="14.25">
      <c r="E1688" s="258" t="s">
        <v>1515</v>
      </c>
      <c r="F1688" s="258">
        <v>1943</v>
      </c>
    </row>
    <row r="1689" spans="5:6" s="173" customFormat="1" ht="14.25">
      <c r="E1689" s="258" t="s">
        <v>1516</v>
      </c>
      <c r="F1689" s="258">
        <v>164</v>
      </c>
    </row>
    <row r="1690" spans="5:6" s="173" customFormat="1" ht="14.25">
      <c r="E1690" s="258" t="s">
        <v>1517</v>
      </c>
      <c r="F1690" s="258">
        <v>2044</v>
      </c>
    </row>
    <row r="1691" spans="5:6" s="173" customFormat="1" ht="14.25">
      <c r="E1691" s="258" t="s">
        <v>1518</v>
      </c>
      <c r="F1691" s="258">
        <v>596</v>
      </c>
    </row>
    <row r="1692" spans="5:6" s="173" customFormat="1" ht="14.25">
      <c r="E1692" s="258" t="s">
        <v>1519</v>
      </c>
      <c r="F1692" s="258">
        <v>596</v>
      </c>
    </row>
    <row r="1693" spans="5:6" s="173" customFormat="1" ht="14.25">
      <c r="E1693" s="258" t="s">
        <v>1520</v>
      </c>
      <c r="F1693" s="258">
        <v>1154</v>
      </c>
    </row>
    <row r="1694" spans="5:6" s="173" customFormat="1" ht="14.25">
      <c r="E1694" s="258" t="s">
        <v>1521</v>
      </c>
      <c r="F1694" s="258">
        <v>1465</v>
      </c>
    </row>
    <row r="1695" spans="5:6" s="173" customFormat="1" ht="14.25">
      <c r="E1695" s="258" t="s">
        <v>1522</v>
      </c>
      <c r="F1695" s="258">
        <v>2030</v>
      </c>
    </row>
    <row r="1696" spans="5:6" s="173" customFormat="1" ht="14.25">
      <c r="E1696" s="258" t="s">
        <v>1523</v>
      </c>
      <c r="F1696" s="258">
        <v>1174</v>
      </c>
    </row>
    <row r="1697" spans="5:6" s="173" customFormat="1" ht="14.25">
      <c r="E1697" s="258" t="s">
        <v>1524</v>
      </c>
      <c r="F1697" s="258">
        <v>1205</v>
      </c>
    </row>
    <row r="1698" spans="5:6" s="173" customFormat="1" ht="14.25">
      <c r="E1698" s="258" t="s">
        <v>1525</v>
      </c>
      <c r="F1698" s="258">
        <v>48</v>
      </c>
    </row>
    <row r="1699" spans="5:6" s="173" customFormat="1" ht="14.25">
      <c r="E1699" s="258" t="s">
        <v>1526</v>
      </c>
      <c r="F1699" s="258">
        <v>347</v>
      </c>
    </row>
    <row r="1700" spans="5:6" s="173" customFormat="1" ht="14.25">
      <c r="E1700" s="258" t="s">
        <v>1527</v>
      </c>
      <c r="F1700" s="258">
        <v>994</v>
      </c>
    </row>
    <row r="1701" spans="5:6" s="173" customFormat="1" ht="14.25">
      <c r="E1701" s="258" t="s">
        <v>1528</v>
      </c>
      <c r="F1701" s="258">
        <v>1258</v>
      </c>
    </row>
    <row r="1702" spans="5:6" s="173" customFormat="1" ht="14.25">
      <c r="E1702" s="258" t="s">
        <v>1529</v>
      </c>
      <c r="F1702" s="258">
        <v>263</v>
      </c>
    </row>
    <row r="1703" spans="5:6" s="173" customFormat="1" ht="14.25">
      <c r="E1703" s="258" t="s">
        <v>1530</v>
      </c>
      <c r="F1703" s="258">
        <v>298</v>
      </c>
    </row>
    <row r="1704" spans="5:6" s="173" customFormat="1" ht="14.25">
      <c r="E1704" s="258" t="s">
        <v>1531</v>
      </c>
      <c r="F1704" s="258">
        <v>742</v>
      </c>
    </row>
    <row r="1705" spans="5:6" s="173" customFormat="1" ht="14.25">
      <c r="E1705" s="258" t="s">
        <v>1532</v>
      </c>
      <c r="F1705" s="258">
        <v>748</v>
      </c>
    </row>
    <row r="1706" spans="5:6" s="173" customFormat="1" ht="14.25">
      <c r="E1706" s="258" t="s">
        <v>1533</v>
      </c>
      <c r="F1706" s="258">
        <v>298</v>
      </c>
    </row>
    <row r="1707" spans="5:6" s="173" customFormat="1" ht="14.25">
      <c r="E1707" s="258" t="s">
        <v>1534</v>
      </c>
      <c r="F1707" s="258">
        <v>4203</v>
      </c>
    </row>
    <row r="1708" spans="5:6" s="173" customFormat="1" ht="14.25">
      <c r="E1708" s="258" t="s">
        <v>1535</v>
      </c>
      <c r="F1708" s="258">
        <v>939</v>
      </c>
    </row>
    <row r="1709" spans="5:6" s="173" customFormat="1" ht="14.25">
      <c r="E1709" s="258" t="s">
        <v>1536</v>
      </c>
      <c r="F1709" s="258">
        <v>939</v>
      </c>
    </row>
    <row r="1710" spans="5:6" s="173" customFormat="1" ht="14.25">
      <c r="E1710" s="258" t="s">
        <v>1537</v>
      </c>
      <c r="F1710" s="258">
        <v>197</v>
      </c>
    </row>
    <row r="1711" spans="5:6" s="173" customFormat="1" ht="14.25">
      <c r="E1711" s="258" t="s">
        <v>1538</v>
      </c>
      <c r="F1711" s="258">
        <v>1082</v>
      </c>
    </row>
    <row r="1712" spans="5:6" s="173" customFormat="1" ht="14.25">
      <c r="E1712" s="258" t="s">
        <v>1539</v>
      </c>
      <c r="F1712" s="258">
        <v>678</v>
      </c>
    </row>
    <row r="1713" spans="5:6" s="173" customFormat="1" ht="14.25">
      <c r="E1713" s="258" t="s">
        <v>1540</v>
      </c>
      <c r="F1713" s="258">
        <v>694</v>
      </c>
    </row>
    <row r="1714" spans="5:6" s="173" customFormat="1" ht="14.25">
      <c r="E1714" s="258" t="s">
        <v>1541</v>
      </c>
      <c r="F1714" s="258">
        <v>272</v>
      </c>
    </row>
    <row r="1715" spans="5:6" s="173" customFormat="1" ht="14.25">
      <c r="E1715" s="258" t="s">
        <v>1542</v>
      </c>
      <c r="F1715" s="258">
        <v>3657</v>
      </c>
    </row>
    <row r="1716" spans="5:6" s="173" customFormat="1" ht="14.25">
      <c r="E1716" s="258" t="s">
        <v>1543</v>
      </c>
      <c r="F1716" s="258">
        <v>570</v>
      </c>
    </row>
    <row r="1717" spans="5:6" s="173" customFormat="1" ht="14.25">
      <c r="E1717" s="258" t="s">
        <v>1544</v>
      </c>
      <c r="F1717" s="258">
        <v>1250</v>
      </c>
    </row>
    <row r="1718" spans="5:6" s="173" customFormat="1" ht="14.25">
      <c r="E1718" s="258" t="s">
        <v>1545</v>
      </c>
      <c r="F1718" s="258">
        <v>416</v>
      </c>
    </row>
    <row r="1719" spans="5:6" s="173" customFormat="1" ht="14.25">
      <c r="E1719" s="258" t="s">
        <v>1546</v>
      </c>
      <c r="F1719" s="258">
        <v>1464</v>
      </c>
    </row>
    <row r="1720" spans="5:6" s="173" customFormat="1" ht="14.25">
      <c r="E1720" s="258" t="s">
        <v>1547</v>
      </c>
      <c r="F1720" s="258">
        <v>518</v>
      </c>
    </row>
    <row r="1721" spans="5:6" s="173" customFormat="1" ht="14.25">
      <c r="E1721" s="258" t="s">
        <v>1548</v>
      </c>
      <c r="F1721" s="258">
        <v>416</v>
      </c>
    </row>
    <row r="1722" spans="5:6" s="173" customFormat="1" ht="14.25">
      <c r="E1722" s="258" t="s">
        <v>1549</v>
      </c>
      <c r="F1722" s="258">
        <v>3616</v>
      </c>
    </row>
    <row r="1723" spans="5:6" s="173" customFormat="1" ht="14.25">
      <c r="E1723" s="258" t="s">
        <v>1550</v>
      </c>
      <c r="F1723" s="258">
        <v>3608</v>
      </c>
    </row>
    <row r="1724" spans="5:6" s="173" customFormat="1" ht="14.25">
      <c r="E1724" s="258" t="s">
        <v>1551</v>
      </c>
      <c r="F1724" s="258">
        <v>1127</v>
      </c>
    </row>
    <row r="1725" spans="5:6" s="173" customFormat="1" ht="14.25">
      <c r="E1725" s="258" t="s">
        <v>1552</v>
      </c>
      <c r="F1725" s="258">
        <v>4008</v>
      </c>
    </row>
    <row r="1726" spans="5:6" s="173" customFormat="1" ht="14.25">
      <c r="E1726" s="258" t="s">
        <v>1553</v>
      </c>
      <c r="F1726" s="258">
        <v>286</v>
      </c>
    </row>
    <row r="1727" spans="5:6" s="173" customFormat="1" ht="14.25">
      <c r="E1727" s="258" t="s">
        <v>1554</v>
      </c>
      <c r="F1727" s="258">
        <v>3752</v>
      </c>
    </row>
    <row r="1728" spans="5:6" s="173" customFormat="1" ht="14.25">
      <c r="E1728" s="258" t="s">
        <v>1555</v>
      </c>
      <c r="F1728" s="258">
        <v>3651</v>
      </c>
    </row>
    <row r="1729" spans="5:6" s="173" customFormat="1" ht="14.25">
      <c r="E1729" s="258" t="s">
        <v>1556</v>
      </c>
      <c r="F1729" s="258">
        <v>1327</v>
      </c>
    </row>
    <row r="1730" spans="5:6" s="173" customFormat="1" ht="14.25">
      <c r="E1730" s="258" t="s">
        <v>1557</v>
      </c>
      <c r="F1730" s="258">
        <v>3653</v>
      </c>
    </row>
    <row r="1731" spans="5:6" s="173" customFormat="1" ht="14.25">
      <c r="E1731" s="258" t="s">
        <v>1558</v>
      </c>
      <c r="F1731" s="258">
        <v>9653</v>
      </c>
    </row>
    <row r="1732" spans="5:6" s="173" customFormat="1" ht="14.25">
      <c r="E1732" s="258" t="s">
        <v>1559</v>
      </c>
      <c r="F1732" s="258">
        <v>3637</v>
      </c>
    </row>
    <row r="1733" spans="5:6" s="173" customFormat="1" ht="14.25">
      <c r="E1733" s="258" t="s">
        <v>1560</v>
      </c>
      <c r="F1733" s="258">
        <v>9063</v>
      </c>
    </row>
    <row r="1734" spans="5:6" s="173" customFormat="1" ht="14.25">
      <c r="E1734" s="258" t="s">
        <v>1561</v>
      </c>
      <c r="F1734" s="258">
        <v>1063</v>
      </c>
    </row>
    <row r="1735" spans="5:6" s="173" customFormat="1" ht="14.25">
      <c r="E1735" s="258" t="s">
        <v>1562</v>
      </c>
      <c r="F1735" s="258">
        <v>518</v>
      </c>
    </row>
    <row r="1736" spans="5:6" s="173" customFormat="1" ht="14.25">
      <c r="E1736" s="258" t="s">
        <v>1563</v>
      </c>
      <c r="F1736" s="258">
        <v>1270</v>
      </c>
    </row>
    <row r="1737" spans="5:6" s="173" customFormat="1" ht="14.25">
      <c r="E1737" s="258" t="s">
        <v>1564</v>
      </c>
      <c r="F1737" s="258">
        <v>344</v>
      </c>
    </row>
    <row r="1738" spans="5:6" s="173" customFormat="1" ht="14.25">
      <c r="E1738" s="258" t="s">
        <v>1565</v>
      </c>
      <c r="F1738" s="258">
        <v>230</v>
      </c>
    </row>
    <row r="1739" spans="5:6" s="173" customFormat="1" ht="14.25">
      <c r="E1739" s="258" t="s">
        <v>1566</v>
      </c>
      <c r="F1739" s="258">
        <v>668</v>
      </c>
    </row>
    <row r="1740" spans="5:6" s="173" customFormat="1" ht="14.25">
      <c r="E1740" s="258" t="s">
        <v>1567</v>
      </c>
      <c r="F1740" s="258">
        <v>1933</v>
      </c>
    </row>
    <row r="1741" spans="5:6" s="173" customFormat="1" ht="14.25">
      <c r="E1741" s="258" t="s">
        <v>1568</v>
      </c>
      <c r="F1741" s="258">
        <v>1456</v>
      </c>
    </row>
    <row r="1742" spans="5:6" s="173" customFormat="1" ht="14.25">
      <c r="E1742" s="258" t="s">
        <v>1569</v>
      </c>
      <c r="F1742" s="258">
        <v>1463</v>
      </c>
    </row>
    <row r="1743" spans="5:6" s="173" customFormat="1" ht="14.25">
      <c r="E1743" s="258" t="s">
        <v>1570</v>
      </c>
      <c r="F1743" s="258">
        <v>3745</v>
      </c>
    </row>
    <row r="1744" spans="5:6" s="173" customFormat="1" ht="14.25">
      <c r="E1744" s="258" t="s">
        <v>1571</v>
      </c>
      <c r="F1744" s="258">
        <v>325</v>
      </c>
    </row>
    <row r="1745" spans="5:6" s="173" customFormat="1" ht="14.25">
      <c r="E1745" s="258" t="s">
        <v>1572</v>
      </c>
      <c r="F1745" s="258">
        <v>757</v>
      </c>
    </row>
    <row r="1746" spans="5:6" s="173" customFormat="1" ht="14.25">
      <c r="E1746" s="258" t="s">
        <v>1573</v>
      </c>
      <c r="F1746" s="258">
        <v>58</v>
      </c>
    </row>
    <row r="1747" spans="5:6" s="173" customFormat="1" ht="14.25">
      <c r="E1747" s="258" t="s">
        <v>1574</v>
      </c>
      <c r="F1747" s="258">
        <v>1222</v>
      </c>
    </row>
    <row r="1748" spans="5:6" s="173" customFormat="1" ht="14.25">
      <c r="E1748" s="258" t="s">
        <v>1575</v>
      </c>
      <c r="F1748" s="258">
        <v>1370</v>
      </c>
    </row>
    <row r="1749" spans="5:6" s="173" customFormat="1" ht="14.25">
      <c r="E1749" s="258" t="s">
        <v>1576</v>
      </c>
      <c r="F1749" s="258">
        <v>3576</v>
      </c>
    </row>
    <row r="1750" spans="5:6" s="173" customFormat="1" ht="14.25">
      <c r="E1750" s="258" t="s">
        <v>1577</v>
      </c>
      <c r="F1750" s="258">
        <v>1190</v>
      </c>
    </row>
    <row r="1751" spans="5:6" s="173" customFormat="1" ht="14.25">
      <c r="E1751" s="258" t="s">
        <v>1578</v>
      </c>
      <c r="F1751" s="258">
        <v>99</v>
      </c>
    </row>
    <row r="1752" spans="5:6" s="173" customFormat="1" ht="14.25">
      <c r="E1752" s="258" t="s">
        <v>1579</v>
      </c>
      <c r="F1752" s="258">
        <v>9099</v>
      </c>
    </row>
    <row r="1753" spans="5:6" s="173" customFormat="1" ht="14.25">
      <c r="E1753" s="258" t="s">
        <v>1580</v>
      </c>
      <c r="F1753" s="258">
        <v>3610</v>
      </c>
    </row>
    <row r="1754" spans="5:6" s="173" customFormat="1" ht="14.25">
      <c r="E1754" s="258" t="s">
        <v>1581</v>
      </c>
      <c r="F1754" s="258">
        <v>648</v>
      </c>
    </row>
    <row r="1755" spans="5:6" s="173" customFormat="1" ht="14.25">
      <c r="E1755" s="258" t="s">
        <v>1582</v>
      </c>
      <c r="F1755" s="258">
        <v>22</v>
      </c>
    </row>
    <row r="1756" spans="5:6" s="173" customFormat="1" ht="14.25">
      <c r="E1756" s="258" t="s">
        <v>1583</v>
      </c>
      <c r="F1756" s="258">
        <v>635</v>
      </c>
    </row>
    <row r="1757" spans="5:6" s="173" customFormat="1" ht="14.25">
      <c r="E1757" s="258" t="s">
        <v>1584</v>
      </c>
      <c r="F1757" s="258">
        <v>843</v>
      </c>
    </row>
    <row r="1758" spans="5:6" s="173" customFormat="1" ht="14.25">
      <c r="E1758" s="258" t="s">
        <v>1585</v>
      </c>
      <c r="F1758" s="258">
        <v>4101</v>
      </c>
    </row>
    <row r="1759" spans="5:6" s="173" customFormat="1" ht="14.25">
      <c r="E1759" s="258" t="s">
        <v>1586</v>
      </c>
      <c r="F1759" s="258">
        <v>1340</v>
      </c>
    </row>
    <row r="1760" spans="5:6" s="173" customFormat="1" ht="14.25">
      <c r="E1760" s="258" t="s">
        <v>1587</v>
      </c>
      <c r="F1760" s="258">
        <v>97</v>
      </c>
    </row>
    <row r="1761" spans="5:6" s="173" customFormat="1" ht="14.25">
      <c r="E1761" s="258" t="s">
        <v>1588</v>
      </c>
      <c r="F1761" s="258">
        <v>66</v>
      </c>
    </row>
    <row r="1762" spans="5:6" s="173" customFormat="1" ht="14.25">
      <c r="E1762" s="258" t="s">
        <v>1589</v>
      </c>
      <c r="F1762" s="258">
        <v>66</v>
      </c>
    </row>
    <row r="1763" spans="5:6" s="173" customFormat="1" ht="14.25">
      <c r="E1763" s="258" t="s">
        <v>1590</v>
      </c>
      <c r="F1763" s="258">
        <v>1930</v>
      </c>
    </row>
    <row r="1764" spans="5:6" s="173" customFormat="1" ht="14.25">
      <c r="E1764" s="258" t="s">
        <v>1591</v>
      </c>
      <c r="F1764" s="258">
        <v>1098</v>
      </c>
    </row>
    <row r="1765" spans="5:6" s="173" customFormat="1" ht="14.25">
      <c r="E1765" s="258" t="s">
        <v>1592</v>
      </c>
      <c r="F1765" s="258">
        <v>421</v>
      </c>
    </row>
    <row r="1766" spans="5:6" s="173" customFormat="1" ht="14.25">
      <c r="E1766" s="258" t="s">
        <v>1593</v>
      </c>
      <c r="F1766" s="258">
        <v>1997</v>
      </c>
    </row>
    <row r="1767" spans="5:6" s="173" customFormat="1" ht="14.25">
      <c r="E1767" s="258" t="s">
        <v>1594</v>
      </c>
      <c r="F1767" s="258">
        <v>765</v>
      </c>
    </row>
    <row r="1768" spans="5:6" s="173" customFormat="1" ht="14.25">
      <c r="E1768" s="258" t="s">
        <v>1595</v>
      </c>
      <c r="F1768" s="258">
        <v>378</v>
      </c>
    </row>
    <row r="1769" spans="5:6" s="173" customFormat="1" ht="14.25">
      <c r="E1769" s="258" t="s">
        <v>1596</v>
      </c>
      <c r="F1769" s="258">
        <v>520</v>
      </c>
    </row>
    <row r="1770" spans="5:6" s="173" customFormat="1" ht="14.25">
      <c r="E1770" s="258" t="s">
        <v>1597</v>
      </c>
      <c r="F1770" s="258">
        <v>9520</v>
      </c>
    </row>
    <row r="1771" spans="5:6" s="173" customFormat="1" ht="14.25">
      <c r="E1771" s="258" t="s">
        <v>1598</v>
      </c>
      <c r="F1771" s="258">
        <v>3605</v>
      </c>
    </row>
    <row r="1772" spans="5:6" s="173" customFormat="1" ht="14.25">
      <c r="E1772" s="258" t="s">
        <v>1599</v>
      </c>
      <c r="F1772" s="258">
        <v>620</v>
      </c>
    </row>
    <row r="1773" spans="5:6" s="173" customFormat="1" ht="14.25">
      <c r="E1773" s="258" t="s">
        <v>1600</v>
      </c>
      <c r="F1773" s="258">
        <v>3785</v>
      </c>
    </row>
    <row r="1774" spans="5:6" s="173" customFormat="1" ht="14.25">
      <c r="E1774" s="258" t="s">
        <v>1601</v>
      </c>
      <c r="F1774" s="258">
        <v>670</v>
      </c>
    </row>
    <row r="1775" spans="5:6" s="173" customFormat="1" ht="14.25">
      <c r="E1775" s="258" t="s">
        <v>1602</v>
      </c>
      <c r="F1775" s="258">
        <v>563</v>
      </c>
    </row>
    <row r="1776" spans="5:6" s="173" customFormat="1" ht="14.25">
      <c r="E1776" s="258" t="s">
        <v>1603</v>
      </c>
      <c r="F1776" s="258">
        <v>732</v>
      </c>
    </row>
    <row r="1777" spans="5:6" s="173" customFormat="1" ht="14.25">
      <c r="E1777" s="258" t="s">
        <v>1604</v>
      </c>
      <c r="F1777" s="258">
        <v>395</v>
      </c>
    </row>
    <row r="1778" spans="5:6" s="173" customFormat="1" ht="14.25">
      <c r="E1778" s="258" t="s">
        <v>1605</v>
      </c>
      <c r="F1778" s="258">
        <v>130</v>
      </c>
    </row>
    <row r="1779" spans="5:6" s="173" customFormat="1" ht="14.25">
      <c r="E1779" s="258" t="s">
        <v>1606</v>
      </c>
      <c r="F1779" s="258">
        <v>729</v>
      </c>
    </row>
    <row r="1780" spans="5:6" s="173" customFormat="1" ht="14.25">
      <c r="E1780" s="258" t="s">
        <v>1607</v>
      </c>
      <c r="F1780" s="258">
        <v>194</v>
      </c>
    </row>
    <row r="1781" spans="5:6" s="173" customFormat="1" ht="14.25">
      <c r="E1781" s="258" t="s">
        <v>1608</v>
      </c>
      <c r="F1781" s="258">
        <v>213</v>
      </c>
    </row>
    <row r="1782" spans="5:6" s="173" customFormat="1" ht="14.25">
      <c r="E1782" s="258" t="s">
        <v>1609</v>
      </c>
      <c r="F1782" s="258">
        <v>425</v>
      </c>
    </row>
    <row r="1783" spans="5:6" s="173" customFormat="1" ht="14.25">
      <c r="E1783" s="258" t="s">
        <v>1610</v>
      </c>
      <c r="F1783" s="258">
        <v>791</v>
      </c>
    </row>
    <row r="1784" spans="5:6" s="173" customFormat="1" ht="14.25">
      <c r="E1784" s="258" t="s">
        <v>1611</v>
      </c>
      <c r="F1784" s="258">
        <v>1315</v>
      </c>
    </row>
    <row r="1785" spans="5:6" s="173" customFormat="1" ht="14.25">
      <c r="E1785" s="258" t="s">
        <v>1612</v>
      </c>
      <c r="F1785" s="258">
        <v>1184</v>
      </c>
    </row>
    <row r="1786" spans="5:6" s="173" customFormat="1" ht="14.25">
      <c r="E1786" s="258" t="s">
        <v>1613</v>
      </c>
      <c r="F1786" s="258">
        <v>3648</v>
      </c>
    </row>
    <row r="1787" spans="5:6" s="173" customFormat="1" ht="14.25">
      <c r="E1787" s="258" t="s">
        <v>1614</v>
      </c>
      <c r="F1787" s="258">
        <v>4551</v>
      </c>
    </row>
    <row r="1788" spans="5:6" s="173" customFormat="1" ht="14.25">
      <c r="E1788" s="258" t="s">
        <v>1615</v>
      </c>
      <c r="F1788" s="258">
        <v>1124</v>
      </c>
    </row>
    <row r="1789" spans="5:6" s="173" customFormat="1" ht="14.25">
      <c r="E1789" s="258" t="s">
        <v>1616</v>
      </c>
      <c r="F1789" s="258">
        <v>1124</v>
      </c>
    </row>
    <row r="1790" spans="5:6" s="173" customFormat="1" ht="14.25">
      <c r="E1790" s="258" t="s">
        <v>1617</v>
      </c>
      <c r="F1790" s="258">
        <v>408</v>
      </c>
    </row>
    <row r="1791" spans="5:6" s="173" customFormat="1" ht="14.25">
      <c r="E1791" s="258" t="s">
        <v>1618</v>
      </c>
      <c r="F1791" s="258">
        <v>1197</v>
      </c>
    </row>
    <row r="1792" spans="5:6" s="173" customFormat="1" ht="14.25">
      <c r="E1792" s="258" t="s">
        <v>1619</v>
      </c>
      <c r="F1792" s="258">
        <v>1197</v>
      </c>
    </row>
    <row r="1793" spans="5:6" s="173" customFormat="1" ht="14.25">
      <c r="E1793" s="258" t="s">
        <v>1620</v>
      </c>
      <c r="F1793" s="258">
        <v>524</v>
      </c>
    </row>
    <row r="1794" spans="5:6" s="173" customFormat="1" ht="14.25">
      <c r="E1794" s="258" t="s">
        <v>1621</v>
      </c>
      <c r="F1794" s="258">
        <v>396</v>
      </c>
    </row>
    <row r="1795" spans="5:6" s="173" customFormat="1" ht="14.25">
      <c r="E1795" s="258" t="s">
        <v>1622</v>
      </c>
      <c r="F1795" s="258">
        <v>315</v>
      </c>
    </row>
    <row r="1796" spans="5:6" s="173" customFormat="1" ht="14.25">
      <c r="E1796" s="258" t="s">
        <v>1623</v>
      </c>
      <c r="F1796" s="258">
        <v>55</v>
      </c>
    </row>
    <row r="1797" spans="5:6" s="173" customFormat="1" ht="14.25">
      <c r="E1797" s="258" t="s">
        <v>1624</v>
      </c>
      <c r="F1797" s="258">
        <v>3724</v>
      </c>
    </row>
    <row r="1798" spans="5:6" s="173" customFormat="1" ht="14.25">
      <c r="E1798" s="258" t="s">
        <v>1625</v>
      </c>
      <c r="F1798" s="258">
        <v>309</v>
      </c>
    </row>
    <row r="1799" spans="5:6" s="173" customFormat="1" ht="14.25">
      <c r="E1799" s="258" t="s">
        <v>1626</v>
      </c>
      <c r="F1799" s="258">
        <v>80</v>
      </c>
    </row>
    <row r="1800" spans="5:6" s="173" customFormat="1" ht="14.25">
      <c r="E1800" s="258" t="s">
        <v>1627</v>
      </c>
      <c r="F1800" s="258">
        <v>9100</v>
      </c>
    </row>
    <row r="1801" spans="5:6" s="173" customFormat="1" ht="14.25">
      <c r="E1801" s="258" t="s">
        <v>1628</v>
      </c>
      <c r="F1801" s="258">
        <v>9101</v>
      </c>
    </row>
    <row r="1802" spans="5:6" s="173" customFormat="1" ht="14.25">
      <c r="E1802" s="258" t="s">
        <v>1629</v>
      </c>
      <c r="F1802" s="258">
        <v>9102</v>
      </c>
    </row>
    <row r="1803" spans="5:6" s="173" customFormat="1" ht="14.25">
      <c r="E1803" s="258" t="s">
        <v>1630</v>
      </c>
      <c r="F1803" s="258">
        <v>9100</v>
      </c>
    </row>
    <row r="1804" spans="5:6" s="173" customFormat="1" ht="14.25">
      <c r="E1804" s="258" t="s">
        <v>1631</v>
      </c>
      <c r="F1804" s="258">
        <v>4304</v>
      </c>
    </row>
    <row r="1805" spans="5:6" s="173" customFormat="1" ht="14.25">
      <c r="E1805" s="258" t="s">
        <v>1632</v>
      </c>
      <c r="F1805" s="258">
        <v>926</v>
      </c>
    </row>
    <row r="1806" spans="5:6" s="173" customFormat="1" ht="14.25">
      <c r="E1806" s="258" t="s">
        <v>1633</v>
      </c>
      <c r="F1806" s="258">
        <v>590</v>
      </c>
    </row>
    <row r="1807" spans="5:6" s="173" customFormat="1" ht="14.25">
      <c r="E1807" s="258" t="s">
        <v>1634</v>
      </c>
      <c r="F1807" s="258">
        <v>4303</v>
      </c>
    </row>
    <row r="1808" spans="5:6" s="173" customFormat="1" ht="14.25">
      <c r="E1808" s="258" t="s">
        <v>1635</v>
      </c>
      <c r="F1808" s="258">
        <v>405</v>
      </c>
    </row>
    <row r="1809" spans="5:6" s="173" customFormat="1" ht="14.25">
      <c r="E1809" s="258" t="s">
        <v>1636</v>
      </c>
      <c r="F1809" s="258">
        <v>296</v>
      </c>
    </row>
    <row r="1810" spans="5:6" s="173" customFormat="1" ht="14.25">
      <c r="E1810" s="258" t="s">
        <v>1637</v>
      </c>
      <c r="F1810" s="258">
        <v>3725</v>
      </c>
    </row>
    <row r="1811" spans="5:6" s="173" customFormat="1" ht="14.25">
      <c r="E1811" s="258" t="s">
        <v>1638</v>
      </c>
      <c r="F1811" s="258">
        <v>1057</v>
      </c>
    </row>
    <row r="1812" spans="5:6" s="173" customFormat="1" ht="14.25">
      <c r="E1812" s="258" t="s">
        <v>1639</v>
      </c>
      <c r="F1812" s="258">
        <v>1279</v>
      </c>
    </row>
    <row r="1813" spans="5:6" s="173" customFormat="1" ht="14.25">
      <c r="E1813" s="258" t="s">
        <v>1640</v>
      </c>
      <c r="F1813" s="258">
        <v>312</v>
      </c>
    </row>
    <row r="1814" spans="5:6" s="173" customFormat="1" ht="14.25">
      <c r="E1814" s="258" t="s">
        <v>1641</v>
      </c>
      <c r="F1814" s="258">
        <v>686</v>
      </c>
    </row>
    <row r="1815" spans="5:6" s="173" customFormat="1" ht="14.25">
      <c r="E1815" s="258" t="s">
        <v>1642</v>
      </c>
      <c r="F1815" s="258">
        <v>858</v>
      </c>
    </row>
    <row r="1816" spans="5:6" s="173" customFormat="1" ht="14.25">
      <c r="E1816" s="258" t="s">
        <v>1643</v>
      </c>
      <c r="F1816" s="258">
        <v>827</v>
      </c>
    </row>
    <row r="1817" spans="5:6" s="173" customFormat="1" ht="14.25">
      <c r="E1817" s="258" t="s">
        <v>1644</v>
      </c>
      <c r="F1817" s="258">
        <v>1071</v>
      </c>
    </row>
    <row r="1818" spans="5:6" s="173" customFormat="1" ht="14.25">
      <c r="E1818" s="258" t="s">
        <v>1645</v>
      </c>
      <c r="F1818" s="258">
        <v>1259</v>
      </c>
    </row>
    <row r="1819" spans="5:6" s="173" customFormat="1" ht="14.25">
      <c r="E1819" s="258" t="s">
        <v>1646</v>
      </c>
      <c r="F1819" s="258">
        <v>4303</v>
      </c>
    </row>
    <row r="1820" spans="5:6" s="173" customFormat="1" ht="14.25">
      <c r="E1820" s="258" t="s">
        <v>1647</v>
      </c>
      <c r="F1820" s="258">
        <v>296</v>
      </c>
    </row>
    <row r="1821" spans="5:6" s="173" customFormat="1" ht="14.25">
      <c r="E1821" s="258" t="s">
        <v>1648</v>
      </c>
      <c r="F1821" s="258">
        <v>9725</v>
      </c>
    </row>
    <row r="1822" spans="5:6" s="173" customFormat="1" ht="14.25">
      <c r="E1822" s="258" t="s">
        <v>1649</v>
      </c>
      <c r="F1822" s="258">
        <v>1057</v>
      </c>
    </row>
    <row r="1823" spans="5:6" s="173" customFormat="1" ht="14.25">
      <c r="E1823" s="258" t="s">
        <v>1650</v>
      </c>
      <c r="F1823" s="258">
        <v>1314</v>
      </c>
    </row>
    <row r="1824" spans="5:6" s="173" customFormat="1" ht="14.25">
      <c r="E1824" s="258" t="s">
        <v>1651</v>
      </c>
      <c r="F1824" s="258">
        <v>1279</v>
      </c>
    </row>
    <row r="1825" spans="5:6" s="173" customFormat="1" ht="14.25">
      <c r="E1825" s="258" t="s">
        <v>1652</v>
      </c>
      <c r="F1825" s="258">
        <v>1333</v>
      </c>
    </row>
    <row r="1826" spans="5:6" s="173" customFormat="1" ht="14.25">
      <c r="E1826" s="258" t="s">
        <v>1653</v>
      </c>
      <c r="F1826" s="258">
        <v>3790</v>
      </c>
    </row>
    <row r="1827" spans="5:6" s="173" customFormat="1" ht="14.25">
      <c r="E1827" s="258" t="s">
        <v>1654</v>
      </c>
      <c r="F1827" s="258">
        <v>1284</v>
      </c>
    </row>
    <row r="1828" spans="5:6" s="173" customFormat="1" ht="14.25">
      <c r="E1828" s="258" t="s">
        <v>1655</v>
      </c>
      <c r="F1828" s="258">
        <v>3726</v>
      </c>
    </row>
    <row r="1829" spans="5:6" s="173" customFormat="1" ht="14.25">
      <c r="E1829" s="258" t="s">
        <v>1656</v>
      </c>
      <c r="F1829" s="258">
        <v>9726</v>
      </c>
    </row>
    <row r="1830" spans="5:6" s="173" customFormat="1" ht="14.25">
      <c r="E1830" s="258" t="s">
        <v>1657</v>
      </c>
      <c r="F1830" s="258">
        <v>447</v>
      </c>
    </row>
    <row r="1831" spans="5:6" s="173" customFormat="1" ht="14.25">
      <c r="E1831" s="258" t="s">
        <v>1658</v>
      </c>
      <c r="F1831" s="258">
        <v>833</v>
      </c>
    </row>
    <row r="1832" spans="5:6" s="173" customFormat="1" ht="14.25">
      <c r="E1832" s="258" t="s">
        <v>1659</v>
      </c>
      <c r="F1832" s="258">
        <v>59</v>
      </c>
    </row>
    <row r="1833" spans="5:6" s="173" customFormat="1" ht="14.25">
      <c r="E1833" s="258" t="s">
        <v>1660</v>
      </c>
      <c r="F1833" s="258">
        <v>1277</v>
      </c>
    </row>
    <row r="1834" spans="5:6" s="173" customFormat="1" ht="14.25">
      <c r="E1834" s="258" t="s">
        <v>1661</v>
      </c>
      <c r="F1834" s="258">
        <v>1278</v>
      </c>
    </row>
    <row r="1835" spans="5:6" s="173" customFormat="1" ht="14.25">
      <c r="E1835" s="258" t="s">
        <v>1662</v>
      </c>
      <c r="F1835" s="258">
        <v>3757</v>
      </c>
    </row>
    <row r="1836" spans="5:6" s="173" customFormat="1" ht="14.25">
      <c r="E1836" s="258" t="s">
        <v>1663</v>
      </c>
      <c r="F1836" s="258">
        <v>3783</v>
      </c>
    </row>
    <row r="1837" spans="5:6" s="173" customFormat="1" ht="14.25">
      <c r="E1837" s="258" t="s">
        <v>1664</v>
      </c>
      <c r="F1837" s="258">
        <v>9783</v>
      </c>
    </row>
    <row r="1838" spans="5:6" s="173" customFormat="1" ht="14.25">
      <c r="E1838" s="258" t="s">
        <v>1665</v>
      </c>
      <c r="F1838" s="258">
        <v>3728</v>
      </c>
    </row>
    <row r="1839" spans="5:6" s="173" customFormat="1" ht="14.25">
      <c r="E1839" s="258" t="s">
        <v>1666</v>
      </c>
      <c r="F1839" s="258">
        <v>3721</v>
      </c>
    </row>
    <row r="1840" spans="5:6" s="173" customFormat="1" ht="14.25">
      <c r="E1840" s="258" t="s">
        <v>1667</v>
      </c>
      <c r="F1840" s="258">
        <v>1269</v>
      </c>
    </row>
    <row r="1841" spans="5:6" s="173" customFormat="1" ht="14.25">
      <c r="E1841" s="258" t="s">
        <v>1668</v>
      </c>
      <c r="F1841" s="258">
        <v>9943</v>
      </c>
    </row>
    <row r="1842" spans="5:6" s="173" customFormat="1" ht="14.25">
      <c r="E1842" s="258" t="s">
        <v>1669</v>
      </c>
      <c r="F1842" s="258">
        <v>4023</v>
      </c>
    </row>
    <row r="1843" spans="5:6" s="173" customFormat="1" ht="14.25">
      <c r="E1843" s="258" t="s">
        <v>1670</v>
      </c>
      <c r="F1843" s="258">
        <v>844</v>
      </c>
    </row>
    <row r="1844" spans="5:6" s="173" customFormat="1" ht="14.25">
      <c r="E1844" s="258" t="s">
        <v>1671</v>
      </c>
      <c r="F1844" s="258">
        <v>3753</v>
      </c>
    </row>
    <row r="1845" spans="5:6" s="173" customFormat="1" ht="14.25">
      <c r="E1845" s="258" t="s">
        <v>1672</v>
      </c>
      <c r="F1845" s="258">
        <v>3716</v>
      </c>
    </row>
    <row r="1846" spans="5:6" s="173" customFormat="1" ht="14.25">
      <c r="E1846" s="258" t="s">
        <v>1673</v>
      </c>
      <c r="F1846" s="258">
        <v>3755</v>
      </c>
    </row>
    <row r="1847" spans="5:6" s="173" customFormat="1" ht="14.25">
      <c r="E1847" s="258" t="s">
        <v>1674</v>
      </c>
      <c r="F1847" s="258">
        <v>1940</v>
      </c>
    </row>
    <row r="1848" spans="5:6" s="173" customFormat="1" ht="14.25">
      <c r="E1848" s="258" t="s">
        <v>1675</v>
      </c>
      <c r="F1848" s="258">
        <v>1901</v>
      </c>
    </row>
    <row r="1849" spans="5:6" s="173" customFormat="1" ht="14.25">
      <c r="E1849" s="258" t="s">
        <v>1676</v>
      </c>
      <c r="F1849" s="258">
        <v>2045</v>
      </c>
    </row>
    <row r="1850" spans="5:6" s="173" customFormat="1" ht="14.25">
      <c r="E1850" s="258" t="s">
        <v>1677</v>
      </c>
      <c r="F1850" s="258">
        <v>3767</v>
      </c>
    </row>
    <row r="1851" spans="5:6" s="173" customFormat="1" ht="14.25">
      <c r="E1851" s="258" t="s">
        <v>1678</v>
      </c>
      <c r="F1851" s="258">
        <v>449</v>
      </c>
    </row>
    <row r="1852" spans="5:6" s="173" customFormat="1" ht="14.25">
      <c r="E1852" s="258" t="s">
        <v>1679</v>
      </c>
      <c r="F1852" s="258">
        <v>809</v>
      </c>
    </row>
    <row r="1853" spans="5:6" s="173" customFormat="1" ht="14.25">
      <c r="E1853" s="258" t="s">
        <v>1680</v>
      </c>
      <c r="F1853" s="258">
        <v>522</v>
      </c>
    </row>
    <row r="1854" spans="5:6" s="173" customFormat="1" ht="14.25">
      <c r="E1854" s="258" t="s">
        <v>1681</v>
      </c>
      <c r="F1854" s="258">
        <v>433</v>
      </c>
    </row>
    <row r="1855" spans="5:6" s="173" customFormat="1" ht="14.25">
      <c r="E1855" s="258" t="s">
        <v>1682</v>
      </c>
      <c r="F1855" s="258">
        <v>777</v>
      </c>
    </row>
    <row r="1856" spans="5:6" s="173" customFormat="1" ht="14.25">
      <c r="E1856" s="258" t="s">
        <v>1683</v>
      </c>
      <c r="F1856" s="258">
        <v>705</v>
      </c>
    </row>
    <row r="1857" spans="5:6" s="173" customFormat="1" ht="14.25">
      <c r="E1857" s="258" t="s">
        <v>1684</v>
      </c>
      <c r="F1857" s="258">
        <v>1147</v>
      </c>
    </row>
    <row r="1858" spans="5:6" s="173" customFormat="1" ht="14.25">
      <c r="E1858" s="258" t="s">
        <v>1685</v>
      </c>
      <c r="F1858" s="258">
        <v>4014</v>
      </c>
    </row>
    <row r="1859" spans="5:6" s="173" customFormat="1" ht="14.25">
      <c r="E1859" s="258" t="s">
        <v>1686</v>
      </c>
      <c r="F1859" s="258">
        <v>1369</v>
      </c>
    </row>
    <row r="1860" spans="5:6" s="173" customFormat="1" ht="14.25">
      <c r="E1860" s="258" t="s">
        <v>1687</v>
      </c>
      <c r="F1860" s="258">
        <v>174</v>
      </c>
    </row>
    <row r="1861" spans="5:6" s="173" customFormat="1" ht="14.25">
      <c r="E1861" s="258" t="s">
        <v>1688</v>
      </c>
      <c r="F1861" s="258">
        <v>1254</v>
      </c>
    </row>
    <row r="1862" spans="5:6" s="173" customFormat="1" ht="14.25">
      <c r="E1862" s="258" t="s">
        <v>1689</v>
      </c>
      <c r="F1862" s="258">
        <v>523</v>
      </c>
    </row>
    <row r="1863" spans="5:6" s="173" customFormat="1" ht="14.25">
      <c r="E1863" s="258" t="s">
        <v>1690</v>
      </c>
      <c r="F1863" s="258">
        <v>3655</v>
      </c>
    </row>
    <row r="1864" spans="5:6" s="173" customFormat="1" ht="14.25">
      <c r="E1864" s="258" t="s">
        <v>1691</v>
      </c>
      <c r="F1864" s="258">
        <v>1419</v>
      </c>
    </row>
    <row r="1865" spans="5:6" s="173" customFormat="1" ht="14.25">
      <c r="E1865" s="258" t="s">
        <v>1692</v>
      </c>
      <c r="F1865" s="258">
        <v>351</v>
      </c>
    </row>
    <row r="1866" spans="5:6" s="173" customFormat="1" ht="14.25">
      <c r="E1866" s="258" t="s">
        <v>1693</v>
      </c>
      <c r="F1866" s="258">
        <v>1195</v>
      </c>
    </row>
    <row r="1867" spans="5:6" s="173" customFormat="1" ht="14.25">
      <c r="E1867" s="258" t="s">
        <v>1694</v>
      </c>
      <c r="F1867" s="258">
        <v>1280</v>
      </c>
    </row>
    <row r="1868" spans="5:6" s="173" customFormat="1" ht="14.25">
      <c r="E1868" s="258" t="s">
        <v>1695</v>
      </c>
      <c r="F1868" s="258">
        <v>808</v>
      </c>
    </row>
    <row r="1869" spans="5:6" s="173" customFormat="1" ht="14.25">
      <c r="E1869" s="258" t="s">
        <v>1696</v>
      </c>
      <c r="F1869" s="258">
        <v>553</v>
      </c>
    </row>
    <row r="1870" spans="5:6" s="173" customFormat="1" ht="14.25">
      <c r="E1870" s="258" t="s">
        <v>1697</v>
      </c>
      <c r="F1870" s="258">
        <v>720</v>
      </c>
    </row>
    <row r="1871" spans="5:6" s="173" customFormat="1" ht="14.25">
      <c r="E1871" s="258" t="s">
        <v>1698</v>
      </c>
      <c r="F1871" s="258">
        <v>256</v>
      </c>
    </row>
    <row r="1872" spans="5:6" s="173" customFormat="1" ht="14.25">
      <c r="E1872" s="258" t="s">
        <v>1699</v>
      </c>
      <c r="F1872" s="258">
        <v>256</v>
      </c>
    </row>
    <row r="1873" spans="5:6" s="173" customFormat="1" ht="14.25">
      <c r="E1873" s="258" t="s">
        <v>1700</v>
      </c>
      <c r="F1873" s="258">
        <v>11</v>
      </c>
    </row>
    <row r="1874" spans="5:6" s="173" customFormat="1" ht="14.25">
      <c r="E1874" s="258" t="s">
        <v>1701</v>
      </c>
      <c r="F1874" s="258">
        <v>165</v>
      </c>
    </row>
    <row r="1875" spans="5:6" s="173" customFormat="1" ht="14.25">
      <c r="E1875" s="258" t="s">
        <v>1702</v>
      </c>
      <c r="F1875" s="258">
        <v>402</v>
      </c>
    </row>
    <row r="1876" spans="5:6" s="173" customFormat="1" ht="14.25">
      <c r="E1876" s="258" t="s">
        <v>1703</v>
      </c>
      <c r="F1876" s="258">
        <v>699</v>
      </c>
    </row>
    <row r="1877" spans="5:6" s="173" customFormat="1" ht="14.25">
      <c r="E1877" s="258" t="s">
        <v>1704</v>
      </c>
      <c r="F1877" s="258">
        <v>2047</v>
      </c>
    </row>
    <row r="1878" spans="5:6" s="173" customFormat="1" ht="14.25">
      <c r="E1878" s="258" t="s">
        <v>1705</v>
      </c>
      <c r="F1878" s="258">
        <v>69</v>
      </c>
    </row>
    <row r="1879" spans="5:6" s="173" customFormat="1" ht="14.25">
      <c r="E1879" s="258" t="s">
        <v>1706</v>
      </c>
      <c r="F1879" s="258">
        <v>348</v>
      </c>
    </row>
    <row r="1880" spans="5:6" s="173" customFormat="1" ht="14.25">
      <c r="E1880" s="258" t="s">
        <v>1707</v>
      </c>
      <c r="F1880" s="258">
        <v>769</v>
      </c>
    </row>
    <row r="1881" spans="5:6" s="173" customFormat="1" ht="14.25">
      <c r="E1881" s="258" t="s">
        <v>1708</v>
      </c>
      <c r="F1881" s="258">
        <v>2048</v>
      </c>
    </row>
    <row r="1882" spans="5:6" s="173" customFormat="1" ht="14.25">
      <c r="E1882" s="258" t="s">
        <v>1709</v>
      </c>
      <c r="F1882" s="258">
        <v>331</v>
      </c>
    </row>
    <row r="1883" spans="5:6" s="173" customFormat="1" ht="14.25">
      <c r="E1883" s="258" t="s">
        <v>1710</v>
      </c>
      <c r="F1883" s="258">
        <v>602</v>
      </c>
    </row>
    <row r="1884" spans="5:6" s="173" customFormat="1" ht="14.25">
      <c r="E1884" s="258" t="s">
        <v>1711</v>
      </c>
      <c r="F1884" s="258">
        <v>1236</v>
      </c>
    </row>
    <row r="1885" spans="5:6" s="173" customFormat="1" ht="14.25">
      <c r="E1885" s="258" t="s">
        <v>1712</v>
      </c>
      <c r="F1885" s="258">
        <v>3620</v>
      </c>
    </row>
    <row r="1886" spans="5:6" s="173" customFormat="1" ht="14.25">
      <c r="E1886" s="258" t="s">
        <v>1713</v>
      </c>
      <c r="F1886" s="258">
        <v>825</v>
      </c>
    </row>
    <row r="1887" spans="5:6" s="173" customFormat="1" ht="14.25">
      <c r="E1887" s="258" t="s">
        <v>1714</v>
      </c>
      <c r="F1887" s="258">
        <v>1143</v>
      </c>
    </row>
    <row r="1888" spans="5:6" s="173" customFormat="1" ht="14.25">
      <c r="E1888" s="258" t="s">
        <v>1715</v>
      </c>
      <c r="F1888" s="258">
        <v>7200</v>
      </c>
    </row>
    <row r="1889" spans="5:6" s="173" customFormat="1" ht="14.25">
      <c r="E1889" s="258" t="s">
        <v>1716</v>
      </c>
      <c r="F1889" s="258">
        <v>186</v>
      </c>
    </row>
    <row r="1890" spans="5:6" s="173" customFormat="1" ht="14.25">
      <c r="E1890" s="258" t="s">
        <v>1717</v>
      </c>
      <c r="F1890" s="258">
        <v>3787</v>
      </c>
    </row>
    <row r="1891" spans="5:6" s="173" customFormat="1" ht="14.25">
      <c r="E1891" s="258" t="s">
        <v>1718</v>
      </c>
      <c r="F1891" s="258">
        <v>15</v>
      </c>
    </row>
    <row r="1892" spans="5:6" s="173" customFormat="1" ht="14.25">
      <c r="E1892" s="258" t="s">
        <v>1719</v>
      </c>
      <c r="F1892" s="258">
        <v>1998</v>
      </c>
    </row>
    <row r="1893" spans="5:6" s="173" customFormat="1" ht="14.25">
      <c r="E1893" s="258" t="s">
        <v>1720</v>
      </c>
      <c r="F1893" s="258">
        <v>3713</v>
      </c>
    </row>
    <row r="1894" spans="5:6" s="173" customFormat="1" ht="14.25">
      <c r="E1894" s="258" t="s">
        <v>1721</v>
      </c>
      <c r="F1894" s="258">
        <v>158</v>
      </c>
    </row>
    <row r="1895" spans="5:6" s="173" customFormat="1" ht="14.25">
      <c r="E1895" s="258" t="s">
        <v>1722</v>
      </c>
      <c r="F1895" s="258">
        <v>257</v>
      </c>
    </row>
    <row r="1896" spans="5:6" s="173" customFormat="1" ht="14.25">
      <c r="E1896" s="258" t="s">
        <v>1723</v>
      </c>
      <c r="F1896" s="258">
        <v>1041</v>
      </c>
    </row>
    <row r="1897" spans="5:6" s="173" customFormat="1" ht="14.25">
      <c r="E1897" s="258" t="s">
        <v>1724</v>
      </c>
      <c r="F1897" s="258">
        <v>1041</v>
      </c>
    </row>
    <row r="1898" spans="5:6" s="173" customFormat="1" ht="14.25">
      <c r="E1898" s="258" t="s">
        <v>1725</v>
      </c>
      <c r="F1898" s="258">
        <v>1195</v>
      </c>
    </row>
    <row r="1899" spans="5:6" s="173" customFormat="1" ht="14.25">
      <c r="E1899" s="258" t="s">
        <v>1726</v>
      </c>
      <c r="F1899" s="258">
        <v>1280</v>
      </c>
    </row>
    <row r="1900" spans="5:6" s="173" customFormat="1" ht="14.25">
      <c r="E1900" s="258" t="s">
        <v>1727</v>
      </c>
      <c r="F1900" s="258">
        <v>851</v>
      </c>
    </row>
    <row r="1901" spans="5:6" s="173" customFormat="1" ht="14.25">
      <c r="E1901" s="258" t="s">
        <v>1728</v>
      </c>
      <c r="F1901" s="258">
        <v>359</v>
      </c>
    </row>
    <row r="1902" spans="5:6" s="173" customFormat="1" ht="14.25">
      <c r="E1902" s="258" t="s">
        <v>1729</v>
      </c>
      <c r="F1902" s="258">
        <v>359</v>
      </c>
    </row>
    <row r="1903" spans="5:6" s="173" customFormat="1" ht="14.25">
      <c r="E1903" s="258" t="s">
        <v>1730</v>
      </c>
      <c r="F1903" s="258">
        <v>435</v>
      </c>
    </row>
    <row r="1904" spans="5:6" s="173" customFormat="1" ht="14.25">
      <c r="E1904" s="258" t="s">
        <v>1731</v>
      </c>
      <c r="F1904" s="258">
        <v>7300</v>
      </c>
    </row>
    <row r="1905" spans="5:6" s="173" customFormat="1" ht="14.25">
      <c r="E1905" s="258" t="s">
        <v>1732</v>
      </c>
      <c r="F1905" s="258">
        <v>7301</v>
      </c>
    </row>
    <row r="1906" spans="5:6" s="173" customFormat="1" ht="14.25">
      <c r="E1906" s="258" t="s">
        <v>1733</v>
      </c>
      <c r="F1906" s="258">
        <v>1061</v>
      </c>
    </row>
    <row r="1907" spans="5:6" s="173" customFormat="1" ht="14.25">
      <c r="E1907" s="258" t="s">
        <v>1734</v>
      </c>
      <c r="F1907" s="258">
        <v>1401</v>
      </c>
    </row>
    <row r="1908" spans="5:6" s="173" customFormat="1" ht="14.25">
      <c r="E1908" s="258" t="s">
        <v>1735</v>
      </c>
      <c r="F1908" s="258">
        <v>1401</v>
      </c>
    </row>
    <row r="1909" spans="5:6" s="173" customFormat="1" ht="14.25">
      <c r="E1909" s="258" t="s">
        <v>1736</v>
      </c>
      <c r="F1909" s="258">
        <v>1061</v>
      </c>
    </row>
    <row r="1910" spans="5:6" s="173" customFormat="1" ht="14.25">
      <c r="E1910" s="258" t="s">
        <v>1737</v>
      </c>
      <c r="F1910" s="258">
        <v>2500</v>
      </c>
    </row>
    <row r="1911" spans="5:6" s="173" customFormat="1" ht="14.25">
      <c r="E1911" s="258" t="s">
        <v>1738</v>
      </c>
      <c r="F1911" s="258">
        <v>1894</v>
      </c>
    </row>
    <row r="1912" spans="5:6" s="173" customFormat="1" ht="14.25">
      <c r="E1912" s="258" t="s">
        <v>1739</v>
      </c>
      <c r="F1912" s="258">
        <v>3555</v>
      </c>
    </row>
    <row r="1913" spans="5:6" s="173" customFormat="1" ht="14.25">
      <c r="E1913" s="258" t="s">
        <v>1740</v>
      </c>
      <c r="F1913" s="258">
        <v>693</v>
      </c>
    </row>
    <row r="1914" spans="5:6" s="173" customFormat="1" ht="14.25">
      <c r="E1914" s="258" t="s">
        <v>1741</v>
      </c>
      <c r="F1914" s="258">
        <v>1242</v>
      </c>
    </row>
    <row r="1915" spans="5:6" s="173" customFormat="1" ht="14.25">
      <c r="E1915" s="258" t="s">
        <v>1742</v>
      </c>
      <c r="F1915" s="258">
        <v>792</v>
      </c>
    </row>
    <row r="1916" spans="5:6" s="173" customFormat="1" ht="14.25">
      <c r="E1916" s="258" t="s">
        <v>1743</v>
      </c>
      <c r="F1916" s="258">
        <v>792</v>
      </c>
    </row>
    <row r="1917" spans="5:6" s="173" customFormat="1" ht="14.25">
      <c r="E1917" s="258" t="s">
        <v>1744</v>
      </c>
      <c r="F1917" s="258">
        <v>246</v>
      </c>
    </row>
    <row r="1918" spans="5:6" s="173" customFormat="1" ht="14.25">
      <c r="E1918" s="258" t="s">
        <v>1745</v>
      </c>
      <c r="F1918" s="258">
        <v>9246</v>
      </c>
    </row>
    <row r="1919" spans="5:6" s="173" customFormat="1" ht="14.25">
      <c r="E1919" s="258" t="s">
        <v>1746</v>
      </c>
      <c r="F1919" s="258">
        <v>7400</v>
      </c>
    </row>
    <row r="1920" spans="5:6" s="173" customFormat="1" ht="14.25">
      <c r="E1920" s="258" t="s">
        <v>1747</v>
      </c>
      <c r="F1920" s="258">
        <v>525</v>
      </c>
    </row>
    <row r="1921" spans="5:6" s="173" customFormat="1" ht="14.25">
      <c r="E1921" s="258" t="s">
        <v>1748</v>
      </c>
      <c r="F1921" s="258">
        <v>578</v>
      </c>
    </row>
    <row r="1922" spans="5:6" s="173" customFormat="1" ht="14.25">
      <c r="E1922" s="258" t="s">
        <v>1749</v>
      </c>
      <c r="F1922" s="258">
        <v>587</v>
      </c>
    </row>
    <row r="1923" spans="5:6" s="173" customFormat="1" ht="14.25">
      <c r="E1923" s="258" t="s">
        <v>1750</v>
      </c>
      <c r="F1923" s="258">
        <v>2046</v>
      </c>
    </row>
    <row r="1924" spans="5:6" s="173" customFormat="1" ht="14.25">
      <c r="E1924" s="258" t="s">
        <v>1751</v>
      </c>
      <c r="F1924" s="258">
        <v>12</v>
      </c>
    </row>
    <row r="1925" spans="5:6" s="173" customFormat="1" ht="14.25">
      <c r="E1925" s="258" t="s">
        <v>1752</v>
      </c>
      <c r="F1925" s="258">
        <v>942</v>
      </c>
    </row>
    <row r="1926" spans="5:6" s="173" customFormat="1" ht="14.25">
      <c r="E1926" s="258" t="s">
        <v>1753</v>
      </c>
      <c r="F1926" s="258">
        <v>989</v>
      </c>
    </row>
    <row r="1927" spans="5:6" s="173" customFormat="1" ht="14.25">
      <c r="E1927" s="258" t="s">
        <v>1754</v>
      </c>
      <c r="F1927" s="258">
        <v>989</v>
      </c>
    </row>
    <row r="1928" spans="5:6" s="173" customFormat="1" ht="14.25">
      <c r="E1928" s="258" t="s">
        <v>1755</v>
      </c>
      <c r="F1928" s="258">
        <v>942</v>
      </c>
    </row>
    <row r="1929" spans="5:6" s="173" customFormat="1" ht="14.25">
      <c r="E1929" s="258" t="s">
        <v>1756</v>
      </c>
      <c r="F1929" s="258">
        <v>526</v>
      </c>
    </row>
    <row r="1930" spans="5:6" s="173" customFormat="1" ht="14.25">
      <c r="E1930" s="258" t="s">
        <v>1757</v>
      </c>
      <c r="F1930" s="258">
        <v>3756</v>
      </c>
    </row>
    <row r="1931" spans="5:6" s="173" customFormat="1" ht="14.25">
      <c r="E1931" s="258" t="s">
        <v>1758</v>
      </c>
      <c r="F1931" s="258">
        <v>1238</v>
      </c>
    </row>
    <row r="1932" spans="5:6" s="173" customFormat="1" ht="14.25">
      <c r="E1932" s="258" t="s">
        <v>1759</v>
      </c>
      <c r="F1932" s="258">
        <v>7500</v>
      </c>
    </row>
    <row r="1933" spans="5:6" s="173" customFormat="1" ht="14.25">
      <c r="E1933" s="258" t="s">
        <v>1760</v>
      </c>
      <c r="F1933" s="258">
        <v>7501</v>
      </c>
    </row>
    <row r="1934" spans="5:6" s="173" customFormat="1" ht="14.25">
      <c r="E1934" s="258" t="s">
        <v>1761</v>
      </c>
      <c r="F1934" s="258">
        <v>1170</v>
      </c>
    </row>
    <row r="1935" spans="5:6" s="173" customFormat="1" ht="14.25">
      <c r="E1935" s="258" t="s">
        <v>1762</v>
      </c>
      <c r="F1935" s="258">
        <v>1170</v>
      </c>
    </row>
    <row r="1936" spans="5:6" s="173" customFormat="1" ht="14.25">
      <c r="E1936" s="258" t="s">
        <v>1763</v>
      </c>
      <c r="F1936" s="258">
        <v>9927</v>
      </c>
    </row>
    <row r="1937" spans="5:6" s="173" customFormat="1" ht="14.25">
      <c r="E1937" s="258" t="s">
        <v>1764</v>
      </c>
      <c r="F1937" s="258">
        <v>1245</v>
      </c>
    </row>
    <row r="1938" spans="5:6" s="173" customFormat="1" ht="14.25">
      <c r="E1938" s="258" t="s">
        <v>1765</v>
      </c>
      <c r="F1938" s="258">
        <v>3567</v>
      </c>
    </row>
    <row r="1939" spans="5:6" s="173" customFormat="1" ht="14.25">
      <c r="E1939" s="258" t="s">
        <v>1766</v>
      </c>
      <c r="F1939" s="258">
        <v>1156</v>
      </c>
    </row>
    <row r="1940" spans="5:6" s="173" customFormat="1" ht="14.25">
      <c r="E1940" s="258" t="s">
        <v>1767</v>
      </c>
      <c r="F1940" s="258">
        <v>1328</v>
      </c>
    </row>
    <row r="1941" spans="5:6" s="173" customFormat="1" ht="14.25">
      <c r="E1941" s="258" t="s">
        <v>1768</v>
      </c>
      <c r="F1941" s="258">
        <v>419</v>
      </c>
    </row>
    <row r="1942" spans="5:6" s="173" customFormat="1" ht="14.25">
      <c r="E1942" s="258" t="s">
        <v>1769</v>
      </c>
      <c r="F1942" s="258">
        <v>454</v>
      </c>
    </row>
    <row r="1943" spans="5:6" s="173" customFormat="1" ht="14.25">
      <c r="E1943" s="258" t="s">
        <v>1770</v>
      </c>
      <c r="F1943" s="258">
        <v>1176</v>
      </c>
    </row>
    <row r="1944" spans="5:6" s="173" customFormat="1" ht="14.25">
      <c r="E1944" s="258" t="s">
        <v>1771</v>
      </c>
      <c r="F1944" s="258">
        <v>1927</v>
      </c>
    </row>
    <row r="1945" spans="5:6" s="173" customFormat="1" ht="14.25">
      <c r="E1945" s="258" t="s">
        <v>1772</v>
      </c>
      <c r="F1945" s="258">
        <v>1818</v>
      </c>
    </row>
    <row r="1946" spans="5:6" s="173" customFormat="1" ht="14.25">
      <c r="E1946" s="258" t="s">
        <v>1773</v>
      </c>
      <c r="F1946" s="258">
        <v>610</v>
      </c>
    </row>
    <row r="1947" spans="5:6" s="173" customFormat="1" ht="14.25">
      <c r="E1947" s="258" t="s">
        <v>1774</v>
      </c>
      <c r="F1947" s="258">
        <v>892</v>
      </c>
    </row>
    <row r="1948" spans="5:6" s="173" customFormat="1" ht="14.25">
      <c r="E1948" s="258" t="s">
        <v>1775</v>
      </c>
      <c r="F1948" s="258">
        <v>376</v>
      </c>
    </row>
    <row r="1949" spans="5:6" s="173" customFormat="1" ht="14.25">
      <c r="E1949" s="258" t="s">
        <v>1776</v>
      </c>
      <c r="F1949" s="258">
        <v>794</v>
      </c>
    </row>
    <row r="1950" spans="5:6" s="173" customFormat="1" ht="14.25">
      <c r="E1950" s="258" t="s">
        <v>1777</v>
      </c>
      <c r="F1950" s="258">
        <v>4501</v>
      </c>
    </row>
    <row r="1951" spans="5:6" s="173" customFormat="1" ht="14.25">
      <c r="E1951" s="258" t="s">
        <v>1778</v>
      </c>
      <c r="F1951" s="258">
        <v>1924</v>
      </c>
    </row>
    <row r="1952" spans="5:6" s="173" customFormat="1" ht="14.25">
      <c r="E1952" s="258" t="s">
        <v>1779</v>
      </c>
      <c r="F1952" s="258">
        <v>1199</v>
      </c>
    </row>
    <row r="1953" spans="5:6" s="173" customFormat="1" ht="14.25">
      <c r="E1953" s="258" t="s">
        <v>1780</v>
      </c>
      <c r="F1953" s="258">
        <v>1175</v>
      </c>
    </row>
    <row r="1954" spans="5:6" s="173" customFormat="1" ht="14.25">
      <c r="E1954" s="258" t="s">
        <v>1781</v>
      </c>
      <c r="F1954" s="258">
        <v>2035</v>
      </c>
    </row>
    <row r="1955" spans="5:6" s="173" customFormat="1" ht="14.25">
      <c r="E1955" s="258" t="s">
        <v>1782</v>
      </c>
      <c r="F1955" s="258">
        <v>826</v>
      </c>
    </row>
    <row r="1956" spans="5:6" s="173" customFormat="1" ht="14.25">
      <c r="E1956" s="258" t="s">
        <v>1783</v>
      </c>
      <c r="F1956" s="258">
        <v>528</v>
      </c>
    </row>
    <row r="1957" spans="5:6" s="173" customFormat="1" ht="14.25">
      <c r="E1957" s="258" t="s">
        <v>1784</v>
      </c>
      <c r="F1957" s="258">
        <v>737</v>
      </c>
    </row>
    <row r="1958" spans="5:6" s="173" customFormat="1" ht="14.25">
      <c r="E1958" s="258" t="s">
        <v>1785</v>
      </c>
      <c r="F1958" s="258">
        <v>666</v>
      </c>
    </row>
    <row r="1959" spans="5:6" s="173" customFormat="1" ht="14.25">
      <c r="E1959" s="258" t="s">
        <v>1786</v>
      </c>
      <c r="F1959" s="258">
        <v>9666</v>
      </c>
    </row>
    <row r="1960" spans="5:6" s="173" customFormat="1" ht="14.25">
      <c r="E1960" s="258" t="s">
        <v>1787</v>
      </c>
      <c r="F1960" s="258">
        <v>810</v>
      </c>
    </row>
    <row r="1961" spans="5:6" s="173" customFormat="1" ht="14.25">
      <c r="E1961" s="258" t="s">
        <v>1788</v>
      </c>
      <c r="F1961" s="258">
        <v>3792</v>
      </c>
    </row>
    <row r="1962" spans="5:6" s="173" customFormat="1" ht="14.25">
      <c r="E1962" s="258" t="s">
        <v>1789</v>
      </c>
      <c r="F1962" s="258">
        <v>32</v>
      </c>
    </row>
    <row r="1963" spans="5:6" s="173" customFormat="1" ht="14.25">
      <c r="E1963" s="258" t="s">
        <v>1790</v>
      </c>
      <c r="F1963" s="258">
        <v>957</v>
      </c>
    </row>
    <row r="1964" spans="5:6" s="173" customFormat="1" ht="14.25">
      <c r="E1964" s="258" t="s">
        <v>1791</v>
      </c>
      <c r="F1964" s="258">
        <v>328</v>
      </c>
    </row>
    <row r="1965" spans="5:6" s="173" customFormat="1" ht="14.25">
      <c r="E1965" s="258" t="s">
        <v>1792</v>
      </c>
      <c r="F1965" s="258">
        <v>528</v>
      </c>
    </row>
    <row r="1966" spans="5:6" s="173" customFormat="1" ht="14.25">
      <c r="E1966" s="258" t="s">
        <v>1793</v>
      </c>
      <c r="F1966" s="258">
        <v>1149</v>
      </c>
    </row>
    <row r="1967" spans="5:6" s="173" customFormat="1" ht="14.25">
      <c r="E1967" s="258" t="s">
        <v>1794</v>
      </c>
      <c r="F1967" s="258">
        <v>837</v>
      </c>
    </row>
    <row r="1968" spans="5:6" s="173" customFormat="1" ht="14.25">
      <c r="E1968" s="258" t="s">
        <v>1795</v>
      </c>
      <c r="F1968" s="258">
        <v>711</v>
      </c>
    </row>
    <row r="1969" spans="5:6" s="173" customFormat="1" ht="14.25">
      <c r="E1969" s="258" t="s">
        <v>1796</v>
      </c>
      <c r="F1969" s="258">
        <v>817</v>
      </c>
    </row>
    <row r="1970" spans="5:6" s="173" customFormat="1" ht="14.25">
      <c r="E1970" s="258" t="s">
        <v>1797</v>
      </c>
      <c r="F1970" s="258">
        <v>1991</v>
      </c>
    </row>
    <row r="1971" spans="5:6" s="173" customFormat="1" ht="14.25">
      <c r="E1971" s="258" t="s">
        <v>1798</v>
      </c>
      <c r="F1971" s="258">
        <v>969</v>
      </c>
    </row>
    <row r="1972" spans="5:6" s="173" customFormat="1" ht="14.25">
      <c r="E1972" s="258" t="s">
        <v>1799</v>
      </c>
      <c r="F1972" s="258">
        <v>969</v>
      </c>
    </row>
    <row r="1973" spans="5:6" s="173" customFormat="1" ht="14.25">
      <c r="E1973" s="258" t="s">
        <v>1800</v>
      </c>
      <c r="F1973" s="258">
        <v>3658</v>
      </c>
    </row>
    <row r="1974" spans="5:6" s="173" customFormat="1" ht="14.25">
      <c r="E1974" s="258" t="s">
        <v>1801</v>
      </c>
      <c r="F1974" s="258">
        <v>1175</v>
      </c>
    </row>
    <row r="1975" spans="5:6" s="173" customFormat="1" ht="14.25">
      <c r="E1975" s="258" t="s">
        <v>1802</v>
      </c>
      <c r="F1975" s="258">
        <v>530</v>
      </c>
    </row>
    <row r="1976" spans="5:6" s="173" customFormat="1" ht="14.25">
      <c r="E1976" s="258" t="s">
        <v>1803</v>
      </c>
      <c r="F1976" s="258">
        <v>530</v>
      </c>
    </row>
    <row r="1977" spans="5:6" s="173" customFormat="1" ht="14.25">
      <c r="E1977" s="258" t="s">
        <v>1804</v>
      </c>
      <c r="F1977" s="258">
        <v>9530</v>
      </c>
    </row>
    <row r="1978" spans="5:6" s="173" customFormat="1" ht="14.25">
      <c r="E1978" s="258" t="s">
        <v>1805</v>
      </c>
      <c r="F1978" s="258">
        <v>511</v>
      </c>
    </row>
    <row r="1979" spans="5:6" s="173" customFormat="1" ht="14.25">
      <c r="E1979" s="258" t="s">
        <v>1806</v>
      </c>
      <c r="F1979" s="258">
        <v>9511</v>
      </c>
    </row>
    <row r="1980" spans="5:6" s="173" customFormat="1" ht="14.25">
      <c r="E1980" s="258" t="s">
        <v>1807</v>
      </c>
      <c r="F1980" s="258">
        <v>687</v>
      </c>
    </row>
    <row r="1981" spans="5:6" s="173" customFormat="1" ht="14.25">
      <c r="E1981" s="258" t="s">
        <v>1808</v>
      </c>
      <c r="F1981" s="258">
        <v>546</v>
      </c>
    </row>
    <row r="1982" spans="5:6" s="173" customFormat="1" ht="14.25">
      <c r="E1982" s="258" t="s">
        <v>1809</v>
      </c>
      <c r="F1982" s="258">
        <v>1942</v>
      </c>
    </row>
    <row r="1983" spans="5:6" s="173" customFormat="1" ht="14.25">
      <c r="E1983" s="258" t="s">
        <v>1810</v>
      </c>
      <c r="F1983" s="258">
        <v>273</v>
      </c>
    </row>
    <row r="1984" spans="5:6" s="173" customFormat="1" ht="14.25">
      <c r="E1984" s="258" t="s">
        <v>1811</v>
      </c>
      <c r="F1984" s="258">
        <v>2042</v>
      </c>
    </row>
    <row r="1985" spans="5:6" s="173" customFormat="1" ht="14.25">
      <c r="E1985" s="258" t="s">
        <v>1812</v>
      </c>
      <c r="F1985" s="258">
        <v>1454</v>
      </c>
    </row>
    <row r="1986" spans="5:6" s="173" customFormat="1" ht="14.25">
      <c r="E1986" s="258" t="s">
        <v>1813</v>
      </c>
      <c r="F1986" s="258">
        <v>436</v>
      </c>
    </row>
    <row r="1987" spans="5:6" s="173" customFormat="1" ht="14.25">
      <c r="E1987" s="258" t="s">
        <v>1814</v>
      </c>
      <c r="F1987" s="258">
        <v>1240</v>
      </c>
    </row>
    <row r="1988" spans="5:6" s="173" customFormat="1" ht="14.25">
      <c r="E1988" s="258" t="s">
        <v>1815</v>
      </c>
      <c r="F1988" s="258">
        <v>74</v>
      </c>
    </row>
    <row r="1989" spans="5:6" s="173" customFormat="1" ht="14.25">
      <c r="E1989" s="258" t="s">
        <v>1816</v>
      </c>
      <c r="F1989" s="258">
        <v>167</v>
      </c>
    </row>
    <row r="1990" spans="5:6" s="173" customFormat="1" ht="14.25">
      <c r="E1990" s="258" t="s">
        <v>1817</v>
      </c>
      <c r="F1990" s="258">
        <v>289</v>
      </c>
    </row>
    <row r="1991" spans="5:6" s="173" customFormat="1" ht="14.25">
      <c r="E1991" s="258" t="s">
        <v>1818</v>
      </c>
      <c r="F1991" s="258">
        <v>383</v>
      </c>
    </row>
    <row r="1992" spans="5:6" s="173" customFormat="1" ht="14.25">
      <c r="E1992" s="258" t="s">
        <v>1819</v>
      </c>
      <c r="F1992" s="258">
        <v>383</v>
      </c>
    </row>
    <row r="1993" spans="5:6" s="173" customFormat="1" ht="14.25">
      <c r="E1993" s="258" t="s">
        <v>1820</v>
      </c>
      <c r="F1993" s="258">
        <v>367</v>
      </c>
    </row>
    <row r="1994" spans="5:6" s="173" customFormat="1" ht="14.25">
      <c r="E1994" s="258" t="s">
        <v>1821</v>
      </c>
      <c r="F1994" s="258">
        <v>270</v>
      </c>
    </row>
    <row r="1995" spans="5:6" s="173" customFormat="1" ht="14.25">
      <c r="E1995" s="258" t="s">
        <v>1822</v>
      </c>
      <c r="F1995" s="258">
        <v>676</v>
      </c>
    </row>
    <row r="1996" spans="5:6" s="173" customFormat="1" ht="14.25">
      <c r="E1996" s="258" t="s">
        <v>1823</v>
      </c>
      <c r="F1996" s="258">
        <v>157</v>
      </c>
    </row>
    <row r="1997" spans="5:6" s="173" customFormat="1" ht="14.25">
      <c r="E1997" s="258" t="s">
        <v>1824</v>
      </c>
      <c r="F1997" s="258">
        <v>4503</v>
      </c>
    </row>
    <row r="1998" spans="5:6" s="173" customFormat="1" ht="14.25">
      <c r="E1998" s="258" t="s">
        <v>1825</v>
      </c>
      <c r="F1998" s="258">
        <v>1320</v>
      </c>
    </row>
    <row r="1999" spans="5:6" s="173" customFormat="1" ht="14.25">
      <c r="E1999" s="258" t="s">
        <v>1826</v>
      </c>
      <c r="F1999" s="258">
        <v>1053</v>
      </c>
    </row>
    <row r="2000" spans="5:6" s="173" customFormat="1" ht="14.25">
      <c r="E2000" s="258" t="s">
        <v>1827</v>
      </c>
      <c r="F2000" s="258">
        <v>89</v>
      </c>
    </row>
    <row r="2001" spans="5:6" s="173" customFormat="1" ht="14.25">
      <c r="E2001" s="258" t="s">
        <v>1828</v>
      </c>
      <c r="F2001" s="258">
        <v>89</v>
      </c>
    </row>
    <row r="2002" spans="5:6" s="173" customFormat="1" ht="14.25">
      <c r="E2002" s="258" t="s">
        <v>1829</v>
      </c>
      <c r="F2002" s="258">
        <v>82</v>
      </c>
    </row>
    <row r="2003" spans="5:6" s="173" customFormat="1" ht="14.25">
      <c r="E2003" s="258" t="s">
        <v>1830</v>
      </c>
      <c r="F2003" s="258">
        <v>82</v>
      </c>
    </row>
    <row r="2004" spans="5:6" s="173" customFormat="1" ht="14.25">
      <c r="E2004" s="258" t="s">
        <v>1831</v>
      </c>
      <c r="F2004" s="258">
        <v>806</v>
      </c>
    </row>
    <row r="2005" spans="5:6" s="173" customFormat="1" ht="14.25">
      <c r="E2005" s="258" t="s">
        <v>1832</v>
      </c>
      <c r="F2005" s="258">
        <v>813</v>
      </c>
    </row>
    <row r="2006" spans="5:6" s="173" customFormat="1" ht="14.25">
      <c r="E2006" s="258" t="s">
        <v>1833</v>
      </c>
      <c r="F2006" s="258">
        <v>9944</v>
      </c>
    </row>
    <row r="2007" spans="5:6" s="173" customFormat="1" ht="14.25">
      <c r="E2007" s="258" t="s">
        <v>1834</v>
      </c>
      <c r="F2007" s="258">
        <v>1056</v>
      </c>
    </row>
    <row r="2008" spans="5:6" s="173" customFormat="1" ht="14.25">
      <c r="E2008" s="258" t="s">
        <v>1835</v>
      </c>
      <c r="F2008" s="258">
        <v>426</v>
      </c>
    </row>
    <row r="2009" spans="5:6" s="173" customFormat="1" ht="14.25">
      <c r="E2009" s="258" t="s">
        <v>1836</v>
      </c>
      <c r="F2009" s="258">
        <v>532</v>
      </c>
    </row>
    <row r="2010" spans="5:6" s="173" customFormat="1" ht="14.25">
      <c r="E2010" s="258" t="s">
        <v>1837</v>
      </c>
      <c r="F2010" s="258">
        <v>1947</v>
      </c>
    </row>
    <row r="2011" spans="5:6" s="173" customFormat="1" ht="14.25">
      <c r="E2011" s="258" t="s">
        <v>1838</v>
      </c>
      <c r="F2011" s="258">
        <v>223</v>
      </c>
    </row>
    <row r="2012" spans="5:6" s="173" customFormat="1" ht="14.25">
      <c r="E2012" s="258" t="s">
        <v>1839</v>
      </c>
      <c r="F2012" s="258">
        <v>622</v>
      </c>
    </row>
    <row r="2013" spans="5:6" s="173" customFormat="1" ht="14.25">
      <c r="E2013" s="258" t="s">
        <v>1840</v>
      </c>
      <c r="F2013" s="258">
        <v>4502</v>
      </c>
    </row>
    <row r="2014" spans="5:6" s="173" customFormat="1" ht="14.25">
      <c r="E2014" s="258" t="s">
        <v>1841</v>
      </c>
      <c r="F2014" s="258">
        <v>4502</v>
      </c>
    </row>
    <row r="2015" spans="5:6" s="173" customFormat="1" ht="14.25">
      <c r="E2015" s="258" t="s">
        <v>1842</v>
      </c>
      <c r="F2015" s="258">
        <v>139</v>
      </c>
    </row>
    <row r="2016" spans="5:6" s="173" customFormat="1" ht="14.25">
      <c r="E2016" s="258" t="s">
        <v>1843</v>
      </c>
      <c r="F2016" s="258">
        <v>880</v>
      </c>
    </row>
    <row r="2017" spans="5:6" s="173" customFormat="1" ht="14.25">
      <c r="E2017" s="258" t="s">
        <v>1844</v>
      </c>
      <c r="F2017" s="258">
        <v>1251</v>
      </c>
    </row>
    <row r="2018" spans="5:6" s="173" customFormat="1" ht="14.25">
      <c r="E2018" s="258" t="s">
        <v>1845</v>
      </c>
      <c r="F2018" s="258">
        <v>156</v>
      </c>
    </row>
    <row r="2019" spans="5:6" s="173" customFormat="1" ht="14.25">
      <c r="E2019" s="258" t="s">
        <v>1846</v>
      </c>
      <c r="F2019" s="258">
        <v>871</v>
      </c>
    </row>
    <row r="2020" spans="5:6" s="173" customFormat="1" ht="14.25">
      <c r="E2020" s="258" t="s">
        <v>1847</v>
      </c>
      <c r="F2020" s="258">
        <v>1187</v>
      </c>
    </row>
    <row r="2021" spans="5:6" s="173" customFormat="1" ht="14.25">
      <c r="E2021" s="258" t="s">
        <v>1848</v>
      </c>
      <c r="F2021" s="258">
        <v>7600</v>
      </c>
    </row>
    <row r="2022" spans="5:6" s="173" customFormat="1" ht="14.25">
      <c r="E2022" s="258" t="s">
        <v>1849</v>
      </c>
      <c r="F2022" s="258">
        <v>7601</v>
      </c>
    </row>
    <row r="2023" spans="5:6" s="173" customFormat="1" ht="14.25">
      <c r="E2023" s="258" t="s">
        <v>1850</v>
      </c>
      <c r="F2023" s="258">
        <v>7503</v>
      </c>
    </row>
    <row r="2024" spans="5:6" s="173" customFormat="1" ht="14.25">
      <c r="E2024" s="258" t="s">
        <v>1851</v>
      </c>
      <c r="F2024" s="258">
        <v>1146</v>
      </c>
    </row>
    <row r="2025" spans="5:6" s="173" customFormat="1" ht="14.25">
      <c r="E2025" s="258" t="s">
        <v>1852</v>
      </c>
      <c r="F2025" s="258">
        <v>3765</v>
      </c>
    </row>
    <row r="2026" spans="5:6" s="173" customFormat="1" ht="14.25">
      <c r="E2026" s="258" t="s">
        <v>1853</v>
      </c>
      <c r="F2026" s="258">
        <v>3727</v>
      </c>
    </row>
    <row r="2027" spans="5:6" s="173" customFormat="1" ht="14.25">
      <c r="E2027" s="258" t="s">
        <v>1854</v>
      </c>
      <c r="F2027" s="258">
        <v>688</v>
      </c>
    </row>
    <row r="2028" spans="5:6" s="173" customFormat="1" ht="14.25">
      <c r="E2028" s="258" t="s">
        <v>1855</v>
      </c>
      <c r="F2028" s="258">
        <v>3715</v>
      </c>
    </row>
    <row r="2029" spans="5:6" s="173" customFormat="1" ht="14.25">
      <c r="E2029" s="258" t="s">
        <v>1856</v>
      </c>
      <c r="F2029" s="258">
        <v>1212</v>
      </c>
    </row>
    <row r="2030" spans="5:6" s="173" customFormat="1" ht="14.25">
      <c r="E2030" s="258" t="s">
        <v>1857</v>
      </c>
      <c r="F2030" s="258">
        <v>1193</v>
      </c>
    </row>
    <row r="2031" spans="5:6" s="173" customFormat="1" ht="14.25">
      <c r="E2031" s="258" t="s">
        <v>1858</v>
      </c>
      <c r="F2031" s="258">
        <v>779</v>
      </c>
    </row>
    <row r="2032" spans="5:6" s="173" customFormat="1" ht="14.25">
      <c r="E2032" s="258" t="s">
        <v>1859</v>
      </c>
      <c r="F2032" s="258">
        <v>385</v>
      </c>
    </row>
    <row r="2033" spans="5:6" s="173" customFormat="1" ht="14.25">
      <c r="E2033" s="258" t="s">
        <v>1860</v>
      </c>
      <c r="F2033" s="258">
        <v>318</v>
      </c>
    </row>
    <row r="2034" spans="5:6" s="173" customFormat="1" ht="14.25">
      <c r="E2034" s="258" t="s">
        <v>1861</v>
      </c>
      <c r="F2034" s="258">
        <v>318</v>
      </c>
    </row>
    <row r="2035" spans="5:6" s="173" customFormat="1" ht="14.25">
      <c r="E2035" s="258" t="s">
        <v>1862</v>
      </c>
      <c r="F2035" s="258">
        <v>773</v>
      </c>
    </row>
    <row r="2036" spans="5:6" s="173" customFormat="1" ht="14.25">
      <c r="E2036" s="258" t="s">
        <v>1863</v>
      </c>
      <c r="F2036" s="258">
        <v>319</v>
      </c>
    </row>
    <row r="2037" spans="5:6" s="173" customFormat="1" ht="14.25">
      <c r="E2037" s="258" t="s">
        <v>1864</v>
      </c>
      <c r="F2037" s="258">
        <v>3660</v>
      </c>
    </row>
    <row r="2038" spans="5:6" s="173" customFormat="1" ht="14.25">
      <c r="E2038" s="258" t="s">
        <v>1865</v>
      </c>
      <c r="F2038" s="258">
        <v>708</v>
      </c>
    </row>
    <row r="2039" spans="5:6" s="173" customFormat="1" ht="14.25">
      <c r="E2039" s="258" t="s">
        <v>1866</v>
      </c>
      <c r="F2039" s="258">
        <v>3712</v>
      </c>
    </row>
    <row r="2040" spans="5:6" s="173" customFormat="1" ht="14.25">
      <c r="E2040" s="258" t="s">
        <v>1867</v>
      </c>
      <c r="F2040" s="258">
        <v>534</v>
      </c>
    </row>
    <row r="2041" spans="5:6" s="173" customFormat="1" ht="14.25">
      <c r="E2041" s="258" t="s">
        <v>1868</v>
      </c>
      <c r="F2041" s="258">
        <v>7700</v>
      </c>
    </row>
    <row r="2042" spans="5:6" s="173" customFormat="1" ht="14.25">
      <c r="E2042" s="258" t="s">
        <v>1869</v>
      </c>
      <c r="F2042" s="258">
        <v>7703</v>
      </c>
    </row>
    <row r="2043" spans="5:6" s="173" customFormat="1" ht="14.25">
      <c r="E2043" s="258" t="s">
        <v>1870</v>
      </c>
      <c r="F2043" s="258">
        <v>7700</v>
      </c>
    </row>
    <row r="2044" spans="5:6" s="173" customFormat="1" ht="14.25">
      <c r="E2044" s="258" t="s">
        <v>1871</v>
      </c>
      <c r="F2044" s="258">
        <v>3617</v>
      </c>
    </row>
    <row r="2045" spans="5:6" s="173" customFormat="1" ht="14.25">
      <c r="E2045" s="258" t="s">
        <v>1872</v>
      </c>
      <c r="F2045" s="258">
        <v>3778</v>
      </c>
    </row>
    <row r="2046" spans="5:6" s="173" customFormat="1" ht="14.25">
      <c r="E2046" s="258" t="s">
        <v>1873</v>
      </c>
      <c r="F2046" s="258">
        <v>917</v>
      </c>
    </row>
    <row r="2047" spans="5:6" s="173" customFormat="1" ht="14.25">
      <c r="E2047" s="258" t="s">
        <v>1874</v>
      </c>
      <c r="F2047" s="258">
        <v>957</v>
      </c>
    </row>
    <row r="2048" spans="5:6" s="173" customFormat="1" ht="14.25">
      <c r="E2048" s="258" t="s">
        <v>1875</v>
      </c>
      <c r="F2048" s="258">
        <v>531</v>
      </c>
    </row>
    <row r="2049" spans="5:6" s="173" customFormat="1" ht="14.25">
      <c r="E2049" s="258" t="s">
        <v>1876</v>
      </c>
      <c r="F2049" s="258">
        <v>9531</v>
      </c>
    </row>
    <row r="2050" spans="5:6" s="173" customFormat="1" ht="14.25">
      <c r="E2050" s="258" t="s">
        <v>1877</v>
      </c>
      <c r="F2050" s="258">
        <v>1246</v>
      </c>
    </row>
    <row r="2051" spans="5:6" s="173" customFormat="1" ht="14.25">
      <c r="E2051" s="258" t="s">
        <v>1878</v>
      </c>
      <c r="F2051" s="258">
        <v>1246</v>
      </c>
    </row>
    <row r="2052" spans="5:6" s="173" customFormat="1" ht="14.25">
      <c r="E2052" s="258" t="s">
        <v>1879</v>
      </c>
      <c r="F2052" s="258">
        <v>952</v>
      </c>
    </row>
    <row r="2053" spans="5:6" s="173" customFormat="1" ht="14.25">
      <c r="E2053" s="258" t="s">
        <v>1880</v>
      </c>
      <c r="F2053" s="258">
        <v>1335</v>
      </c>
    </row>
    <row r="2054" spans="5:6" s="173" customFormat="1" ht="14.25">
      <c r="E2054" s="258" t="s">
        <v>1881</v>
      </c>
      <c r="F2054" s="258">
        <v>1946</v>
      </c>
    </row>
    <row r="2055" spans="5:6" s="173" customFormat="1" ht="14.25">
      <c r="E2055" s="258" t="s">
        <v>1882</v>
      </c>
      <c r="F2055" s="258">
        <v>2560</v>
      </c>
    </row>
    <row r="2056" spans="5:6" s="173" customFormat="1" ht="14.25">
      <c r="E2056" s="258" t="s">
        <v>1883</v>
      </c>
      <c r="F2056" s="258">
        <v>2561</v>
      </c>
    </row>
    <row r="2057" spans="5:6" s="173" customFormat="1" ht="14.25">
      <c r="E2057" s="258" t="s">
        <v>1884</v>
      </c>
      <c r="F2057" s="258">
        <v>593</v>
      </c>
    </row>
    <row r="2058" spans="5:6" s="173" customFormat="1" ht="14.25">
      <c r="E2058" s="258" t="s">
        <v>1885</v>
      </c>
      <c r="F2058" s="258">
        <v>9193</v>
      </c>
    </row>
    <row r="2059" spans="5:6" s="173" customFormat="1" ht="14.25">
      <c r="E2059" s="258" t="s">
        <v>1886</v>
      </c>
      <c r="F2059" s="258">
        <v>637</v>
      </c>
    </row>
    <row r="2060" spans="5:6" s="173" customFormat="1" ht="14.25">
      <c r="E2060" s="258" t="s">
        <v>1887</v>
      </c>
      <c r="F2060" s="258">
        <v>1192</v>
      </c>
    </row>
    <row r="2061" spans="5:6" s="173" customFormat="1" ht="14.25">
      <c r="E2061" s="258" t="s">
        <v>1888</v>
      </c>
      <c r="F2061" s="258">
        <v>1192</v>
      </c>
    </row>
    <row r="2062" spans="5:6" s="173" customFormat="1" ht="14.25">
      <c r="E2062" s="258" t="s">
        <v>1889</v>
      </c>
      <c r="F2062" s="258">
        <v>53</v>
      </c>
    </row>
    <row r="2063" spans="5:6" s="173" customFormat="1" ht="14.25">
      <c r="E2063" s="258" t="s">
        <v>1890</v>
      </c>
      <c r="F2063" s="258">
        <v>3748</v>
      </c>
    </row>
    <row r="2064" spans="5:6" s="173" customFormat="1" ht="14.25">
      <c r="E2064" s="258" t="s">
        <v>1891</v>
      </c>
      <c r="F2064" s="258">
        <v>1151</v>
      </c>
    </row>
    <row r="2065" spans="5:6" s="173" customFormat="1" ht="14.25">
      <c r="E2065" s="258" t="s">
        <v>1892</v>
      </c>
      <c r="F2065" s="258">
        <v>1989</v>
      </c>
    </row>
    <row r="2066" spans="5:6" s="173" customFormat="1" ht="14.25">
      <c r="E2066" s="258" t="s">
        <v>1893</v>
      </c>
      <c r="F2066" s="258">
        <v>3768</v>
      </c>
    </row>
    <row r="2067" spans="5:6" s="173" customFormat="1" ht="14.25">
      <c r="E2067" s="258" t="s">
        <v>1894</v>
      </c>
      <c r="F2067" s="258">
        <v>750</v>
      </c>
    </row>
    <row r="2068" spans="5:6" s="173" customFormat="1" ht="14.25">
      <c r="E2068" s="258" t="s">
        <v>1895</v>
      </c>
      <c r="F2068" s="258">
        <v>838</v>
      </c>
    </row>
    <row r="2069" spans="5:6" s="173" customFormat="1" ht="14.25">
      <c r="E2069" s="258" t="s">
        <v>1896</v>
      </c>
      <c r="F2069" s="258">
        <v>1313</v>
      </c>
    </row>
    <row r="2070" spans="5:6" s="173" customFormat="1" ht="14.25">
      <c r="E2070" s="258" t="s">
        <v>1897</v>
      </c>
      <c r="F2070" s="258">
        <v>1104</v>
      </c>
    </row>
    <row r="2071" spans="5:6" s="173" customFormat="1" ht="14.25">
      <c r="E2071" s="258" t="s">
        <v>1898</v>
      </c>
      <c r="F2071" s="258">
        <v>1105</v>
      </c>
    </row>
    <row r="2072" spans="5:6" s="173" customFormat="1" ht="14.25">
      <c r="E2072" s="258" t="s">
        <v>1899</v>
      </c>
      <c r="F2072" s="258">
        <v>537</v>
      </c>
    </row>
    <row r="2073" spans="5:6" s="173" customFormat="1" ht="14.25">
      <c r="E2073" s="258" t="s">
        <v>1900</v>
      </c>
      <c r="F2073" s="258">
        <v>1104</v>
      </c>
    </row>
    <row r="2074" spans="5:6" s="173" customFormat="1" ht="14.25">
      <c r="E2074" s="258" t="s">
        <v>1901</v>
      </c>
      <c r="F2074" s="258">
        <v>1105</v>
      </c>
    </row>
    <row r="2075" spans="5:6" s="173" customFormat="1" ht="14.25">
      <c r="E2075" s="258" t="s">
        <v>1902</v>
      </c>
      <c r="F2075" s="258">
        <v>1313</v>
      </c>
    </row>
    <row r="2076" spans="5:6" s="173" customFormat="1" ht="14.25">
      <c r="E2076" s="258" t="s">
        <v>1903</v>
      </c>
      <c r="F2076" s="258">
        <v>767</v>
      </c>
    </row>
    <row r="2077" spans="5:6" s="173" customFormat="1" ht="14.25">
      <c r="E2077" s="258" t="s">
        <v>1904</v>
      </c>
      <c r="F2077" s="258">
        <v>749</v>
      </c>
    </row>
    <row r="2078" spans="5:6" s="173" customFormat="1" ht="14.25">
      <c r="E2078" s="258" t="s">
        <v>1905</v>
      </c>
      <c r="F2078" s="258">
        <v>1185</v>
      </c>
    </row>
    <row r="2079" spans="5:6" s="173" customFormat="1" ht="14.25">
      <c r="E2079" s="258" t="s">
        <v>1906</v>
      </c>
      <c r="F2079" s="258">
        <v>597</v>
      </c>
    </row>
    <row r="2080" spans="5:6" s="173" customFormat="1" ht="14.25">
      <c r="E2080" s="258" t="s">
        <v>1907</v>
      </c>
      <c r="F2080" s="258">
        <v>3723</v>
      </c>
    </row>
    <row r="2081" spans="5:6" s="173" customFormat="1" ht="14.25">
      <c r="E2081" s="258" t="s">
        <v>1908</v>
      </c>
      <c r="F2081" s="258">
        <v>3659</v>
      </c>
    </row>
    <row r="2082" spans="5:6" s="173" customFormat="1" ht="14.25">
      <c r="E2082" s="258" t="s">
        <v>1909</v>
      </c>
      <c r="F2082" s="258">
        <v>535</v>
      </c>
    </row>
    <row r="2083" spans="5:6" s="173" customFormat="1" ht="14.25">
      <c r="E2083" s="258" t="s">
        <v>1910</v>
      </c>
      <c r="F2083" s="258">
        <v>2059</v>
      </c>
    </row>
    <row r="2084" spans="5:6" s="173" customFormat="1" ht="14.25">
      <c r="E2084" s="258" t="s">
        <v>1911</v>
      </c>
      <c r="F2084" s="258">
        <v>3615</v>
      </c>
    </row>
    <row r="2085" spans="5:6" s="173" customFormat="1" ht="14.25">
      <c r="E2085" s="258" t="s">
        <v>1912</v>
      </c>
      <c r="F2085" s="258">
        <v>536</v>
      </c>
    </row>
    <row r="2086" spans="5:6" s="173" customFormat="1" ht="14.25">
      <c r="E2086" s="258" t="s">
        <v>1913</v>
      </c>
      <c r="F2086" s="258">
        <v>536</v>
      </c>
    </row>
    <row r="2087" spans="5:6" s="173" customFormat="1" ht="14.25">
      <c r="E2087" s="258" t="s">
        <v>1914</v>
      </c>
      <c r="F2087" s="258">
        <v>281</v>
      </c>
    </row>
    <row r="2088" spans="5:6" s="173" customFormat="1" ht="14.25">
      <c r="E2088" s="258" t="s">
        <v>1915</v>
      </c>
      <c r="F2088" s="258">
        <v>9536</v>
      </c>
    </row>
    <row r="2089" spans="5:6" s="173" customFormat="1" ht="14.25">
      <c r="E2089" s="258" t="s">
        <v>1916</v>
      </c>
      <c r="F2089" s="258">
        <v>7800</v>
      </c>
    </row>
    <row r="2090" spans="5:6" s="173" customFormat="1" ht="14.25">
      <c r="E2090" s="258" t="s">
        <v>1917</v>
      </c>
      <c r="F2090" s="258">
        <v>171</v>
      </c>
    </row>
    <row r="2091" spans="5:6" s="173" customFormat="1" ht="14.25">
      <c r="E2091" s="258" t="s">
        <v>1918</v>
      </c>
      <c r="F2091" s="258">
        <v>599</v>
      </c>
    </row>
    <row r="2092" spans="5:6" s="173" customFormat="1" ht="14.25">
      <c r="E2092" s="258" t="s">
        <v>1919</v>
      </c>
      <c r="F2092" s="258">
        <v>2053</v>
      </c>
    </row>
    <row r="2093" spans="5:6" s="173" customFormat="1" ht="14.25">
      <c r="E2093" s="258" t="s">
        <v>1920</v>
      </c>
      <c r="F2093" s="258">
        <v>1231</v>
      </c>
    </row>
    <row r="2094" spans="5:6" s="173" customFormat="1" ht="14.25">
      <c r="E2094" s="258" t="s">
        <v>1921</v>
      </c>
      <c r="F2094" s="258">
        <v>1231</v>
      </c>
    </row>
    <row r="2095" spans="5:6" s="173" customFormat="1" ht="14.25">
      <c r="E2095" s="258" t="s">
        <v>1922</v>
      </c>
      <c r="F2095" s="258">
        <v>7900</v>
      </c>
    </row>
    <row r="2096" spans="5:6" s="173" customFormat="1" ht="14.25">
      <c r="E2096" s="258" t="s">
        <v>1923</v>
      </c>
      <c r="F2096" s="258">
        <v>839</v>
      </c>
    </row>
    <row r="2097" spans="5:6" s="173" customFormat="1" ht="14.25">
      <c r="E2097" s="258" t="s">
        <v>1924</v>
      </c>
      <c r="F2097" s="258">
        <v>413</v>
      </c>
    </row>
    <row r="2098" spans="5:6" s="173" customFormat="1" ht="14.25">
      <c r="E2098" s="258" t="s">
        <v>1925</v>
      </c>
      <c r="F2098" s="258">
        <v>1180</v>
      </c>
    </row>
    <row r="2099" spans="5:6" s="173" customFormat="1" ht="14.25">
      <c r="E2099" s="258" t="s">
        <v>1926</v>
      </c>
      <c r="F2099" s="258">
        <v>1213</v>
      </c>
    </row>
    <row r="2100" spans="5:6" s="173" customFormat="1" ht="14.25">
      <c r="E2100" s="258" t="s">
        <v>1927</v>
      </c>
      <c r="F2100" s="258">
        <v>465</v>
      </c>
    </row>
    <row r="2101" spans="5:6" s="173" customFormat="1" ht="14.25">
      <c r="E2101" s="258" t="s">
        <v>1928</v>
      </c>
      <c r="F2101" s="258">
        <v>1136</v>
      </c>
    </row>
    <row r="2102" spans="5:6" s="173" customFormat="1" ht="14.25">
      <c r="E2102" s="258" t="s">
        <v>1929</v>
      </c>
      <c r="F2102" s="258">
        <v>1819</v>
      </c>
    </row>
    <row r="2103" spans="5:6" s="173" customFormat="1" ht="14.25">
      <c r="E2103" s="258" t="s">
        <v>1930</v>
      </c>
      <c r="F2103" s="258">
        <v>1111</v>
      </c>
    </row>
    <row r="2104" spans="5:6" s="173" customFormat="1" ht="14.25">
      <c r="E2104" s="258" t="s">
        <v>1931</v>
      </c>
      <c r="F2104" s="258">
        <v>3791</v>
      </c>
    </row>
    <row r="2105" spans="5:6" s="173" customFormat="1" ht="14.25">
      <c r="E2105" s="258" t="s">
        <v>1932</v>
      </c>
      <c r="F2105" s="258">
        <v>198</v>
      </c>
    </row>
    <row r="2106" spans="5:6" s="173" customFormat="1" ht="14.25">
      <c r="E2106" s="258" t="s">
        <v>1933</v>
      </c>
      <c r="F2106" s="258">
        <v>1150</v>
      </c>
    </row>
    <row r="2107" spans="5:6" s="173" customFormat="1" ht="14.25">
      <c r="E2107" s="258" t="s">
        <v>1934</v>
      </c>
      <c r="F2107" s="258">
        <v>1262</v>
      </c>
    </row>
    <row r="2108" spans="5:6" s="173" customFormat="1" ht="14.25">
      <c r="E2108" s="258" t="s">
        <v>1935</v>
      </c>
      <c r="F2108" s="258">
        <v>1262</v>
      </c>
    </row>
    <row r="2109" spans="5:6" s="173" customFormat="1" ht="14.25">
      <c r="E2109" s="258" t="s">
        <v>1936</v>
      </c>
      <c r="F2109" s="258">
        <v>1113</v>
      </c>
    </row>
    <row r="2110" spans="5:6" s="173" customFormat="1" ht="14.25">
      <c r="E2110" s="258" t="s">
        <v>1937</v>
      </c>
      <c r="F2110" s="258">
        <v>276</v>
      </c>
    </row>
    <row r="2111" spans="5:6" s="173" customFormat="1" ht="14.25">
      <c r="E2111" s="258" t="s">
        <v>1938</v>
      </c>
      <c r="F2111" s="258">
        <v>1148</v>
      </c>
    </row>
    <row r="2112" spans="5:6" s="173" customFormat="1" ht="14.25">
      <c r="E2112" s="258" t="s">
        <v>1939</v>
      </c>
      <c r="F2112" s="258">
        <v>774</v>
      </c>
    </row>
    <row r="2113" spans="5:6" s="173" customFormat="1" ht="14.25">
      <c r="E2113" s="258" t="s">
        <v>1940</v>
      </c>
      <c r="F2113" s="258">
        <v>1221</v>
      </c>
    </row>
    <row r="2114" spans="5:6" s="173" customFormat="1" ht="14.25">
      <c r="E2114" s="258" t="s">
        <v>1941</v>
      </c>
      <c r="F2114" s="258">
        <v>195</v>
      </c>
    </row>
    <row r="2115" spans="5:6" s="173" customFormat="1" ht="14.25">
      <c r="E2115" s="258" t="s">
        <v>1942</v>
      </c>
      <c r="F2115" s="258">
        <v>1813</v>
      </c>
    </row>
    <row r="2116" spans="5:6" s="173" customFormat="1" ht="14.25">
      <c r="E2116" s="258" t="s">
        <v>1943</v>
      </c>
      <c r="F2116" s="258">
        <v>1813</v>
      </c>
    </row>
    <row r="2117" spans="5:6" s="173" customFormat="1" ht="14.25">
      <c r="E2117" s="258" t="s">
        <v>1944</v>
      </c>
      <c r="F2117" s="258">
        <v>613</v>
      </c>
    </row>
    <row r="2118" spans="5:6" s="173" customFormat="1" ht="14.25">
      <c r="E2118" s="258" t="s">
        <v>1945</v>
      </c>
      <c r="F2118" s="258">
        <v>796</v>
      </c>
    </row>
    <row r="2119" spans="5:6" s="173" customFormat="1" ht="14.25">
      <c r="E2119" s="258" t="s">
        <v>1946</v>
      </c>
      <c r="F2119" s="258">
        <v>1817</v>
      </c>
    </row>
    <row r="2120" spans="5:6" s="173" customFormat="1" ht="14.25">
      <c r="E2120" s="258" t="s">
        <v>1947</v>
      </c>
      <c r="F2120" s="258">
        <v>636</v>
      </c>
    </row>
    <row r="2121" spans="5:6" s="173" customFormat="1" ht="14.25">
      <c r="E2121" s="258" t="s">
        <v>1948</v>
      </c>
      <c r="F2121" s="258">
        <v>613</v>
      </c>
    </row>
    <row r="2122" spans="5:6" s="173" customFormat="1" ht="14.25">
      <c r="E2122" s="258" t="s">
        <v>1949</v>
      </c>
      <c r="F2122" s="258">
        <v>1841</v>
      </c>
    </row>
    <row r="2123" spans="5:6" s="173" customFormat="1" ht="14.25">
      <c r="E2123" s="258" t="s">
        <v>1950</v>
      </c>
      <c r="F2123" s="258">
        <v>594</v>
      </c>
    </row>
    <row r="2124" spans="5:6" s="173" customFormat="1" ht="14.25">
      <c r="E2124" s="258" t="s">
        <v>1951</v>
      </c>
      <c r="F2124" s="258">
        <v>1079</v>
      </c>
    </row>
    <row r="2125" spans="5:6" s="173" customFormat="1" ht="14.25">
      <c r="E2125" s="258" t="s">
        <v>1952</v>
      </c>
      <c r="F2125" s="258">
        <v>8000</v>
      </c>
    </row>
    <row r="2126" spans="5:6" s="173" customFormat="1" ht="14.25">
      <c r="E2126" s="258" t="s">
        <v>1953</v>
      </c>
      <c r="F2126" s="258">
        <v>8003</v>
      </c>
    </row>
    <row r="2127" spans="5:6" s="173" customFormat="1" ht="14.25">
      <c r="E2127" s="258" t="s">
        <v>1954</v>
      </c>
      <c r="F2127" s="258">
        <v>612</v>
      </c>
    </row>
    <row r="2128" spans="5:6" s="173" customFormat="1" ht="14.25">
      <c r="E2128" s="258" t="s">
        <v>1955</v>
      </c>
      <c r="F2128" s="258">
        <v>1893</v>
      </c>
    </row>
    <row r="2129" spans="5:6" s="173" customFormat="1" ht="14.25">
      <c r="E2129" s="258" t="s">
        <v>1956</v>
      </c>
      <c r="F2129" s="258">
        <v>567</v>
      </c>
    </row>
    <row r="2130" spans="5:6" s="173" customFormat="1" ht="14.25">
      <c r="E2130" s="258" t="s">
        <v>1957</v>
      </c>
      <c r="F2130" s="258">
        <v>1234</v>
      </c>
    </row>
    <row r="2131" spans="5:6" s="173" customFormat="1" ht="14.25">
      <c r="E2131" s="258" t="s">
        <v>1958</v>
      </c>
      <c r="F2131" s="258">
        <v>1234</v>
      </c>
    </row>
    <row r="2132" spans="5:6" s="173" customFormat="1" ht="14.25">
      <c r="E2132" s="258" t="s">
        <v>1959</v>
      </c>
      <c r="F2132" s="258">
        <v>334</v>
      </c>
    </row>
    <row r="2133" spans="5:6" s="173" customFormat="1" ht="14.25">
      <c r="E2133" s="258" t="s">
        <v>1960</v>
      </c>
      <c r="F2133" s="258">
        <v>3557</v>
      </c>
    </row>
    <row r="2134" spans="5:6" s="173" customFormat="1" ht="14.25">
      <c r="E2134" s="258" t="s">
        <v>1961</v>
      </c>
      <c r="F2134" s="258">
        <v>964</v>
      </c>
    </row>
    <row r="2135" spans="5:6" s="173" customFormat="1" ht="14.25">
      <c r="E2135" s="258" t="s">
        <v>1962</v>
      </c>
      <c r="F2135" s="258">
        <v>392</v>
      </c>
    </row>
    <row r="2136" spans="5:6" s="173" customFormat="1" ht="14.25">
      <c r="E2136" s="258" t="s">
        <v>1963</v>
      </c>
      <c r="F2136" s="258">
        <v>4025</v>
      </c>
    </row>
    <row r="2137" spans="5:6" s="173" customFormat="1" ht="14.25">
      <c r="E2137" s="258" t="s">
        <v>1964</v>
      </c>
      <c r="F2137" s="258">
        <v>3781</v>
      </c>
    </row>
    <row r="2138" spans="5:6" s="173" customFormat="1" ht="14.25">
      <c r="E2138" s="258" t="s">
        <v>1965</v>
      </c>
      <c r="F2138" s="258">
        <v>9781</v>
      </c>
    </row>
    <row r="2139" spans="5:6" s="173" customFormat="1" ht="14.25">
      <c r="E2139" s="258" t="s">
        <v>1966</v>
      </c>
      <c r="F2139" s="258">
        <v>615</v>
      </c>
    </row>
    <row r="2140" spans="5:6" s="173" customFormat="1" ht="14.25">
      <c r="E2140" s="258" t="s">
        <v>1967</v>
      </c>
      <c r="F2140" s="258">
        <v>1211</v>
      </c>
    </row>
    <row r="2141" spans="5:6" s="173" customFormat="1" ht="14.25">
      <c r="E2141" s="258" t="s">
        <v>1968</v>
      </c>
      <c r="F2141" s="258">
        <v>1820</v>
      </c>
    </row>
    <row r="2142" spans="5:6" s="173" customFormat="1" ht="14.25">
      <c r="E2142" s="258" t="s">
        <v>1969</v>
      </c>
      <c r="F2142" s="258">
        <v>1211</v>
      </c>
    </row>
    <row r="2143" spans="5:6" s="173" customFormat="1" ht="14.25">
      <c r="E2143" s="258" t="s">
        <v>1970</v>
      </c>
      <c r="F2143" s="258">
        <v>972</v>
      </c>
    </row>
    <row r="2144" spans="5:6" s="173" customFormat="1" ht="14.25">
      <c r="E2144" s="258" t="s">
        <v>1971</v>
      </c>
      <c r="F2144" s="258">
        <v>964</v>
      </c>
    </row>
    <row r="2145" spans="5:6" s="173" customFormat="1" ht="14.25">
      <c r="E2145" s="258" t="s">
        <v>1972</v>
      </c>
      <c r="F2145" s="258">
        <v>972</v>
      </c>
    </row>
    <row r="2146" spans="5:6" s="173" customFormat="1" ht="14.25">
      <c r="E2146" s="258" t="s">
        <v>1973</v>
      </c>
      <c r="F2146" s="258">
        <v>766</v>
      </c>
    </row>
    <row r="2147" spans="5:6" s="173" customFormat="1" ht="14.25">
      <c r="E2147" s="258" t="s">
        <v>1974</v>
      </c>
      <c r="F2147" s="258">
        <v>1179</v>
      </c>
    </row>
    <row r="2148" spans="5:6" s="173" customFormat="1" ht="14.25">
      <c r="E2148" s="258" t="s">
        <v>1975</v>
      </c>
      <c r="F2148" s="258">
        <v>1052</v>
      </c>
    </row>
    <row r="2149" spans="5:6" s="173" customFormat="1" ht="14.25">
      <c r="E2149" s="258" t="s">
        <v>1976</v>
      </c>
      <c r="F2149" s="258">
        <v>9052</v>
      </c>
    </row>
    <row r="2150" spans="5:6" s="173" customFormat="1" ht="14.25">
      <c r="E2150" s="258" t="s">
        <v>1977</v>
      </c>
      <c r="F2150" s="258">
        <v>1459</v>
      </c>
    </row>
    <row r="2151" spans="5:6" s="173" customFormat="1" ht="14.25">
      <c r="E2151" s="258" t="s">
        <v>1978</v>
      </c>
      <c r="F2151" s="258">
        <v>1167</v>
      </c>
    </row>
    <row r="2152" spans="5:6" s="173" customFormat="1" ht="14.25">
      <c r="E2152" s="258" t="s">
        <v>1979</v>
      </c>
      <c r="F2152" s="258">
        <v>1994</v>
      </c>
    </row>
    <row r="2153" spans="5:6" s="173" customFormat="1" ht="14.25">
      <c r="E2153" s="258" t="s">
        <v>1980</v>
      </c>
      <c r="F2153" s="258">
        <v>414</v>
      </c>
    </row>
    <row r="2154" spans="5:6" s="173" customFormat="1" ht="14.25">
      <c r="E2154" s="258" t="s">
        <v>1981</v>
      </c>
      <c r="F2154" s="258">
        <v>3601</v>
      </c>
    </row>
    <row r="2155" spans="5:6" s="173" customFormat="1" ht="14.25">
      <c r="E2155" s="258" t="s">
        <v>1982</v>
      </c>
      <c r="F2155" s="258">
        <v>638</v>
      </c>
    </row>
    <row r="2156" spans="5:6" s="173" customFormat="1" ht="14.25">
      <c r="E2156" s="258" t="s">
        <v>1983</v>
      </c>
      <c r="F2156" s="258">
        <v>4024</v>
      </c>
    </row>
    <row r="2157" spans="5:6" s="173" customFormat="1" ht="14.25">
      <c r="E2157" s="258" t="s">
        <v>1984</v>
      </c>
      <c r="F2157" s="258">
        <v>1347</v>
      </c>
    </row>
    <row r="2158" spans="5:6" s="173" customFormat="1" ht="14.25">
      <c r="E2158" s="258" t="s">
        <v>1985</v>
      </c>
      <c r="F2158" s="258">
        <v>9482</v>
      </c>
    </row>
    <row r="2159" spans="5:6" s="173" customFormat="1" ht="14.25">
      <c r="E2159" s="258" t="s">
        <v>1986</v>
      </c>
      <c r="F2159" s="258">
        <v>4100</v>
      </c>
    </row>
    <row r="2160" spans="5:6" s="173" customFormat="1" ht="14.25">
      <c r="E2160" s="258" t="s">
        <v>1987</v>
      </c>
      <c r="F2160" s="258">
        <v>4102</v>
      </c>
    </row>
    <row r="2161" spans="5:6" s="173" customFormat="1" ht="14.25">
      <c r="E2161" s="258" t="s">
        <v>1988</v>
      </c>
      <c r="F2161" s="258">
        <v>3611</v>
      </c>
    </row>
    <row r="2162" spans="5:6" s="173" customFormat="1" ht="14.25">
      <c r="E2162" s="258" t="s">
        <v>1989</v>
      </c>
      <c r="F2162" s="258">
        <v>3746</v>
      </c>
    </row>
    <row r="2163" spans="5:6" s="173" customFormat="1" ht="14.25">
      <c r="E2163" s="258" t="s">
        <v>1990</v>
      </c>
      <c r="F2163" s="258">
        <v>2800</v>
      </c>
    </row>
    <row r="2164" spans="5:6" s="173" customFormat="1" ht="14.25">
      <c r="E2164" s="258" t="s">
        <v>1991</v>
      </c>
      <c r="F2164" s="258">
        <v>2620</v>
      </c>
    </row>
    <row r="2165" spans="5:6" s="173" customFormat="1" ht="14.25">
      <c r="E2165" s="258" t="s">
        <v>1992</v>
      </c>
      <c r="F2165" s="258">
        <v>3611</v>
      </c>
    </row>
    <row r="2166" spans="5:6" s="173" customFormat="1" ht="14.25">
      <c r="E2166" s="258" t="s">
        <v>1993</v>
      </c>
      <c r="F2166" s="258">
        <v>6800</v>
      </c>
    </row>
    <row r="2167" spans="5:6" s="173" customFormat="1" ht="14.25">
      <c r="E2167" s="258" t="s">
        <v>1994</v>
      </c>
      <c r="F2167" s="258">
        <v>9500</v>
      </c>
    </row>
    <row r="2168" spans="5:6" s="173" customFormat="1" ht="14.25">
      <c r="E2168" s="258" t="s">
        <v>1995</v>
      </c>
      <c r="F2168" s="258">
        <v>2630</v>
      </c>
    </row>
    <row r="2169" spans="5:6" s="173" customFormat="1" ht="14.25">
      <c r="E2169" s="258" t="s">
        <v>1996</v>
      </c>
      <c r="F2169" s="258">
        <v>2631</v>
      </c>
    </row>
    <row r="2170" spans="5:6" s="173" customFormat="1" ht="14.25">
      <c r="E2170" s="258" t="s">
        <v>1997</v>
      </c>
      <c r="F2170" s="258">
        <v>2300</v>
      </c>
    </row>
    <row r="2171" spans="5:6" s="173" customFormat="1" ht="14.25">
      <c r="E2171" s="258" t="s">
        <v>1998</v>
      </c>
      <c r="F2171" s="258">
        <v>9600</v>
      </c>
    </row>
    <row r="2172" spans="5:6" s="173" customFormat="1" ht="14.25">
      <c r="E2172" s="258" t="s">
        <v>1999</v>
      </c>
      <c r="F2172" s="258">
        <v>2039</v>
      </c>
    </row>
    <row r="2173" spans="5:6" s="173" customFormat="1" ht="14.25">
      <c r="E2173" s="258" t="s">
        <v>2000</v>
      </c>
      <c r="F2173" s="258">
        <v>1137</v>
      </c>
    </row>
    <row r="2174" spans="5:6" s="173" customFormat="1" ht="14.25">
      <c r="E2174" s="258" t="s">
        <v>2001</v>
      </c>
      <c r="F2174" s="258">
        <v>8200</v>
      </c>
    </row>
    <row r="2175" spans="5:6" s="173" customFormat="1" ht="14.25">
      <c r="E2175" s="258" t="s">
        <v>2002</v>
      </c>
      <c r="F2175" s="258">
        <v>9034</v>
      </c>
    </row>
    <row r="2176" spans="5:6" s="173" customFormat="1" ht="14.25">
      <c r="E2176" s="258" t="s">
        <v>2003</v>
      </c>
      <c r="F2176" s="258">
        <v>7504</v>
      </c>
    </row>
    <row r="2177" spans="5:6" s="173" customFormat="1" ht="14.25">
      <c r="E2177" s="258" t="s">
        <v>2004</v>
      </c>
      <c r="F2177" s="258">
        <v>3746</v>
      </c>
    </row>
    <row r="2178" spans="5:6" s="173" customFormat="1" ht="14.25">
      <c r="E2178" s="258" t="s">
        <v>2005</v>
      </c>
      <c r="F2178" s="258">
        <v>78</v>
      </c>
    </row>
    <row r="2179" spans="5:6" s="173" customFormat="1" ht="14.25">
      <c r="E2179" s="258" t="s">
        <v>2006</v>
      </c>
      <c r="F2179" s="258">
        <v>469</v>
      </c>
    </row>
    <row r="2180" spans="5:6" s="173" customFormat="1" ht="14.25">
      <c r="E2180" s="258" t="s">
        <v>2007</v>
      </c>
      <c r="F2180" s="258">
        <v>412</v>
      </c>
    </row>
    <row r="2181" spans="5:6" s="173" customFormat="1" ht="14.25">
      <c r="E2181" s="258" t="s">
        <v>2008</v>
      </c>
      <c r="F2181" s="258">
        <v>2800</v>
      </c>
    </row>
    <row r="2182" spans="5:6" s="173" customFormat="1" ht="14.25">
      <c r="E2182" s="258" t="s">
        <v>2009</v>
      </c>
      <c r="F2182" s="258">
        <v>2801</v>
      </c>
    </row>
    <row r="2183" spans="5:6" s="173" customFormat="1" ht="14.25">
      <c r="E2183" s="258" t="s">
        <v>2010</v>
      </c>
      <c r="F2183" s="258">
        <v>3640</v>
      </c>
    </row>
    <row r="2184" spans="5:6" s="173" customFormat="1" ht="14.25">
      <c r="E2184" s="258" t="s">
        <v>2011</v>
      </c>
      <c r="F2184" s="258">
        <v>4006</v>
      </c>
    </row>
    <row r="2185" spans="5:6" s="173" customFormat="1" ht="14.25">
      <c r="E2185" s="258" t="s">
        <v>2012</v>
      </c>
      <c r="F2185" s="258">
        <v>543</v>
      </c>
    </row>
    <row r="2186" spans="5:6" s="173" customFormat="1" ht="14.25">
      <c r="E2186" s="258" t="s">
        <v>2013</v>
      </c>
      <c r="F2186" s="258">
        <v>1982</v>
      </c>
    </row>
    <row r="2187" spans="5:6" s="173" customFormat="1" ht="14.25">
      <c r="E2187" s="258" t="s">
        <v>2014</v>
      </c>
      <c r="F2187" s="258">
        <v>1334</v>
      </c>
    </row>
    <row r="2188" spans="5:6" s="173" customFormat="1" ht="14.25">
      <c r="E2188" s="258" t="s">
        <v>2015</v>
      </c>
      <c r="F2188" s="258">
        <v>990</v>
      </c>
    </row>
    <row r="2189" spans="5:6" s="173" customFormat="1" ht="14.25">
      <c r="E2189" s="258" t="s">
        <v>2016</v>
      </c>
      <c r="F2189" s="258">
        <v>2640</v>
      </c>
    </row>
    <row r="2190" spans="5:6" s="173" customFormat="1" ht="14.25">
      <c r="E2190" s="258" t="s">
        <v>2017</v>
      </c>
      <c r="F2190" s="258">
        <v>26</v>
      </c>
    </row>
    <row r="2191" spans="5:6" s="173" customFormat="1" ht="14.25">
      <c r="E2191" s="258" t="s">
        <v>2018</v>
      </c>
      <c r="F2191" s="258">
        <v>3602</v>
      </c>
    </row>
    <row r="2192" spans="5:6" s="173" customFormat="1" ht="14.25">
      <c r="E2192" s="258" t="s">
        <v>2019</v>
      </c>
      <c r="F2192" s="258">
        <v>9602</v>
      </c>
    </row>
    <row r="2193" spans="5:6" s="173" customFormat="1" ht="14.25">
      <c r="E2193" s="258" t="s">
        <v>2020</v>
      </c>
      <c r="F2193" s="258">
        <v>8300</v>
      </c>
    </row>
    <row r="2194" spans="5:6" s="173" customFormat="1" ht="14.25">
      <c r="E2194" s="258" t="s">
        <v>2021</v>
      </c>
      <c r="F2194" s="258">
        <v>3795</v>
      </c>
    </row>
    <row r="2195" spans="5:6" s="173" customFormat="1" ht="14.25">
      <c r="E2195" s="258" t="s">
        <v>2022</v>
      </c>
      <c r="F2195" s="258">
        <v>564</v>
      </c>
    </row>
    <row r="2196" spans="5:6" s="173" customFormat="1" ht="14.25">
      <c r="E2196" s="258" t="s">
        <v>2023</v>
      </c>
      <c r="F2196" s="258">
        <v>354</v>
      </c>
    </row>
    <row r="2197" spans="5:6" s="173" customFormat="1" ht="14.25">
      <c r="E2197" s="258" t="s">
        <v>2024</v>
      </c>
      <c r="F2197" s="258">
        <v>1225</v>
      </c>
    </row>
    <row r="2198" spans="5:6" s="173" customFormat="1" ht="14.25">
      <c r="E2198" s="258" t="s">
        <v>2025</v>
      </c>
      <c r="F2198" s="258">
        <v>390</v>
      </c>
    </row>
    <row r="2199" spans="5:6" s="173" customFormat="1" ht="14.25">
      <c r="E2199" s="258" t="s">
        <v>2026</v>
      </c>
      <c r="F2199" s="258">
        <v>444</v>
      </c>
    </row>
    <row r="2200" spans="5:6" s="173" customFormat="1" ht="14.25">
      <c r="E2200" s="258" t="s">
        <v>2027</v>
      </c>
      <c r="F2200" s="258">
        <v>1161</v>
      </c>
    </row>
    <row r="2201" spans="5:6" s="173" customFormat="1" ht="14.25">
      <c r="E2201" s="258" t="s">
        <v>2028</v>
      </c>
      <c r="F2201" s="258">
        <v>9161</v>
      </c>
    </row>
    <row r="2202" spans="5:6" s="173" customFormat="1" ht="14.25">
      <c r="E2202" s="258" t="s">
        <v>2029</v>
      </c>
      <c r="F2202" s="258">
        <v>2016</v>
      </c>
    </row>
    <row r="2203" spans="5:6" s="173" customFormat="1" ht="14.25">
      <c r="E2203" s="258" t="s">
        <v>2030</v>
      </c>
      <c r="F2203" s="258">
        <v>2051</v>
      </c>
    </row>
    <row r="2204" spans="5:6" s="173" customFormat="1" ht="14.25">
      <c r="E2204" s="258" t="s">
        <v>2031</v>
      </c>
      <c r="F2204" s="258">
        <v>362</v>
      </c>
    </row>
    <row r="2205" spans="5:6" s="173" customFormat="1" ht="14.25">
      <c r="E2205" s="258" t="s">
        <v>2032</v>
      </c>
      <c r="F2205" s="258">
        <v>2016</v>
      </c>
    </row>
    <row r="2206" spans="5:6" s="173" customFormat="1" ht="14.25">
      <c r="E2206" s="258" t="s">
        <v>2033</v>
      </c>
      <c r="F2206" s="258">
        <v>539</v>
      </c>
    </row>
    <row r="2207" spans="5:6" s="173" customFormat="1" ht="14.25">
      <c r="E2207" s="258" t="s">
        <v>2034</v>
      </c>
      <c r="F2207" s="258">
        <v>997</v>
      </c>
    </row>
    <row r="2208" spans="5:6" s="173" customFormat="1" ht="14.25">
      <c r="E2208" s="258" t="s">
        <v>2035</v>
      </c>
      <c r="F2208" s="258">
        <v>997</v>
      </c>
    </row>
    <row r="2209" spans="5:6" s="173" customFormat="1" ht="14.25">
      <c r="E2209" s="258" t="s">
        <v>2036</v>
      </c>
      <c r="F2209" s="258">
        <v>3619</v>
      </c>
    </row>
    <row r="2210" spans="5:6" s="173" customFormat="1" ht="14.25">
      <c r="E2210" s="258" t="s">
        <v>2037</v>
      </c>
      <c r="F2210" s="258">
        <v>3782</v>
      </c>
    </row>
    <row r="2211" spans="5:6" s="173" customFormat="1" ht="14.25">
      <c r="E2211" s="258" t="s">
        <v>2038</v>
      </c>
      <c r="F2211" s="258">
        <v>1950</v>
      </c>
    </row>
    <row r="2212" spans="5:6" s="173" customFormat="1" ht="14.25">
      <c r="E2212" s="258" t="s">
        <v>644</v>
      </c>
      <c r="F2212" s="258">
        <v>854</v>
      </c>
    </row>
    <row r="2213" spans="5:6" s="173" customFormat="1" ht="14.25">
      <c r="E2213" s="258" t="s">
        <v>2039</v>
      </c>
      <c r="F2213" s="258">
        <v>8400</v>
      </c>
    </row>
    <row r="2214" spans="5:6" s="173" customFormat="1" ht="14.25">
      <c r="E2214" s="258" t="s">
        <v>2040</v>
      </c>
      <c r="F2214" s="258">
        <v>540</v>
      </c>
    </row>
    <row r="2215" spans="5:6" s="173" customFormat="1" ht="14.25">
      <c r="E2215" s="258" t="s">
        <v>2041</v>
      </c>
      <c r="F2215" s="258">
        <v>540</v>
      </c>
    </row>
    <row r="2216" spans="5:6" s="173" customFormat="1" ht="14.25">
      <c r="E2216" s="258" t="s">
        <v>2042</v>
      </c>
      <c r="F2216" s="258">
        <v>3568</v>
      </c>
    </row>
    <row r="2217" spans="5:6" s="173" customFormat="1" ht="14.25">
      <c r="E2217" s="258" t="s">
        <v>2043</v>
      </c>
      <c r="F2217" s="258">
        <v>542</v>
      </c>
    </row>
    <row r="2218" spans="5:6" s="173" customFormat="1" ht="14.25">
      <c r="E2218" s="258" t="s">
        <v>2044</v>
      </c>
      <c r="F2218" s="258">
        <v>3565</v>
      </c>
    </row>
    <row r="2219" spans="5:6" s="173" customFormat="1" ht="14.25">
      <c r="E2219" s="258" t="s">
        <v>2045</v>
      </c>
      <c r="F2219" s="258">
        <v>542</v>
      </c>
    </row>
    <row r="2220" spans="5:6" s="173" customFormat="1" ht="14.25">
      <c r="E2220" s="258" t="s">
        <v>2046</v>
      </c>
      <c r="F2220" s="258">
        <v>922</v>
      </c>
    </row>
    <row r="2221" spans="5:6" s="173" customFormat="1" ht="14.25">
      <c r="E2221" s="258" t="s">
        <v>2047</v>
      </c>
      <c r="F2221" s="258">
        <v>1069</v>
      </c>
    </row>
    <row r="2222" spans="5:6" s="173" customFormat="1" ht="14.25">
      <c r="E2222" s="258" t="s">
        <v>2048</v>
      </c>
      <c r="F2222" s="258">
        <v>1069</v>
      </c>
    </row>
    <row r="2223" spans="5:6" s="173" customFormat="1" ht="14.25">
      <c r="E2223" s="258" t="s">
        <v>2049</v>
      </c>
      <c r="F2223" s="258">
        <v>539</v>
      </c>
    </row>
    <row r="2224" spans="5:6" s="173" customFormat="1" ht="14.25">
      <c r="E2224" s="258" t="s">
        <v>2050</v>
      </c>
      <c r="F2224" s="258">
        <v>3565</v>
      </c>
    </row>
    <row r="2225" spans="5:6" s="173" customFormat="1" ht="14.25">
      <c r="E2225" s="258" t="s">
        <v>2051</v>
      </c>
      <c r="F2225" s="258">
        <v>4702</v>
      </c>
    </row>
    <row r="2226" spans="5:6" s="173" customFormat="1" ht="14.25">
      <c r="E2226" s="258" t="s">
        <v>2052</v>
      </c>
      <c r="F2226" s="258">
        <v>206</v>
      </c>
    </row>
    <row r="2227" spans="5:6" s="173" customFormat="1" ht="14.25">
      <c r="E2227" s="258" t="s">
        <v>2053</v>
      </c>
      <c r="F2227" s="258">
        <v>735</v>
      </c>
    </row>
    <row r="2228" spans="5:6" s="173" customFormat="1" ht="14.25">
      <c r="E2228" s="258" t="s">
        <v>2054</v>
      </c>
      <c r="F2228" s="258">
        <v>445</v>
      </c>
    </row>
    <row r="2229" spans="5:6" s="173" customFormat="1" ht="14.25">
      <c r="E2229" s="258" t="s">
        <v>2055</v>
      </c>
      <c r="F2229" s="258">
        <v>372</v>
      </c>
    </row>
    <row r="2230" spans="5:6" s="173" customFormat="1" ht="14.25">
      <c r="E2230" s="258" t="s">
        <v>2056</v>
      </c>
      <c r="F2230" s="258">
        <v>8500</v>
      </c>
    </row>
    <row r="2231" spans="5:6" s="173" customFormat="1" ht="14.25">
      <c r="E2231" s="258" t="s">
        <v>2057</v>
      </c>
      <c r="F2231" s="258">
        <v>1936</v>
      </c>
    </row>
    <row r="2232" spans="5:6" s="173" customFormat="1" ht="14.25">
      <c r="E2232" s="258" t="s">
        <v>2058</v>
      </c>
      <c r="F2232" s="258">
        <v>8600</v>
      </c>
    </row>
    <row r="2233" spans="5:6" s="173" customFormat="1" ht="14.25">
      <c r="E2233" s="258" t="s">
        <v>2059</v>
      </c>
      <c r="F2233" s="258">
        <v>135</v>
      </c>
    </row>
    <row r="2234" spans="5:6" s="173" customFormat="1" ht="14.25">
      <c r="E2234" s="258" t="s">
        <v>2060</v>
      </c>
      <c r="F2234" s="258">
        <v>184</v>
      </c>
    </row>
    <row r="2235" spans="5:6" s="173" customFormat="1" ht="14.25">
      <c r="E2235" s="258" t="s">
        <v>2061</v>
      </c>
      <c r="F2235" s="258">
        <v>185</v>
      </c>
    </row>
    <row r="2236" spans="5:6" s="173" customFormat="1" ht="14.25">
      <c r="E2236" s="258" t="s">
        <v>2062</v>
      </c>
      <c r="F2236" s="258">
        <v>335</v>
      </c>
    </row>
    <row r="2237" spans="5:6" s="173" customFormat="1" ht="14.25">
      <c r="E2237" s="258" t="s">
        <v>2063</v>
      </c>
      <c r="F2237" s="258">
        <v>2650</v>
      </c>
    </row>
    <row r="2238" spans="5:6" s="173" customFormat="1" ht="14.25">
      <c r="E2238" s="258" t="s">
        <v>2064</v>
      </c>
      <c r="F2238" s="258">
        <v>1770</v>
      </c>
    </row>
    <row r="2239" spans="5:6" s="173" customFormat="1" ht="14.25">
      <c r="E2239" s="258" t="s">
        <v>2065</v>
      </c>
      <c r="F2239" s="258">
        <v>8002</v>
      </c>
    </row>
    <row r="2240" spans="5:6" s="173" customFormat="1" ht="14.25">
      <c r="E2240" s="258" t="s">
        <v>2066</v>
      </c>
      <c r="F2240" s="258">
        <v>178</v>
      </c>
    </row>
    <row r="2241" spans="5:6" s="173" customFormat="1" ht="14.25">
      <c r="E2241" s="258" t="s">
        <v>2067</v>
      </c>
      <c r="F2241" s="258">
        <v>122</v>
      </c>
    </row>
    <row r="2242" spans="5:6" s="173" customFormat="1" ht="14.25">
      <c r="E2242" s="258" t="s">
        <v>2068</v>
      </c>
      <c r="F2242" s="258">
        <v>4701</v>
      </c>
    </row>
    <row r="2243" spans="5:6" s="173" customFormat="1" ht="14.25">
      <c r="E2243" s="258" t="s">
        <v>2069</v>
      </c>
      <c r="F2243" s="258">
        <v>339</v>
      </c>
    </row>
    <row r="2244" spans="5:6" s="173" customFormat="1" ht="14.25">
      <c r="E2244" s="258" t="s">
        <v>2070</v>
      </c>
      <c r="F2244" s="258">
        <v>460</v>
      </c>
    </row>
    <row r="2245" spans="5:6" s="173" customFormat="1" ht="14.25">
      <c r="E2245" s="258" t="s">
        <v>2071</v>
      </c>
      <c r="F2245" s="258">
        <v>127</v>
      </c>
    </row>
    <row r="2246" spans="5:6" s="173" customFormat="1" ht="14.25">
      <c r="E2246" s="258" t="s">
        <v>2072</v>
      </c>
      <c r="F2246" s="258">
        <v>789</v>
      </c>
    </row>
    <row r="2247" spans="5:6" s="173" customFormat="1" ht="14.25">
      <c r="E2247" s="258" t="s">
        <v>2073</v>
      </c>
      <c r="F2247" s="258">
        <v>616</v>
      </c>
    </row>
    <row r="2248" spans="5:6" s="173" customFormat="1" ht="14.25">
      <c r="E2248" s="258" t="s">
        <v>2074</v>
      </c>
      <c r="F2248" s="258">
        <v>713</v>
      </c>
    </row>
    <row r="2249" spans="5:6" s="173" customFormat="1" ht="14.25">
      <c r="E2249" s="258" t="s">
        <v>2075</v>
      </c>
      <c r="F2249" s="258">
        <v>8700</v>
      </c>
    </row>
    <row r="2250" spans="5:6" s="173" customFormat="1" ht="14.25">
      <c r="E2250" s="258" t="s">
        <v>2076</v>
      </c>
      <c r="F2250" s="258">
        <v>1228</v>
      </c>
    </row>
    <row r="2251" spans="5:6" s="173" customFormat="1" ht="14.25">
      <c r="E2251" s="258" t="s">
        <v>2077</v>
      </c>
      <c r="F2251" s="258">
        <v>247</v>
      </c>
    </row>
    <row r="2252" spans="5:6" s="173" customFormat="1" ht="14.25">
      <c r="E2252" s="258" t="s">
        <v>2078</v>
      </c>
      <c r="F2252" s="258">
        <v>437</v>
      </c>
    </row>
    <row r="2253" spans="5:6" s="173" customFormat="1" ht="14.25">
      <c r="E2253" s="258" t="s">
        <v>2079</v>
      </c>
      <c r="F2253" s="258">
        <v>1260</v>
      </c>
    </row>
    <row r="2254" spans="5:6" s="173" customFormat="1" ht="14.25">
      <c r="E2254" s="258" t="s">
        <v>2080</v>
      </c>
      <c r="F2254" s="258">
        <v>1805</v>
      </c>
    </row>
    <row r="2255" spans="5:6" s="173" customFormat="1" ht="14.25">
      <c r="E2255" s="258" t="s">
        <v>2081</v>
      </c>
      <c r="F2255" s="258">
        <v>3711</v>
      </c>
    </row>
    <row r="2256" spans="5:6" s="173" customFormat="1" ht="14.25">
      <c r="E2256" s="258" t="s">
        <v>2082</v>
      </c>
      <c r="F2256" s="258">
        <v>324</v>
      </c>
    </row>
    <row r="2257" spans="5:6" s="173" customFormat="1" ht="14.25">
      <c r="E2257" s="258" t="s">
        <v>2083</v>
      </c>
      <c r="F2257" s="258">
        <v>282</v>
      </c>
    </row>
    <row r="2258" spans="5:6" s="173" customFormat="1" ht="14.25">
      <c r="E2258" s="258" t="s">
        <v>2084</v>
      </c>
      <c r="F2258" s="258">
        <v>3571</v>
      </c>
    </row>
    <row r="2259" spans="5:6" s="173" customFormat="1" ht="14.25">
      <c r="E2259" s="258" t="s">
        <v>2085</v>
      </c>
      <c r="F2259" s="258">
        <v>913</v>
      </c>
    </row>
    <row r="2260" spans="5:6" s="173" customFormat="1" ht="14.25">
      <c r="E2260" s="258" t="s">
        <v>2086</v>
      </c>
      <c r="F2260" s="258">
        <v>913</v>
      </c>
    </row>
    <row r="2261" spans="5:6" s="173" customFormat="1" ht="14.25">
      <c r="E2261" s="258" t="s">
        <v>2087</v>
      </c>
      <c r="F2261" s="258">
        <v>865</v>
      </c>
    </row>
    <row r="2262" spans="5:6" s="173" customFormat="1" ht="14.25">
      <c r="E2262" s="258" t="s">
        <v>2088</v>
      </c>
      <c r="F2262" s="258">
        <v>917</v>
      </c>
    </row>
    <row r="2263" spans="5:6" s="173" customFormat="1" ht="14.25">
      <c r="E2263" s="258" t="s">
        <v>2089</v>
      </c>
      <c r="F2263" s="258">
        <v>1286</v>
      </c>
    </row>
    <row r="2264" spans="5:6" s="173" customFormat="1" ht="14.25">
      <c r="E2264" s="258" t="s">
        <v>2090</v>
      </c>
      <c r="F2264" s="258">
        <v>9286</v>
      </c>
    </row>
    <row r="2265" spans="5:6" s="173" customFormat="1" ht="14.25">
      <c r="E2265" s="258" t="s">
        <v>2091</v>
      </c>
      <c r="F2265" s="258">
        <v>1286</v>
      </c>
    </row>
    <row r="2266" spans="5:6" s="173" customFormat="1" ht="14.25">
      <c r="E2266" s="258" t="s">
        <v>2092</v>
      </c>
      <c r="F2266" s="258">
        <v>1996</v>
      </c>
    </row>
    <row r="2267" spans="5:6" s="173" customFormat="1" ht="14.25">
      <c r="E2267" s="258" t="s">
        <v>2093</v>
      </c>
      <c r="F2267" s="258">
        <v>721</v>
      </c>
    </row>
    <row r="2268" spans="5:6" s="173" customFormat="1" ht="14.25">
      <c r="E2268" s="258" t="s">
        <v>2094</v>
      </c>
      <c r="F2268" s="258">
        <v>304</v>
      </c>
    </row>
    <row r="2269" spans="5:6" s="173" customFormat="1" ht="14.25">
      <c r="E2269" s="258" t="s">
        <v>2095</v>
      </c>
      <c r="F2269" s="258">
        <v>861</v>
      </c>
    </row>
    <row r="2270" spans="5:6" s="173" customFormat="1" ht="14.25">
      <c r="E2270" s="258" t="s">
        <v>2096</v>
      </c>
      <c r="F2270" s="258">
        <v>885</v>
      </c>
    </row>
    <row r="2271" spans="5:6" s="173" customFormat="1" ht="14.25">
      <c r="E2271" s="258" t="s">
        <v>2097</v>
      </c>
      <c r="F2271" s="258">
        <v>36</v>
      </c>
    </row>
    <row r="2272" spans="5:6" s="173" customFormat="1" ht="14.25">
      <c r="E2272" s="258" t="s">
        <v>2098</v>
      </c>
      <c r="F2272" s="258">
        <v>284</v>
      </c>
    </row>
    <row r="2273" spans="5:6" s="173" customFormat="1" ht="14.25">
      <c r="E2273" s="258" t="s">
        <v>2099</v>
      </c>
      <c r="F2273" s="258">
        <v>293</v>
      </c>
    </row>
    <row r="2274" spans="5:6" s="173" customFormat="1" ht="14.25">
      <c r="E2274" s="258" t="s">
        <v>2100</v>
      </c>
      <c r="F2274" s="258">
        <v>142</v>
      </c>
    </row>
    <row r="2275" spans="5:6" s="173" customFormat="1" ht="14.25">
      <c r="E2275" s="258" t="s">
        <v>2101</v>
      </c>
      <c r="F2275" s="258">
        <v>2008</v>
      </c>
    </row>
    <row r="2276" spans="5:6" s="173" customFormat="1" ht="14.25">
      <c r="E2276" s="258" t="s">
        <v>2102</v>
      </c>
      <c r="F2276" s="258">
        <v>18</v>
      </c>
    </row>
    <row r="2277" spans="5:6" s="173" customFormat="1" ht="14.25">
      <c r="E2277" s="258" t="s">
        <v>2103</v>
      </c>
      <c r="F2277" s="258">
        <v>259</v>
      </c>
    </row>
    <row r="2278" spans="5:6" s="173" customFormat="1" ht="14.25">
      <c r="E2278" s="258" t="s">
        <v>2104</v>
      </c>
      <c r="F2278" s="258">
        <v>329</v>
      </c>
    </row>
    <row r="2279" spans="5:6" s="173" customFormat="1" ht="14.25">
      <c r="E2279" s="258" t="s">
        <v>2105</v>
      </c>
      <c r="F2279" s="258">
        <v>1058</v>
      </c>
    </row>
    <row r="2280" spans="5:6" s="173" customFormat="1" ht="14.25">
      <c r="E2280" s="258" t="s">
        <v>2106</v>
      </c>
      <c r="F2280" s="258">
        <v>739</v>
      </c>
    </row>
    <row r="2281" spans="5:6" s="173" customFormat="1" ht="14.25">
      <c r="E2281" s="258" t="s">
        <v>2107</v>
      </c>
      <c r="F2281" s="258">
        <v>2049</v>
      </c>
    </row>
    <row r="2282" spans="5:6" s="173" customFormat="1" ht="14.25">
      <c r="E2282" s="258" t="s">
        <v>2108</v>
      </c>
      <c r="F2282" s="258">
        <v>327</v>
      </c>
    </row>
    <row r="2283" spans="5:6" s="173" customFormat="1" ht="14.25">
      <c r="E2283" s="258" t="s">
        <v>2109</v>
      </c>
      <c r="F2283" s="258">
        <v>27</v>
      </c>
    </row>
    <row r="2284" spans="5:6" s="173" customFormat="1" ht="14.25">
      <c r="E2284" s="258" t="s">
        <v>2110</v>
      </c>
      <c r="F2284" s="258">
        <v>1223</v>
      </c>
    </row>
    <row r="2285" spans="5:6" s="173" customFormat="1" ht="14.25">
      <c r="E2285" s="258" t="s">
        <v>2111</v>
      </c>
      <c r="F2285" s="258">
        <v>2015</v>
      </c>
    </row>
    <row r="2286" spans="5:6" s="173" customFormat="1" ht="14.25">
      <c r="E2286" s="258" t="s">
        <v>2112</v>
      </c>
      <c r="F2286" s="258">
        <v>2057</v>
      </c>
    </row>
    <row r="2287" spans="5:6" s="173" customFormat="1" ht="14.25">
      <c r="E2287" s="258" t="s">
        <v>2113</v>
      </c>
      <c r="F2287" s="258">
        <v>555</v>
      </c>
    </row>
    <row r="2288" spans="5:6" s="173" customFormat="1" ht="14.25">
      <c r="E2288" s="258" t="s">
        <v>2114</v>
      </c>
      <c r="F2288" s="258">
        <v>306</v>
      </c>
    </row>
    <row r="2289" spans="5:6" s="173" customFormat="1" ht="14.25">
      <c r="E2289" s="258" t="s">
        <v>2115</v>
      </c>
      <c r="F2289" s="258">
        <v>3578</v>
      </c>
    </row>
    <row r="2290" spans="5:6" s="173" customFormat="1" ht="14.25">
      <c r="E2290" s="258" t="s">
        <v>2116</v>
      </c>
      <c r="F2290" s="258">
        <v>1031</v>
      </c>
    </row>
    <row r="2291" spans="5:6" s="173" customFormat="1" ht="14.25">
      <c r="E2291" s="258" t="s">
        <v>2117</v>
      </c>
      <c r="F2291" s="258">
        <v>1032</v>
      </c>
    </row>
    <row r="2292" spans="5:6" s="173" customFormat="1" ht="14.25">
      <c r="E2292" s="258" t="s">
        <v>2118</v>
      </c>
      <c r="F2292" s="258">
        <v>1304</v>
      </c>
    </row>
    <row r="2293" spans="5:6" s="173" customFormat="1" ht="14.25">
      <c r="E2293" s="258" t="s">
        <v>2119</v>
      </c>
      <c r="F2293" s="258">
        <v>741</v>
      </c>
    </row>
    <row r="2294" spans="5:6" s="173" customFormat="1" ht="14.25">
      <c r="E2294" s="258" t="s">
        <v>2120</v>
      </c>
      <c r="F2294" s="258">
        <v>761</v>
      </c>
    </row>
    <row r="2295" spans="5:6" s="173" customFormat="1" ht="14.25">
      <c r="E2295" s="258" t="s">
        <v>2121</v>
      </c>
      <c r="F2295" s="258">
        <v>394</v>
      </c>
    </row>
    <row r="2296" spans="5:6" s="173" customFormat="1" ht="14.25">
      <c r="E2296" s="258" t="s">
        <v>2122</v>
      </c>
      <c r="F2296" s="258">
        <v>614</v>
      </c>
    </row>
    <row r="2297" spans="5:6" s="173" customFormat="1" ht="14.25">
      <c r="E2297" s="258" t="s">
        <v>2123</v>
      </c>
      <c r="F2297" s="258">
        <v>1265</v>
      </c>
    </row>
    <row r="2298" spans="5:6" s="173" customFormat="1" ht="14.25">
      <c r="E2298" s="258" t="s">
        <v>2124</v>
      </c>
      <c r="F2298" s="258">
        <v>415</v>
      </c>
    </row>
    <row r="2299" spans="5:6" s="173" customFormat="1" ht="14.25">
      <c r="E2299" s="258" t="s">
        <v>2125</v>
      </c>
      <c r="F2299" s="258">
        <v>9177</v>
      </c>
    </row>
    <row r="2300" spans="5:6" s="173" customFormat="1" ht="14.25">
      <c r="E2300" s="258" t="s">
        <v>2126</v>
      </c>
      <c r="F2300" s="258">
        <v>456</v>
      </c>
    </row>
    <row r="2301" spans="5:6" s="173" customFormat="1" ht="14.25">
      <c r="E2301" s="258" t="s">
        <v>2127</v>
      </c>
      <c r="F2301" s="258">
        <v>1235</v>
      </c>
    </row>
    <row r="2302" spans="5:6" s="173" customFormat="1" ht="14.25">
      <c r="E2302" s="258" t="s">
        <v>2128</v>
      </c>
      <c r="F2302" s="258">
        <v>1102</v>
      </c>
    </row>
    <row r="2303" spans="5:6" s="173" customFormat="1" ht="14.25">
      <c r="E2303" s="258" t="s">
        <v>2129</v>
      </c>
      <c r="F2303" s="258">
        <v>224</v>
      </c>
    </row>
    <row r="2304" spans="5:6" s="173" customFormat="1" ht="14.25">
      <c r="E2304" s="258" t="s">
        <v>2130</v>
      </c>
      <c r="F2304" s="258">
        <v>527</v>
      </c>
    </row>
    <row r="2305" spans="5:6" s="173" customFormat="1" ht="14.25">
      <c r="E2305" s="258" t="s">
        <v>2131</v>
      </c>
      <c r="F2305" s="258">
        <v>1987</v>
      </c>
    </row>
    <row r="2306" spans="5:6" s="173" customFormat="1" ht="14.25">
      <c r="E2306" s="258" t="s">
        <v>2132</v>
      </c>
      <c r="F2306" s="258">
        <v>7</v>
      </c>
    </row>
    <row r="2307" spans="5:6" s="173" customFormat="1" ht="14.25">
      <c r="E2307" s="258" t="s">
        <v>2133</v>
      </c>
      <c r="F2307" s="258">
        <v>1266</v>
      </c>
    </row>
    <row r="2308" spans="5:6" s="173" customFormat="1" ht="14.25">
      <c r="E2308" s="258" t="s">
        <v>2134</v>
      </c>
      <c r="F2308" s="258">
        <v>865</v>
      </c>
    </row>
    <row r="2309" spans="5:6" s="173" customFormat="1" ht="14.25">
      <c r="E2309" s="258" t="s">
        <v>2135</v>
      </c>
      <c r="F2309" s="258">
        <v>9917</v>
      </c>
    </row>
    <row r="2310" spans="5:6" s="173" customFormat="1" ht="14.25">
      <c r="E2310" s="258" t="s">
        <v>2136</v>
      </c>
      <c r="F2310" s="258">
        <v>658</v>
      </c>
    </row>
    <row r="2311" spans="5:6" s="173" customFormat="1" ht="14.25">
      <c r="E2311" s="258" t="s">
        <v>2137</v>
      </c>
      <c r="F2311" s="258">
        <v>1267</v>
      </c>
    </row>
    <row r="2312" spans="5:6" s="173" customFormat="1" ht="14.25">
      <c r="E2312" s="258" t="s">
        <v>2138</v>
      </c>
      <c r="F2312" s="258">
        <v>1267</v>
      </c>
    </row>
    <row r="2313" spans="5:6" s="173" customFormat="1" ht="14.25">
      <c r="E2313" s="258" t="s">
        <v>2139</v>
      </c>
      <c r="F2313" s="258">
        <v>658</v>
      </c>
    </row>
    <row r="2314" spans="5:6" s="173" customFormat="1" ht="14.25">
      <c r="E2314" s="258" t="s">
        <v>2140</v>
      </c>
      <c r="F2314" s="258">
        <v>3641</v>
      </c>
    </row>
    <row r="2315" spans="5:6" s="173" customFormat="1" ht="14.25">
      <c r="E2315" s="258" t="s">
        <v>2141</v>
      </c>
      <c r="F2315" s="258">
        <v>1165</v>
      </c>
    </row>
    <row r="2316" spans="5:6" s="173" customFormat="1" ht="14.25">
      <c r="E2316" s="258" t="s">
        <v>2142</v>
      </c>
      <c r="F2316" s="258">
        <v>1160</v>
      </c>
    </row>
    <row r="2317" spans="5:6" s="173" customFormat="1" ht="14.25">
      <c r="E2317" s="258" t="s">
        <v>2143</v>
      </c>
      <c r="F2317" s="258">
        <v>9176</v>
      </c>
    </row>
    <row r="2318" spans="5:6" s="173" customFormat="1" ht="14.25">
      <c r="E2318" s="258" t="s">
        <v>2144</v>
      </c>
      <c r="F2318" s="258">
        <v>873</v>
      </c>
    </row>
    <row r="2319" spans="5:6" s="173" customFormat="1" ht="14.25">
      <c r="E2319" s="258" t="s">
        <v>2145</v>
      </c>
      <c r="F2319" s="258">
        <v>439</v>
      </c>
    </row>
    <row r="2320" spans="5:6" s="173" customFormat="1" ht="14.25">
      <c r="E2320" s="258" t="s">
        <v>2146</v>
      </c>
      <c r="F2320" s="258">
        <v>812</v>
      </c>
    </row>
    <row r="2321" spans="5:6" s="173" customFormat="1" ht="14.25">
      <c r="E2321" s="258" t="s">
        <v>2147</v>
      </c>
      <c r="F2321" s="258">
        <v>9812</v>
      </c>
    </row>
    <row r="2322" spans="5:6" s="173" customFormat="1" ht="14.25">
      <c r="E2322" s="258" t="s">
        <v>2148</v>
      </c>
      <c r="F2322" s="258">
        <v>1364</v>
      </c>
    </row>
    <row r="2323" spans="5:6" s="173" customFormat="1" ht="14.25">
      <c r="E2323" s="258" t="s">
        <v>2149</v>
      </c>
      <c r="F2323" s="258">
        <v>1984</v>
      </c>
    </row>
    <row r="2324" spans="5:6" s="173" customFormat="1" ht="14.25">
      <c r="E2324" s="258" t="s">
        <v>2150</v>
      </c>
      <c r="F2324" s="258">
        <v>366</v>
      </c>
    </row>
    <row r="2325" spans="5:6" s="173" customFormat="1" ht="14.25">
      <c r="E2325" s="258" t="s">
        <v>2151</v>
      </c>
      <c r="F2325" s="258">
        <v>3784</v>
      </c>
    </row>
    <row r="2326" spans="5:6" s="173" customFormat="1" ht="14.25">
      <c r="E2326" s="258" t="s">
        <v>2152</v>
      </c>
      <c r="F2326" s="258">
        <v>1988</v>
      </c>
    </row>
    <row r="2327" spans="5:6" s="173" customFormat="1" ht="14.25">
      <c r="E2327" s="258" t="s">
        <v>2153</v>
      </c>
      <c r="F2327" s="258">
        <v>432</v>
      </c>
    </row>
    <row r="2328" spans="5:6" s="173" customFormat="1" ht="14.25">
      <c r="E2328" s="258" t="s">
        <v>2154</v>
      </c>
      <c r="F2328" s="258">
        <v>1337</v>
      </c>
    </row>
    <row r="2329" spans="5:6" s="173" customFormat="1" ht="14.25">
      <c r="E2329" s="258" t="s">
        <v>2155</v>
      </c>
      <c r="F2329" s="258">
        <v>1287</v>
      </c>
    </row>
    <row r="2330" spans="5:6" s="173" customFormat="1" ht="14.25">
      <c r="E2330" s="258" t="s">
        <v>2156</v>
      </c>
      <c r="F2330" s="258">
        <v>1132</v>
      </c>
    </row>
    <row r="2331" spans="5:6" s="173" customFormat="1" ht="14.25">
      <c r="E2331" s="258" t="s">
        <v>2157</v>
      </c>
      <c r="F2331" s="258">
        <v>538</v>
      </c>
    </row>
    <row r="2332" spans="5:6" s="173" customFormat="1" ht="14.25">
      <c r="E2332" s="258" t="s">
        <v>2158</v>
      </c>
      <c r="F2332" s="258">
        <v>4009</v>
      </c>
    </row>
    <row r="2333" spans="5:6" s="173" customFormat="1" ht="14.25">
      <c r="E2333" s="258" t="s">
        <v>2159</v>
      </c>
      <c r="F2333" s="258">
        <v>856</v>
      </c>
    </row>
    <row r="2334" spans="5:6" s="173" customFormat="1" ht="14.25">
      <c r="E2334" s="258" t="s">
        <v>2160</v>
      </c>
      <c r="F2334" s="258">
        <v>661</v>
      </c>
    </row>
    <row r="2335" spans="5:6" s="173" customFormat="1" ht="14.25">
      <c r="E2335" s="258" t="s">
        <v>2161</v>
      </c>
      <c r="F2335" s="258">
        <v>1990</v>
      </c>
    </row>
    <row r="2336" spans="5:6" s="173" customFormat="1" ht="14.25">
      <c r="E2336" s="258" t="s">
        <v>2162</v>
      </c>
      <c r="F2336" s="258">
        <v>264</v>
      </c>
    </row>
    <row r="2337" spans="5:6" s="173" customFormat="1" ht="14.25">
      <c r="E2337" s="258" t="s">
        <v>2163</v>
      </c>
      <c r="F2337" s="258">
        <v>1926</v>
      </c>
    </row>
    <row r="2338" spans="5:6" s="173" customFormat="1" ht="14.25">
      <c r="E2338" s="258" t="s">
        <v>2164</v>
      </c>
      <c r="F2338" s="258">
        <v>237</v>
      </c>
    </row>
    <row r="2339" spans="5:6" s="173" customFormat="1" ht="14.25">
      <c r="E2339" s="258" t="s">
        <v>2165</v>
      </c>
      <c r="F2339" s="258">
        <v>921</v>
      </c>
    </row>
    <row r="2340" spans="5:6" s="173" customFormat="1" ht="14.25">
      <c r="E2340" s="258" t="s">
        <v>2166</v>
      </c>
      <c r="F2340" s="258">
        <v>1106</v>
      </c>
    </row>
    <row r="2341" spans="5:6" s="173" customFormat="1" ht="14.25">
      <c r="E2341" s="258" t="s">
        <v>2167</v>
      </c>
      <c r="F2341" s="258">
        <v>3720</v>
      </c>
    </row>
    <row r="2342" spans="5:6" s="173" customFormat="1" ht="14.25">
      <c r="E2342" s="258" t="s">
        <v>2168</v>
      </c>
      <c r="F2342" s="258">
        <v>232</v>
      </c>
    </row>
    <row r="2343" spans="5:6" s="173" customFormat="1" ht="14.25">
      <c r="E2343" s="258" t="s">
        <v>2169</v>
      </c>
      <c r="F2343" s="258">
        <v>692</v>
      </c>
    </row>
    <row r="2344" spans="5:6" s="173" customFormat="1" ht="14.25">
      <c r="E2344" s="258" t="s">
        <v>2170</v>
      </c>
      <c r="F2344" s="258">
        <v>846</v>
      </c>
    </row>
    <row r="2345" spans="5:6" s="173" customFormat="1" ht="14.25">
      <c r="E2345" s="258" t="s">
        <v>2171</v>
      </c>
      <c r="F2345" s="258">
        <v>8800</v>
      </c>
    </row>
    <row r="2346" spans="5:6" s="173" customFormat="1" ht="14.25">
      <c r="E2346" s="258" t="s">
        <v>2172</v>
      </c>
      <c r="F2346" s="258">
        <v>8801</v>
      </c>
    </row>
    <row r="2347" spans="5:6" s="173" customFormat="1" ht="14.25">
      <c r="E2347" s="258" t="s">
        <v>2173</v>
      </c>
      <c r="F2347" s="258">
        <v>3649</v>
      </c>
    </row>
    <row r="2348" spans="5:6" s="173" customFormat="1" ht="14.25">
      <c r="E2348" s="258" t="s">
        <v>2174</v>
      </c>
      <c r="F2348" s="258">
        <v>1233</v>
      </c>
    </row>
    <row r="2349" spans="5:6" s="173" customFormat="1" ht="14.25">
      <c r="E2349" s="258" t="s">
        <v>2175</v>
      </c>
      <c r="F2349" s="258">
        <v>292</v>
      </c>
    </row>
    <row r="2350" spans="5:6" s="173" customFormat="1" ht="14.25">
      <c r="E2350" s="258" t="s">
        <v>2176</v>
      </c>
      <c r="F2350" s="258">
        <v>1114</v>
      </c>
    </row>
    <row r="2351" spans="5:6" s="173" customFormat="1" ht="14.25">
      <c r="E2351" s="258" t="s">
        <v>2177</v>
      </c>
      <c r="F2351" s="258">
        <v>126</v>
      </c>
    </row>
    <row r="2352" spans="5:6" s="173" customFormat="1" ht="14.25">
      <c r="E2352" s="258" t="s">
        <v>2178</v>
      </c>
      <c r="F2352" s="258">
        <v>398</v>
      </c>
    </row>
    <row r="2353" spans="5:6" s="173" customFormat="1" ht="14.25">
      <c r="E2353" s="258" t="s">
        <v>2179</v>
      </c>
      <c r="F2353" s="258">
        <v>1045</v>
      </c>
    </row>
    <row r="2354" spans="5:6" s="173" customFormat="1" ht="14.25">
      <c r="E2354" s="258" t="s">
        <v>2180</v>
      </c>
      <c r="F2354" s="258">
        <v>763</v>
      </c>
    </row>
    <row r="2355" spans="5:6" s="173" customFormat="1" ht="14.25">
      <c r="E2355" s="258" t="s">
        <v>2181</v>
      </c>
      <c r="F2355" s="258">
        <v>2062</v>
      </c>
    </row>
    <row r="2356" spans="5:6" s="173" customFormat="1" ht="14.25">
      <c r="E2356" s="258" t="s">
        <v>2182</v>
      </c>
      <c r="F2356" s="258">
        <v>2061</v>
      </c>
    </row>
    <row r="2357" spans="5:6" s="173" customFormat="1" ht="14.25">
      <c r="E2357" s="258" t="s">
        <v>2183</v>
      </c>
      <c r="F2357" s="258">
        <v>1172</v>
      </c>
    </row>
    <row r="2358" spans="5:6" s="173" customFormat="1" ht="14.25">
      <c r="E2358" s="258" t="s">
        <v>2184</v>
      </c>
      <c r="F2358" s="258">
        <v>3558</v>
      </c>
    </row>
    <row r="2359" spans="5:6" s="173" customFormat="1" ht="14.25">
      <c r="E2359" s="258" t="s">
        <v>2185</v>
      </c>
      <c r="F2359" s="258">
        <v>1083</v>
      </c>
    </row>
    <row r="2360" spans="5:6" s="173" customFormat="1" ht="14.25">
      <c r="E2360" s="258" t="s">
        <v>2186</v>
      </c>
      <c r="F2360" s="258">
        <v>1083</v>
      </c>
    </row>
    <row r="2361" spans="5:6" s="173" customFormat="1" ht="14.25">
      <c r="E2361" s="258" t="s">
        <v>2187</v>
      </c>
      <c r="F2361" s="258">
        <v>163</v>
      </c>
    </row>
    <row r="2362" spans="5:6" s="173" customFormat="1" ht="14.25">
      <c r="E2362" s="258" t="s">
        <v>2188</v>
      </c>
      <c r="F2362" s="258">
        <v>10</v>
      </c>
    </row>
    <row r="2363" spans="5:6" s="173" customFormat="1" ht="14.25">
      <c r="E2363" s="258" t="s">
        <v>2189</v>
      </c>
      <c r="F2363" s="258">
        <v>5000</v>
      </c>
    </row>
    <row r="2364" spans="5:6" s="173" customFormat="1" ht="14.25">
      <c r="E2364" s="258" t="s">
        <v>2190</v>
      </c>
      <c r="F2364" s="258">
        <v>84</v>
      </c>
    </row>
    <row r="2365" spans="5:6" s="173" customFormat="1" ht="14.25">
      <c r="E2365" s="258" t="s">
        <v>2191</v>
      </c>
      <c r="F2365" s="258">
        <v>287</v>
      </c>
    </row>
    <row r="2366" spans="5:6" s="173" customFormat="1" ht="14.25">
      <c r="E2366" s="258" t="s">
        <v>2192</v>
      </c>
      <c r="F2366" s="258">
        <v>154</v>
      </c>
    </row>
    <row r="2367" spans="5:6" s="173" customFormat="1" ht="14.25">
      <c r="E2367" s="258" t="s">
        <v>2193</v>
      </c>
      <c r="F2367" s="258">
        <v>103</v>
      </c>
    </row>
    <row r="2368" spans="5:6" s="173" customFormat="1" ht="14.25">
      <c r="E2368" s="258" t="s">
        <v>2194</v>
      </c>
      <c r="F2368" s="258">
        <v>1460</v>
      </c>
    </row>
    <row r="2369" spans="5:6" s="173" customFormat="1" ht="14.25">
      <c r="E2369" s="258" t="s">
        <v>2195</v>
      </c>
      <c r="F2369" s="258">
        <v>719</v>
      </c>
    </row>
    <row r="2370" spans="5:6" s="173" customFormat="1" ht="14.25">
      <c r="E2370" s="258" t="s">
        <v>2196</v>
      </c>
      <c r="F2370" s="258">
        <v>1054</v>
      </c>
    </row>
    <row r="2371" spans="5:6" s="173" customFormat="1" ht="14.25">
      <c r="E2371" s="258" t="s">
        <v>2197</v>
      </c>
      <c r="F2371" s="258">
        <v>1055</v>
      </c>
    </row>
    <row r="2372" spans="5:6" s="173" customFormat="1" ht="14.25">
      <c r="E2372" s="258" t="s">
        <v>2198</v>
      </c>
      <c r="F2372" s="258">
        <v>1283</v>
      </c>
    </row>
    <row r="2373" spans="5:6" s="173" customFormat="1" ht="14.25">
      <c r="E2373" s="258" t="s">
        <v>2199</v>
      </c>
      <c r="F2373" s="258">
        <v>1452</v>
      </c>
    </row>
    <row r="2374" spans="5:6" s="173" customFormat="1" ht="14.25">
      <c r="E2374" s="258" t="s">
        <v>2200</v>
      </c>
      <c r="F2374" s="258">
        <v>1851</v>
      </c>
    </row>
    <row r="2375" spans="5:6" s="173" customFormat="1" ht="14.25">
      <c r="E2375" s="258" t="s">
        <v>2201</v>
      </c>
      <c r="F2375" s="258">
        <v>3719</v>
      </c>
    </row>
    <row r="2376" spans="5:6" s="173" customFormat="1" ht="14.25">
      <c r="E2376" s="258" t="s">
        <v>2202</v>
      </c>
      <c r="F2376" s="258">
        <v>1051</v>
      </c>
    </row>
    <row r="2377" spans="5:6" s="173" customFormat="1" ht="14.25">
      <c r="E2377" s="258" t="s">
        <v>2203</v>
      </c>
      <c r="F2377" s="258">
        <v>2003</v>
      </c>
    </row>
    <row r="2378" spans="5:6" s="173" customFormat="1" ht="14.25">
      <c r="E2378" s="258" t="s">
        <v>2204</v>
      </c>
      <c r="F2378" s="258">
        <v>2050</v>
      </c>
    </row>
    <row r="2379" spans="5:6" s="173" customFormat="1" ht="14.25">
      <c r="E2379" s="258" t="s">
        <v>2205</v>
      </c>
      <c r="F2379" s="258">
        <v>2050</v>
      </c>
    </row>
    <row r="2380" spans="5:6" s="173" customFormat="1" ht="14.25">
      <c r="E2380" s="258" t="s">
        <v>2206</v>
      </c>
      <c r="F2380" s="258">
        <v>2050</v>
      </c>
    </row>
    <row r="2381" spans="5:6" s="173" customFormat="1" ht="14.25">
      <c r="E2381" s="258" t="s">
        <v>2207</v>
      </c>
      <c r="F2381" s="258">
        <v>1237</v>
      </c>
    </row>
    <row r="2382" spans="5:6" s="173" customFormat="1" ht="14.25">
      <c r="E2382" s="258" t="s">
        <v>2208</v>
      </c>
      <c r="F2382" s="258">
        <v>727</v>
      </c>
    </row>
    <row r="2383" spans="5:6" s="173" customFormat="1" ht="14.25">
      <c r="E2383" s="258" t="s">
        <v>2209</v>
      </c>
      <c r="F2383" s="258">
        <v>744</v>
      </c>
    </row>
    <row r="2384" spans="5:6" s="173" customFormat="1" ht="14.25">
      <c r="E2384" s="258" t="s">
        <v>2210</v>
      </c>
      <c r="F2384" s="258">
        <v>814</v>
      </c>
    </row>
    <row r="2385" spans="5:6" s="173" customFormat="1" ht="14.25">
      <c r="E2385" s="258" t="s">
        <v>2211</v>
      </c>
      <c r="F2385" s="258">
        <v>1467</v>
      </c>
    </row>
    <row r="2386" spans="5:6" s="173" customFormat="1" ht="14.25">
      <c r="E2386" s="258" t="s">
        <v>2212</v>
      </c>
      <c r="F2386" s="258">
        <v>2202</v>
      </c>
    </row>
    <row r="2387" spans="5:6" s="173" customFormat="1" ht="14.25">
      <c r="E2387" s="258" t="s">
        <v>2213</v>
      </c>
      <c r="F2387" s="258">
        <v>1244</v>
      </c>
    </row>
    <row r="2388" spans="5:6" s="173" customFormat="1" ht="14.25">
      <c r="E2388" s="258" t="s">
        <v>2214</v>
      </c>
      <c r="F2388" s="258">
        <v>2002</v>
      </c>
    </row>
    <row r="2389" spans="5:6" s="173" customFormat="1" ht="14.25">
      <c r="E2389" s="258" t="s">
        <v>2215</v>
      </c>
      <c r="F2389" s="258">
        <v>752</v>
      </c>
    </row>
    <row r="2390" spans="5:6" s="173" customFormat="1" ht="14.25">
      <c r="E2390" s="258" t="s">
        <v>2216</v>
      </c>
      <c r="F2390" s="258">
        <v>1995</v>
      </c>
    </row>
    <row r="2391" spans="5:6" s="173" customFormat="1" ht="14.25">
      <c r="E2391" s="258" t="s">
        <v>2217</v>
      </c>
      <c r="F2391" s="258">
        <v>709</v>
      </c>
    </row>
    <row r="2392" spans="5:6" s="173" customFormat="1" ht="14.25">
      <c r="E2392" s="258" t="s">
        <v>2218</v>
      </c>
      <c r="F2392" s="258">
        <v>665</v>
      </c>
    </row>
    <row r="2393" spans="5:6" s="173" customFormat="1" ht="14.25">
      <c r="E2393" s="258" t="s">
        <v>2219</v>
      </c>
      <c r="F2393" s="258">
        <v>3563</v>
      </c>
    </row>
    <row r="2394" spans="5:6" s="173" customFormat="1" ht="14.25">
      <c r="E2394" s="258" t="s">
        <v>2220</v>
      </c>
      <c r="F2394" s="258">
        <v>9563</v>
      </c>
    </row>
    <row r="2395" spans="5:6" s="173" customFormat="1" ht="14.25">
      <c r="E2395" s="258" t="s">
        <v>2221</v>
      </c>
      <c r="F2395" s="258">
        <v>970</v>
      </c>
    </row>
    <row r="2396" spans="5:6" s="173" customFormat="1" ht="14.25">
      <c r="E2396" s="258" t="s">
        <v>2222</v>
      </c>
      <c r="F2396" s="258">
        <v>970</v>
      </c>
    </row>
    <row r="2397" spans="5:6" s="173" customFormat="1" ht="14.25">
      <c r="E2397" s="258" t="s">
        <v>2223</v>
      </c>
      <c r="F2397" s="258">
        <v>9484</v>
      </c>
    </row>
    <row r="2398" spans="5:6" s="173" customFormat="1" ht="14.25">
      <c r="E2398" s="258" t="s">
        <v>2224</v>
      </c>
      <c r="F2398" s="258">
        <v>1346</v>
      </c>
    </row>
    <row r="2399" spans="5:6" s="173" customFormat="1" ht="14.25">
      <c r="E2399" s="258" t="s">
        <v>2225</v>
      </c>
      <c r="F2399" s="258">
        <v>1849</v>
      </c>
    </row>
    <row r="2400" spans="5:6" s="173" customFormat="1" ht="14.25">
      <c r="E2400" s="258" t="s">
        <v>2226</v>
      </c>
      <c r="F2400" s="258">
        <v>778</v>
      </c>
    </row>
    <row r="2401" spans="5:6" s="173" customFormat="1" ht="14.25">
      <c r="E2401" s="173">
        <v>0</v>
      </c>
      <c r="F2401" s="173" t="s">
        <v>2238</v>
      </c>
    </row>
  </sheetData>
  <sheetProtection algorithmName="SHA-512" hashValue="XXp3P6UTYqihHEY47B6UYGWKdXf1wHYMow1jOWA2ULcsjGG+EcFNppjLw0uEfE8VM1pXB3AUbWVyMGAqeMcXdQ==" saltValue="BFPYnkOo/KsPkIDeHuIY0A==" spinCount="100000" sheet="1"/>
  <customSheetViews>
    <customSheetView guid="{4795D392-B56F-435A-BCD0-DB99C7E0A0B0}" scale="90" topLeftCell="A676">
      <selection activeCell="A687" sqref="A687:XFD687"/>
      <pageMargins left="0.7" right="0.7" top="0.75" bottom="0.75" header="0.3" footer="0.3"/>
      <pageSetup orientation="portrait" verticalDpi="0" r:id="rId1"/>
    </customSheetView>
    <customSheetView guid="{F7CAD7A2-A132-4CA2-AC0F-E37EEC687FA0}" topLeftCell="B157">
      <selection activeCell="C164" sqref="C164"/>
      <pageMargins left="0.7" right="0.7" top="0.75" bottom="0.75" header="0.3" footer="0.3"/>
      <pageSetup orientation="portrait" horizontalDpi="0" verticalDpi="0" r:id="rId2"/>
    </customSheetView>
    <customSheetView guid="{2DAA1D84-496C-43B3-9B3D-F6443FDB70D2}" scale="90">
      <selection activeCell="C19" sqref="C19"/>
      <pageMargins left="0.7" right="0.7" top="0.75" bottom="0.75" header="0.3" footer="0.3"/>
      <pageSetup orientation="portrait" verticalDpi="0" r:id="rId3"/>
    </customSheetView>
  </customSheetViews>
  <mergeCells count="4">
    <mergeCell ref="F806:G806"/>
    <mergeCell ref="F807:G807"/>
    <mergeCell ref="A76:C76"/>
    <mergeCell ref="A142:C142"/>
  </mergeCells>
  <phoneticPr fontId="28" type="noConversion"/>
  <hyperlinks>
    <hyperlink ref="E38" r:id="rId4"/>
    <hyperlink ref="E40" r:id="rId5"/>
  </hyperlinks>
  <pageMargins left="0.7" right="0.7" top="0.75" bottom="0.75" header="0.3" footer="0.3"/>
  <pageSetup orientation="portrait" r:id="rId6"/>
  <ignoredErrors>
    <ignoredError sqref="C68"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1543B70BD5BB42A75A7AD6563ED4D3" ma:contentTypeVersion="13" ma:contentTypeDescription="Create a new document." ma:contentTypeScope="" ma:versionID="c06e73c8ca438c354f67e96831284c2f">
  <xsd:schema xmlns:xsd="http://www.w3.org/2001/XMLSchema" xmlns:xs="http://www.w3.org/2001/XMLSchema" xmlns:p="http://schemas.microsoft.com/office/2006/metadata/properties" xmlns:ns2="1d49d09b-e7a5-4b2f-b9fa-3300c4edf6d1" xmlns:ns3="3d550918-ebd0-40b1-b683-f252a4ccf514" targetNamespace="http://schemas.microsoft.com/office/2006/metadata/properties" ma:root="true" ma:fieldsID="1cc30d6cff919099eff7c248f3864470" ns2:_="" ns3:_="">
    <xsd:import namespace="1d49d09b-e7a5-4b2f-b9fa-3300c4edf6d1"/>
    <xsd:import namespace="3d550918-ebd0-40b1-b683-f252a4ccf51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49d09b-e7a5-4b2f-b9fa-3300c4edf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d550918-ebd0-40b1-b683-f252a4ccf514"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4821728-4CDB-4A36-8EF9-14289B3B31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49d09b-e7a5-4b2f-b9fa-3300c4edf6d1"/>
    <ds:schemaRef ds:uri="3d550918-ebd0-40b1-b683-f252a4ccf5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91CE82C-D056-452B-8954-121392E6E050}">
  <ds:schemaRefs>
    <ds:schemaRef ds:uri="http://www.w3.org/XML/1998/namespace"/>
    <ds:schemaRef ds:uri="http://schemas.microsoft.com/office/2006/documentManagement/types"/>
    <ds:schemaRef ds:uri="http://schemas.openxmlformats.org/package/2006/metadata/core-properties"/>
    <ds:schemaRef ds:uri="http://purl.org/dc/terms/"/>
    <ds:schemaRef ds:uri="3d550918-ebd0-40b1-b683-f252a4ccf514"/>
    <ds:schemaRef ds:uri="http://schemas.microsoft.com/office/2006/metadata/properties"/>
    <ds:schemaRef ds:uri="http://purl.org/dc/elements/1.1/"/>
    <ds:schemaRef ds:uri="http://schemas.microsoft.com/office/infopath/2007/PartnerControls"/>
    <ds:schemaRef ds:uri="1d49d09b-e7a5-4b2f-b9fa-3300c4edf6d1"/>
    <ds:schemaRef ds:uri="http://purl.org/dc/dcmitype/"/>
  </ds:schemaRefs>
</ds:datastoreItem>
</file>

<file path=customXml/itemProps3.xml><?xml version="1.0" encoding="utf-8"?>
<ds:datastoreItem xmlns:ds="http://schemas.openxmlformats.org/officeDocument/2006/customXml" ds:itemID="{B5CD40B4-BD32-4C71-8ADB-C37FAC9CBA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8</vt:i4>
      </vt:variant>
      <vt:variant>
        <vt:lpstr>טווחים בעלי שם</vt:lpstr>
      </vt:variant>
      <vt:variant>
        <vt:i4>81</vt:i4>
      </vt:variant>
    </vt:vector>
  </HeadingPairs>
  <TitlesOfParts>
    <vt:vector size="89" baseType="lpstr">
      <vt:lpstr>הנחיות</vt:lpstr>
      <vt:lpstr>פרטים כלליים, עלויות ותוצאות</vt:lpstr>
      <vt:lpstr>אקלום מבנים</vt:lpstr>
      <vt:lpstr>חימום וקירור מים</vt:lpstr>
      <vt:lpstr>7. ייצור חשמל</vt:lpstr>
      <vt:lpstr>אמדן כלכלי</vt:lpstr>
      <vt:lpstr>חישובים</vt:lpstr>
      <vt:lpstr> קבועים</vt:lpstr>
      <vt:lpstr>' קבועים'!_ftn1</vt:lpstr>
      <vt:lpstr>' קבועים'!_ftnref1</vt:lpstr>
      <vt:lpstr>controllers</vt:lpstr>
      <vt:lpstr>efficiencycheck</vt:lpstr>
      <vt:lpstr>KW</vt:lpstr>
      <vt:lpstr>tCO2e_Kgגפמ</vt:lpstr>
      <vt:lpstr>tCO2e_KWhגז_טבעי</vt:lpstr>
      <vt:lpstr>tCO2e_KWhגפמ</vt:lpstr>
      <vt:lpstr>tCO2e_KWhחשמל</vt:lpstr>
      <vt:lpstr>tCO2e_KWhמזוט</vt:lpstr>
      <vt:lpstr>tCO2e_KWhסולר</vt:lpstr>
      <vt:lpstr>tCO2e_Lמזוט</vt:lpstr>
      <vt:lpstr>tCO2e_Lסולר</vt:lpstr>
      <vt:lpstr>tCO2e_MMBTUגז_טבעי</vt:lpstr>
      <vt:lpstr>tCO2e_TJגז_טבעי</vt:lpstr>
      <vt:lpstr>tCO2e_TJגפמ</vt:lpstr>
      <vt:lpstr>tCO2e_TJמזוט</vt:lpstr>
      <vt:lpstr>tCO2e_TJסולר</vt:lpstr>
      <vt:lpstr>TJ_KGגפמ</vt:lpstr>
      <vt:lpstr>TJ_KWhחשמל</vt:lpstr>
      <vt:lpstr>TJ_Literמזוט</vt:lpstr>
      <vt:lpstr>TJ_Literסולר</vt:lpstr>
      <vt:lpstr>TJ_MMBTUגז_טבעי</vt:lpstr>
      <vt:lpstr>waterorair</vt:lpstr>
      <vt:lpstr>yesorno</vt:lpstr>
      <vt:lpstr>איקלום_מבנים_אסמכתאות_תפוקה</vt:lpstr>
      <vt:lpstr>אנשיקשר</vt:lpstr>
      <vt:lpstr>אסמכתאות</vt:lpstr>
      <vt:lpstr>אסקו</vt:lpstr>
      <vt:lpstr>אפס</vt:lpstr>
      <vt:lpstr>ארץ_רישום_וארץ_תושבות</vt:lpstr>
      <vt:lpstr>אתרים</vt:lpstr>
      <vt:lpstr>בקרי_קירור</vt:lpstr>
      <vt:lpstr>גז_טבעי</vt:lpstr>
      <vt:lpstr>גפ_מ</vt:lpstr>
      <vt:lpstr>הספק</vt:lpstr>
      <vt:lpstr>חודש</vt:lpstr>
      <vt:lpstr>חודשים</vt:lpstr>
      <vt:lpstr>חימום_מים</vt:lpstr>
      <vt:lpstr>חשמל</vt:lpstr>
      <vt:lpstr>יחידות_תפוקה_מיזוג</vt:lpstr>
      <vt:lpstr>יחידותתפוקה</vt:lpstr>
      <vt:lpstr>ימים</vt:lpstr>
      <vt:lpstr>כמות_ייצור_חשמל</vt:lpstr>
      <vt:lpstr>כן</vt:lpstr>
      <vt:lpstr>כן_לא</vt:lpstr>
      <vt:lpstr>לא_ידוע</vt:lpstr>
      <vt:lpstr>מאשר</vt:lpstr>
      <vt:lpstr>מגזר</vt:lpstr>
      <vt:lpstr>מגזר_מספר</vt:lpstr>
      <vt:lpstr>מדידות</vt:lpstr>
      <vt:lpstr>מזוט</vt:lpstr>
      <vt:lpstr>מיזוג_מבנים</vt:lpstr>
      <vt:lpstr>מעמד_התוכנית</vt:lpstr>
      <vt:lpstr>מעמד_התוכנית_מספר</vt:lpstr>
      <vt:lpstr>מקורות</vt:lpstr>
      <vt:lpstr>מתודולוגיית_חישוב</vt:lpstr>
      <vt:lpstr>מתודולוגיית_חישוב_מספר</vt:lpstr>
      <vt:lpstr>סוג_בעל_מניות</vt:lpstr>
      <vt:lpstr>סוג_בעל_מניות_מספר</vt:lpstr>
      <vt:lpstr>סוג_יזם</vt:lpstr>
      <vt:lpstr>סוג_פרויקט</vt:lpstr>
      <vt:lpstr>סולר</vt:lpstr>
      <vt:lpstr>ענף</vt:lpstr>
      <vt:lpstr>ענף_מספר</vt:lpstr>
      <vt:lpstr>צורת_התאגדות</vt:lpstr>
      <vt:lpstr>צורת_התאגדות_מספר</vt:lpstr>
      <vt:lpstr>רשימת_ישובים</vt:lpstr>
      <vt:lpstr>רשימת_מדינות</vt:lpstr>
      <vt:lpstr>שטח_פרויקט</vt:lpstr>
      <vt:lpstr>שם_ישוב</vt:lpstr>
      <vt:lpstr>שנה</vt:lpstr>
      <vt:lpstr>שנות_נתונים</vt:lpstr>
      <vt:lpstr>שש_אתרים</vt:lpstr>
      <vt:lpstr>תואר</vt:lpstr>
      <vt:lpstr>תואר_מספר</vt:lpstr>
      <vt:lpstr>תוכנית_עסקית</vt:lpstr>
      <vt:lpstr>תפוקה</vt:lpstr>
      <vt:lpstr>תפוקתקירוריחידותמידה</vt:lpstr>
      <vt:lpstr>תפקיד</vt:lpstr>
      <vt:lpstr>תפקיד_מספר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dc:creator>
  <cp:lastModifiedBy>אילנה טמסוט</cp:lastModifiedBy>
  <cp:lastPrinted>2016-09-22T06:47:37Z</cp:lastPrinted>
  <dcterms:created xsi:type="dcterms:W3CDTF">2012-02-05T15:27:34Z</dcterms:created>
  <dcterms:modified xsi:type="dcterms:W3CDTF">2021-07-20T04:59:18Z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0x010100C51543B70BD5BB42A75A7AD6563ED4D3</vt:lpwstr>
  </property>
</Properties>
</file>