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charts/chart5.xml" ContentType="application/vnd.openxmlformats-officedocument.drawingml.chart+xml"/>
  <Override PartName="/xl/drawings/drawing5.xml" ContentType="application/vnd.openxmlformats-officedocument.drawingml.chartshapes+xml"/>
  <Override PartName="/xl/charts/chart6.xml" ContentType="application/vnd.openxmlformats-officedocument.drawingml.chart+xml"/>
  <Override PartName="/xl/charts/chart7.xml" ContentType="application/vnd.openxmlformats-officedocument.drawingml.chart+xml"/>
  <Override PartName="/xl/drawings/drawing6.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P:\חוזים והתקשרויות\"/>
    </mc:Choice>
  </mc:AlternateContent>
  <bookViews>
    <workbookView xWindow="28680" yWindow="-120" windowWidth="29040" windowHeight="15840" tabRatio="854"/>
  </bookViews>
  <sheets>
    <sheet name="הנחיות" sheetId="1" r:id="rId1"/>
    <sheet name="פרטים כלליים, עלויות ותוצאות" sheetId="2" r:id="rId2"/>
    <sheet name="כללי" sheetId="7" r:id="rId3"/>
    <sheet name="7. ייצור חשמל" sheetId="8" state="hidden" r:id="rId4"/>
    <sheet name="אמדן כלכלי" sheetId="9" r:id="rId5"/>
    <sheet name="חישובים" sheetId="12" r:id="rId6"/>
    <sheet name="קבועים" sheetId="11" r:id="rId7"/>
  </sheets>
  <definedNames>
    <definedName name="_ftn1" localSheetId="6">קבועים!$D$131</definedName>
    <definedName name="_ftnref1" localSheetId="6">קבועים!$D$129</definedName>
    <definedName name="controllers">קבועים!#REF!</definedName>
    <definedName name="efficiencycheck">קבועים!#REF!</definedName>
    <definedName name="KW">קבועים!#REF!</definedName>
    <definedName name="tCO2e_Kgגפמ">קבועים!$C$48</definedName>
    <definedName name="tCO2e_KWhגז_טבעי">קבועים!$C$71</definedName>
    <definedName name="tCO2e_KWhגפמ">קבועים!$C$67</definedName>
    <definedName name="tCO2e_KWhחשמל">קבועים!$C$49</definedName>
    <definedName name="tCO2e_KWhמזוט">קבועים!$C$69</definedName>
    <definedName name="tCO2e_KWhסולר">קבועים!$C$70</definedName>
    <definedName name="tCO2e_Lמזוט">קבועים!$C$50</definedName>
    <definedName name="tCO2e_Lסולר">קבועים!$C$51</definedName>
    <definedName name="tCO2e_MMBTUגז_טבעי">קבועים!$C$52</definedName>
    <definedName name="tCO2e_TJגז_טבעי">קבועים!$C$63</definedName>
    <definedName name="tCO2e_TJגפמ">קבועים!$C$59</definedName>
    <definedName name="tCO2e_TJמזוט">קבועים!$C$61</definedName>
    <definedName name="tCO2e_TJסולר">קבועים!$C$62</definedName>
    <definedName name="TJ_KGגפמ">קבועים!$D$39</definedName>
    <definedName name="TJ_KWhחשמל">קבועים!$D$40</definedName>
    <definedName name="TJ_Literמזוט">קבועים!$D$41</definedName>
    <definedName name="TJ_Literסולר">קבועים!$D$42</definedName>
    <definedName name="TJ_MMBTUגז_טבעי">קבועים!$D$38</definedName>
    <definedName name="waterorair">קבועים!#REF!</definedName>
    <definedName name="yesorno">קבועים!#REF!</definedName>
    <definedName name="Z_2DAA1D84_496C_43B3_9B3D_F6443FDB70D2_.wvu.Cols" localSheetId="1" hidden="1">'פרטים כלליים, עלויות ותוצאות'!$AF:$AJ,'פרטים כלליים, עלויות ותוצאות'!$AR:$AV,'פרטים כלליים, עלויות ותוצאות'!$BD:$BH,'פרטים כלליים, עלויות ותוצאות'!$BP:$BT,'פרטים כלליים, עלויות ותוצאות'!$CB:$CF,'פרטים כלליים, עלויות ותוצאות'!$CN:$CR,'פרטים כלליים, עלויות ותוצאות'!$CZ:$DD,'פרטים כלליים, עלויות ותוצאות'!$DL:$DP</definedName>
    <definedName name="Z_2DAA1D84_496C_43B3_9B3D_F6443FDB70D2_.wvu.Rows" localSheetId="3" hidden="1">'7. ייצור חשמל'!$52:$54,'7. ייצור חשמל'!$57:$59,'7. ייצור חשמל'!$73:$78,'7. ייצור חשמל'!$84:$92</definedName>
    <definedName name="Z_2DAA1D84_496C_43B3_9B3D_F6443FDB70D2_.wvu.Rows" localSheetId="2" hidden="1">כללי!$9:$16,כללי!$125:$131</definedName>
    <definedName name="Z_2DAA1D84_496C_43B3_9B3D_F6443FDB70D2_.wvu.Rows" localSheetId="1" hidden="1">'פרטים כלליים, עלויות ותוצאות'!$23:$24,'פרטים כלליים, עלויות ותוצאות'!#REF!,'פרטים כלליים, עלויות ותוצאות'!$81:$81</definedName>
    <definedName name="Z_4795D392_B56F_435A_BCD0_DB99C7E0A0B0_.wvu.Cols" localSheetId="1" hidden="1">'פרטים כלליים, עלויות ותוצאות'!$AF:$AJ,'פרטים כלליים, עלויות ותוצאות'!$AR:$AV,'פרטים כלליים, עלויות ותוצאות'!$BD:$BH,'פרטים כלליים, עלויות ותוצאות'!$BP:$BT,'פרטים כלליים, עלויות ותוצאות'!$CB:$CF,'פרטים כלליים, עלויות ותוצאות'!$CN:$CR,'פרטים כלליים, עלויות ותוצאות'!$CZ:$DD,'פרטים כלליים, עלויות ותוצאות'!$DL:$DP</definedName>
    <definedName name="Z_4795D392_B56F_435A_BCD0_DB99C7E0A0B0_.wvu.Rows" localSheetId="3" hidden="1">'7. ייצור חשמל'!$52:$54,'7. ייצור חשמל'!$57:$59,'7. ייצור חשמל'!$73:$78,'7. ייצור חשמל'!$84:$92</definedName>
    <definedName name="Z_4795D392_B56F_435A_BCD0_DB99C7E0A0B0_.wvu.Rows" localSheetId="2" hidden="1">כללי!$9:$16,כללי!$125:$131</definedName>
    <definedName name="Z_4795D392_B56F_435A_BCD0_DB99C7E0A0B0_.wvu.Rows" localSheetId="1" hidden="1">'פרטים כלליים, עלויות ותוצאות'!$23:$24,'פרטים כלליים, עלויות ותוצאות'!#REF!,'פרטים כלליים, עלויות ותוצאות'!$81:$81</definedName>
    <definedName name="Z_F7CAD7A2_A132_4CA2_AC0F_E37EEC687FA0_.wvu.Cols" localSheetId="1" hidden="1">'פרטים כלליים, עלויות ותוצאות'!$H:$L,'פרטים כלליים, עלויות ותוצאות'!$T:$X,'פרטים כלליים, עלויות ותוצאות'!$AF:$AJ,'פרטים כלליים, עלויות ותוצאות'!$AR:$AV,'פרטים כלליים, עלויות ותוצאות'!$BD:$BH,'פרטים כלליים, עלויות ותוצאות'!$BP:$BT,'פרטים כלליים, עלויות ותוצאות'!$CB:$CF,'פרטים כלליים, עלויות ותוצאות'!$CN:$CR,'פרטים כלליים, עלויות ותוצאות'!$CZ:$DD,'פרטים כלליים, עלויות ותוצאות'!$DL:$DP</definedName>
    <definedName name="Z_F7CAD7A2_A132_4CA2_AC0F_E37EEC687FA0_.wvu.Rows" localSheetId="1" hidden="1">'פרטים כלליים, עלויות ותוצאות'!#REF!,'פרטים כלליים, עלויות ותוצאות'!#REF!,'פרטים כלליים, עלויות ותוצאות'!#REF!,'פרטים כלליים, עלויות ותוצאות'!#REF!,'פרטים כלליים, עלויות ותוצאות'!#REF!,'פרטים כלליים, עלויות ותוצאות'!#REF!,'פרטים כלליים, עלויות ותוצאות'!#REF!,'פרטים כלליים, עלויות ותוצאות'!#REF!,'פרטים כלליים, עלויות ותוצאות'!#REF!,'פרטים כלליים, עלויות ותוצאות'!#REF!</definedName>
    <definedName name="איקלום_מבנים_אסמכתאות_תפוקה">קבועים!#REF!</definedName>
    <definedName name="אנשיקשר">קבועים!$E$1:$E$2</definedName>
    <definedName name="אסמכתאות">קבועים!$H$14:$H$21</definedName>
    <definedName name="אסקו">קבועים!$H$6:$H$7</definedName>
    <definedName name="אפס">קבועים!$D$35</definedName>
    <definedName name="ארץ_רישום_וארץ_תושבות">קבועים!$B$151:$B$355</definedName>
    <definedName name="אתרים">קבועים!$B$22:$B$29</definedName>
    <definedName name="בקרי_קירור">קבועים!#REF!</definedName>
    <definedName name="בקרי_תאורה">קבועים!#REF!</definedName>
    <definedName name="בקרים_בשימוש">קבועים!#REF!</definedName>
    <definedName name="גז_טבעי">קבועים!$A$52</definedName>
    <definedName name="גפ_מ">קבועים!$A$48</definedName>
    <definedName name="הספק">'7. ייצור חשמל'!$C$40</definedName>
    <definedName name="חודש">קבועים!$I$10:$I$20</definedName>
    <definedName name="חודשים">קבועים!$D$22:$D$33</definedName>
    <definedName name="חימום_מים">קבועים!$A$117</definedName>
    <definedName name="חשמל">קבועים!$A$49</definedName>
    <definedName name="יחידות_תפוקה_מיזוג">קבועים!$E$31:$E$35</definedName>
    <definedName name="יחידותתפוקה">קבועים!$E$31:$E$34</definedName>
    <definedName name="יחידת_מידה_מנועים">קבועים!#REF!</definedName>
    <definedName name="ייצור_חשמל">קבועים!$A$122</definedName>
    <definedName name="ימים">קבועים!$G$1:$G$31</definedName>
    <definedName name="כללי">קבועים!$A$121</definedName>
    <definedName name="כמות_ייצור_חשמל">'7. ייצור חשמל'!$D$38</definedName>
    <definedName name="כן">קבועים!#REF!</definedName>
    <definedName name="כן_לא">קבועים!$B$10:$B$11</definedName>
    <definedName name="לא_ידוע">קבועים!$B$18:$B$20</definedName>
    <definedName name="מאשר">קבועים!$H$10:$H$11</definedName>
    <definedName name="מגזר">קבועים!$O$49:$O$52</definedName>
    <definedName name="מגזר_מספר">קבועים!$O$49:$P$52</definedName>
    <definedName name="מדידות">קבועים!$E$24:$E$26</definedName>
    <definedName name="מזוט">קבועים!$A$50</definedName>
    <definedName name="מיזוג_מבנים">קבועים!$A$115</definedName>
    <definedName name="מנועים">קבועים!$A$118</definedName>
    <definedName name="מעמד_התוכנית">קבועים!$K$2:$K$6</definedName>
    <definedName name="מעמד_התוכנית_מספר">קבועים!$K$2:$L$6</definedName>
    <definedName name="מקורות">קבועים!$A$38:$A$42</definedName>
    <definedName name="מתודולוגיית_חישוב">קבועים!$R$11:$R$27</definedName>
    <definedName name="מתודולוגיית_חישוב_מספר">קבועים!$R$11:$S$27</definedName>
    <definedName name="סוג_בעל_מניות">קבועים!$R$2:$R$6</definedName>
    <definedName name="סוג_בעל_מניות_מספר">קבועים!$R$2:$S$6</definedName>
    <definedName name="סוג_יזם">קבועים!$B$1:$B$8</definedName>
    <definedName name="סוג_פרויקט">קבועים!$E$7:$E$13</definedName>
    <definedName name="סוג_רכיב" localSheetId="4">קבועים!#REF!</definedName>
    <definedName name="סוג_רכיב" localSheetId="0">קבועים!#REF!</definedName>
    <definedName name="סוג_רכיב" localSheetId="2">קבועים!#REF!</definedName>
    <definedName name="סוג_רכיב" localSheetId="1">קבועים!#REF!</definedName>
    <definedName name="סוג_רכיב">קבועים!#REF!</definedName>
    <definedName name="סולר">קבועים!$A$51</definedName>
    <definedName name="ענף">קבועים!$M$2:$M$74</definedName>
    <definedName name="ענף_מספר">קבועים!$M$2:$N$74</definedName>
    <definedName name="צורת_התאגדות">קבועים!$O$2:$O$13</definedName>
    <definedName name="צורת_התאגדות_מספר">קבועים!$O$2:$P$13</definedName>
    <definedName name="רשימת_ישובים">קבועים!$E$151:$F$1731</definedName>
    <definedName name="רשימת_מדינות">קבועים!$B$151:$C$356</definedName>
    <definedName name="שטח_פרויקט">'7. ייצור חשמל'!$F$38</definedName>
    <definedName name="שם_ישוב">קבועים!$E$151:$E$1731</definedName>
    <definedName name="שנה">קבועים!$D$1:$D$15</definedName>
    <definedName name="שנות_נתונים">קבועים!$B$32:$B$34</definedName>
    <definedName name="שעות_שמש">קבועים!#REF!</definedName>
    <definedName name="שש_אתרים">קבועים!#REF!</definedName>
    <definedName name="תאורה">קבועים!$A$116</definedName>
    <definedName name="תואר">קבועים!$O$43:$O$44</definedName>
    <definedName name="תואר_מספר">קבועים!$O$43:$P$44</definedName>
    <definedName name="תוכנית_עסקית">קבועים!$H$2:$H$3</definedName>
    <definedName name="תפוקה">קבועים!$E$31:$E$34</definedName>
    <definedName name="תפוקתקירוריחידותמידה">קבועים!#REF!</definedName>
    <definedName name="תפקיד">קבועים!$O$20:$O$38</definedName>
    <definedName name="תפקיד_מספר">קבועים!$O$20:$P$38</definedName>
  </definedNames>
  <calcPr calcId="191029"/>
  <customWorkbookViews>
    <customWorkbookView name="talib - Personal View" guid="{2DAA1D84-496C-43B3-9B3D-F6443FDB70D2}" mergeInterval="0" personalView="1" maximized="1" xWindow="1" yWindow="1" windowWidth="1366" windowHeight="538" tabRatio="870" activeSheetId="2"/>
    <customWorkbookView name="shanit - Personal View" guid="{F7CAD7A2-A132-4CA2-AC0F-E37EEC687FA0}" mergeInterval="0" personalView="1" maximized="1" xWindow="1" yWindow="1" windowWidth="1920" windowHeight="850" activeSheetId="3"/>
    <customWorkbookView name="tamar - Personal View" guid="{4795D392-B56F-435A-BCD0-DB99C7E0A0B0}" mergeInterval="0" personalView="1" maximized="1" windowWidth="1366" windowHeight="543" tabRatio="870" activeSheetId="9"/>
  </customWorkbookViews>
</workbook>
</file>

<file path=xl/calcChain.xml><?xml version="1.0" encoding="utf-8"?>
<calcChain xmlns="http://schemas.openxmlformats.org/spreadsheetml/2006/main">
  <c r="C23" i="2" l="1"/>
  <c r="C121" i="11" l="1"/>
  <c r="E194" i="7"/>
  <c r="C88" i="2" s="1"/>
  <c r="C194" i="7"/>
  <c r="E88" i="2" s="1"/>
  <c r="E189" i="7"/>
  <c r="C87" i="2" s="1"/>
  <c r="C189" i="7"/>
  <c r="E87" i="2" s="1"/>
  <c r="D2" i="11"/>
  <c r="D3" i="11" s="1"/>
  <c r="D4" i="11" s="1"/>
  <c r="D5" i="11" s="1"/>
  <c r="D6" i="11" s="1"/>
  <c r="D7" i="11" s="1"/>
  <c r="D8" i="11" s="1"/>
  <c r="D9" i="11" s="1"/>
  <c r="D10" i="11" s="1"/>
  <c r="D11" i="11" s="1"/>
  <c r="D12" i="11" s="1"/>
  <c r="D13" i="11" s="1"/>
  <c r="D14" i="11" s="1"/>
  <c r="D15" i="11" s="1"/>
  <c r="C49" i="11"/>
  <c r="F12" i="9" l="1"/>
  <c r="C131" i="11" l="1"/>
  <c r="C132" i="11"/>
  <c r="E17" i="9"/>
  <c r="C60" i="11" l="1"/>
  <c r="C119" i="11" l="1"/>
  <c r="D119" i="11" s="1"/>
  <c r="C120" i="11"/>
  <c r="D120" i="11" s="1"/>
  <c r="C116" i="11"/>
  <c r="C117" i="11"/>
  <c r="C118" i="11"/>
  <c r="C122" i="11"/>
  <c r="C115" i="11"/>
  <c r="E79" i="9" l="1"/>
  <c r="E161" i="9"/>
  <c r="E120" i="9"/>
  <c r="C143" i="11" l="1"/>
  <c r="B143" i="11" l="1"/>
  <c r="E160" i="9" l="1"/>
  <c r="E78" i="9"/>
  <c r="E119" i="9"/>
  <c r="E115" i="9" l="1"/>
  <c r="E156" i="9" l="1"/>
  <c r="E74" i="9"/>
  <c r="B86" i="11"/>
  <c r="B102" i="11" l="1"/>
  <c r="B103" i="11"/>
  <c r="B104" i="11"/>
  <c r="B105" i="11"/>
  <c r="B106" i="11"/>
  <c r="B107" i="11"/>
  <c r="B108" i="11"/>
  <c r="B109" i="11"/>
  <c r="B110" i="11"/>
  <c r="B90" i="11" l="1"/>
  <c r="B91" i="11"/>
  <c r="B92" i="11"/>
  <c r="B93" i="11"/>
  <c r="B94" i="11"/>
  <c r="B95" i="11"/>
  <c r="B96" i="11"/>
  <c r="B97" i="11"/>
  <c r="B89" i="11" l="1"/>
  <c r="B88" i="11" l="1"/>
  <c r="D70" i="2" l="1"/>
  <c r="E79" i="2" s="1"/>
  <c r="E85" i="2" l="1"/>
  <c r="E86" i="2"/>
  <c r="C86" i="2"/>
  <c r="C85" i="2"/>
  <c r="J29" i="8"/>
  <c r="J30" i="8"/>
  <c r="J31" i="8"/>
  <c r="J32" i="8"/>
  <c r="J33" i="8"/>
  <c r="J34" i="8"/>
  <c r="J35" i="8"/>
  <c r="J36" i="8"/>
  <c r="J37" i="8"/>
  <c r="J28" i="8"/>
  <c r="H38" i="8" l="1"/>
  <c r="E80" i="11" l="1"/>
  <c r="C80" i="11"/>
  <c r="G162" i="9"/>
  <c r="F162" i="9"/>
  <c r="E162" i="9"/>
  <c r="D162" i="9"/>
  <c r="C162" i="9"/>
  <c r="G121" i="9"/>
  <c r="F121" i="9"/>
  <c r="E121" i="9"/>
  <c r="D121" i="9"/>
  <c r="C121" i="9"/>
  <c r="G80" i="9"/>
  <c r="F80" i="9"/>
  <c r="E80" i="9"/>
  <c r="D80" i="9"/>
  <c r="C80" i="9"/>
  <c r="G12" i="9"/>
  <c r="G27" i="9"/>
  <c r="F27" i="9"/>
  <c r="E27" i="9"/>
  <c r="D27" i="9"/>
  <c r="C27" i="9"/>
  <c r="D31" i="9" s="1"/>
  <c r="E12" i="9"/>
  <c r="D12" i="9"/>
  <c r="C12" i="9"/>
  <c r="F17" i="9" s="1"/>
  <c r="G38" i="8" l="1"/>
  <c r="D38" i="8"/>
  <c r="D465" i="7"/>
  <c r="E465" i="7"/>
  <c r="E464" i="7"/>
  <c r="F464" i="7" s="1"/>
  <c r="E463" i="7"/>
  <c r="F463" i="7" s="1"/>
  <c r="E460" i="7"/>
  <c r="E459" i="7"/>
  <c r="F459" i="7" s="1"/>
  <c r="E458" i="7"/>
  <c r="F458" i="7" s="1"/>
  <c r="E383" i="7"/>
  <c r="E382" i="7"/>
  <c r="F382" i="7" s="1"/>
  <c r="E381" i="7"/>
  <c r="F381" i="7" s="1"/>
  <c r="E378" i="7"/>
  <c r="E377" i="7"/>
  <c r="F377" i="7" s="1"/>
  <c r="E376" i="7"/>
  <c r="F376" i="7" s="1"/>
  <c r="D296" i="7"/>
  <c r="E301" i="7"/>
  <c r="E296" i="7"/>
  <c r="E300" i="7"/>
  <c r="F300" i="7" s="1"/>
  <c r="E299" i="7"/>
  <c r="F299" i="7" s="1"/>
  <c r="E295" i="7"/>
  <c r="F295" i="7" s="1"/>
  <c r="E294" i="7"/>
  <c r="F294" i="7" s="1"/>
  <c r="C40" i="8" l="1"/>
  <c r="F465" i="7"/>
  <c r="D229" i="7"/>
  <c r="C229" i="7"/>
  <c r="D228" i="7"/>
  <c r="C228" i="7"/>
  <c r="C227" i="7"/>
  <c r="D227" i="7"/>
  <c r="C46" i="8" l="1"/>
  <c r="D62" i="8" s="1"/>
  <c r="F38" i="8"/>
  <c r="J38" i="8" s="1"/>
  <c r="E172" i="9"/>
  <c r="E131" i="9"/>
  <c r="E90" i="9"/>
  <c r="E19" i="9"/>
  <c r="D115" i="11"/>
  <c r="D122" i="11"/>
  <c r="D121" i="11"/>
  <c r="D118" i="11"/>
  <c r="D117" i="11"/>
  <c r="D116" i="11"/>
  <c r="E211" i="8"/>
  <c r="E177" i="8"/>
  <c r="E143" i="8"/>
  <c r="F19" i="9" l="1"/>
  <c r="D33" i="9"/>
  <c r="D218" i="8"/>
  <c r="D184" i="8"/>
  <c r="E81" i="9"/>
  <c r="E163" i="9"/>
  <c r="E122" i="9"/>
  <c r="E92" i="9"/>
  <c r="E132" i="9"/>
  <c r="E88" i="9"/>
  <c r="E18" i="9"/>
  <c r="E91" i="9"/>
  <c r="E171" i="9"/>
  <c r="E21" i="9"/>
  <c r="E130" i="9"/>
  <c r="E170" i="9"/>
  <c r="E174" i="9"/>
  <c r="E20" i="9"/>
  <c r="E89" i="9"/>
  <c r="E129" i="9"/>
  <c r="E133" i="9"/>
  <c r="E173" i="9"/>
  <c r="D215" i="8"/>
  <c r="D181" i="8"/>
  <c r="D150" i="8"/>
  <c r="F20" i="9" l="1"/>
  <c r="D34" i="9"/>
  <c r="F18" i="9"/>
  <c r="D32" i="9"/>
  <c r="F21" i="9"/>
  <c r="D35" i="9"/>
  <c r="C145" i="9"/>
  <c r="C138" i="9"/>
  <c r="C184" i="9"/>
  <c r="C144" i="9"/>
  <c r="C179" i="9"/>
  <c r="C143" i="9"/>
  <c r="C185" i="9"/>
  <c r="C102" i="9"/>
  <c r="C103" i="9"/>
  <c r="C97" i="9"/>
  <c r="C186" i="9"/>
  <c r="C104" i="9"/>
  <c r="E51" i="8"/>
  <c r="E56" i="8"/>
  <c r="G158" i="9"/>
  <c r="F158" i="9"/>
  <c r="E158" i="9"/>
  <c r="D158" i="9"/>
  <c r="C158" i="9"/>
  <c r="C164" i="9" s="1"/>
  <c r="F170" i="9" s="1"/>
  <c r="G117" i="9"/>
  <c r="F117" i="9"/>
  <c r="E117" i="9"/>
  <c r="D117" i="9"/>
  <c r="C117" i="9"/>
  <c r="G76" i="9"/>
  <c r="F76" i="9"/>
  <c r="E76" i="9"/>
  <c r="D76" i="9"/>
  <c r="C76" i="9"/>
  <c r="C44" i="9"/>
  <c r="G44" i="9" s="1"/>
  <c r="E120" i="11" l="1"/>
  <c r="E44" i="9"/>
  <c r="E150" i="8"/>
  <c r="F150" i="8" s="1"/>
  <c r="E122" i="11"/>
  <c r="H122" i="11" s="1"/>
  <c r="E121" i="11"/>
  <c r="E181" i="8"/>
  <c r="E215" i="8"/>
  <c r="E218" i="8"/>
  <c r="F218" i="8" s="1"/>
  <c r="E184" i="8"/>
  <c r="F184" i="8" s="1"/>
  <c r="J120" i="11" l="1"/>
  <c r="N120" i="11"/>
  <c r="R120" i="11"/>
  <c r="I120" i="11"/>
  <c r="Q120" i="11"/>
  <c r="G120" i="11"/>
  <c r="K120" i="11"/>
  <c r="O120" i="11"/>
  <c r="S120" i="11"/>
  <c r="H120" i="11"/>
  <c r="L120" i="11"/>
  <c r="P120" i="11"/>
  <c r="F120" i="11"/>
  <c r="M120" i="11"/>
  <c r="B120" i="11"/>
  <c r="B121" i="11"/>
  <c r="H121" i="11"/>
  <c r="L121" i="11"/>
  <c r="P121" i="11"/>
  <c r="T121" i="11"/>
  <c r="X121" i="11"/>
  <c r="I121" i="11"/>
  <c r="M121" i="11"/>
  <c r="Q121" i="11"/>
  <c r="U121" i="11"/>
  <c r="J121" i="11"/>
  <c r="N121" i="11"/>
  <c r="R121" i="11"/>
  <c r="V121" i="11"/>
  <c r="G121" i="11"/>
  <c r="K121" i="11"/>
  <c r="O121" i="11"/>
  <c r="S121" i="11"/>
  <c r="W121" i="11"/>
  <c r="F215" i="8"/>
  <c r="F181" i="8"/>
  <c r="S122" i="11"/>
  <c r="F122" i="11"/>
  <c r="M122" i="11"/>
  <c r="P122" i="11"/>
  <c r="N122" i="11"/>
  <c r="K122" i="11"/>
  <c r="J122" i="11"/>
  <c r="G122" i="11"/>
  <c r="Q122" i="11"/>
  <c r="R122" i="11"/>
  <c r="O122" i="11"/>
  <c r="L122" i="11"/>
  <c r="I122" i="11"/>
  <c r="F121" i="11"/>
  <c r="F44" i="9" s="1"/>
  <c r="D115" i="8"/>
  <c r="C115" i="8"/>
  <c r="D114" i="8"/>
  <c r="C114" i="8"/>
  <c r="D113" i="8"/>
  <c r="C113" i="8"/>
  <c r="B122" i="11" l="1"/>
  <c r="D147" i="8"/>
  <c r="C51" i="8"/>
  <c r="C56" i="8"/>
  <c r="E114" i="8"/>
  <c r="E115" i="8"/>
  <c r="E113" i="8"/>
  <c r="D383" i="7"/>
  <c r="D301" i="7"/>
  <c r="E147" i="8" l="1"/>
  <c r="F301" i="7"/>
  <c r="F383" i="7"/>
  <c r="E116" i="8"/>
  <c r="G164" i="9"/>
  <c r="F174" i="9" s="1"/>
  <c r="G123" i="9"/>
  <c r="F133" i="9" s="1"/>
  <c r="C123" i="9"/>
  <c r="F129" i="9" s="1"/>
  <c r="G82" i="9"/>
  <c r="F92" i="9" s="1"/>
  <c r="C82" i="9"/>
  <c r="F88" i="9" s="1"/>
  <c r="E159" i="9"/>
  <c r="E118" i="9"/>
  <c r="E77" i="9"/>
  <c r="F164" i="9" l="1"/>
  <c r="F173" i="9" s="1"/>
  <c r="D164" i="9"/>
  <c r="F171" i="9" s="1"/>
  <c r="F147" i="8"/>
  <c r="F82" i="9"/>
  <c r="F91" i="9" s="1"/>
  <c r="D82" i="9"/>
  <c r="F89" i="9" s="1"/>
  <c r="F123" i="9"/>
  <c r="F132" i="9" s="1"/>
  <c r="D123" i="9"/>
  <c r="F130" i="9" s="1"/>
  <c r="E116" i="9" l="1"/>
  <c r="E123" i="9" s="1"/>
  <c r="F131" i="9" s="1"/>
  <c r="E75" i="9"/>
  <c r="E82" i="9" s="1"/>
  <c r="F90" i="9" s="1"/>
  <c r="E157" i="9"/>
  <c r="E164" i="9" s="1"/>
  <c r="F172" i="9" s="1"/>
  <c r="D80" i="11"/>
  <c r="F80" i="11" l="1"/>
  <c r="D202" i="7" s="1"/>
  <c r="B144" i="11" l="1"/>
  <c r="C144" i="11" s="1"/>
  <c r="G80" i="11"/>
  <c r="E202" i="7" s="1"/>
  <c r="B44" i="11"/>
  <c r="B124" i="11" l="1"/>
  <c r="E62" i="8" l="1"/>
  <c r="C62" i="8"/>
  <c r="C139" i="11" l="1"/>
  <c r="B139" i="11"/>
  <c r="D460" i="7" l="1"/>
  <c r="F460" i="7" s="1"/>
  <c r="D378" i="7"/>
  <c r="F378" i="7" s="1"/>
  <c r="F296" i="7"/>
  <c r="E227" i="7" l="1"/>
  <c r="E228" i="7"/>
  <c r="E229" i="7"/>
  <c r="E230" i="7" l="1"/>
  <c r="C100" i="9" l="1"/>
  <c r="C182" i="9"/>
  <c r="C141" i="9"/>
  <c r="B141" i="11" l="1"/>
  <c r="E118" i="11" l="1"/>
  <c r="F118" i="11" s="1"/>
  <c r="L118" i="11" l="1"/>
  <c r="K118" i="11"/>
  <c r="N118" i="11"/>
  <c r="S118" i="11"/>
  <c r="I118" i="11"/>
  <c r="Q118" i="11"/>
  <c r="P118" i="11"/>
  <c r="J118" i="11"/>
  <c r="R118" i="11"/>
  <c r="H118" i="11"/>
  <c r="G118" i="11"/>
  <c r="O118" i="11"/>
  <c r="M118" i="11"/>
  <c r="B118" i="11"/>
  <c r="C99" i="9" l="1"/>
  <c r="C140" i="9"/>
  <c r="C181" i="9"/>
  <c r="E117" i="11"/>
  <c r="C140" i="11"/>
  <c r="B140" i="11"/>
  <c r="G117" i="11" l="1"/>
  <c r="O117" i="11"/>
  <c r="K117" i="11"/>
  <c r="F117" i="11"/>
  <c r="H117" i="11"/>
  <c r="B117" i="11" s="1"/>
  <c r="N117" i="11"/>
  <c r="R117" i="11"/>
  <c r="J117" i="11"/>
  <c r="P117" i="11"/>
  <c r="Q117" i="11"/>
  <c r="I117" i="11"/>
  <c r="M117" i="11"/>
  <c r="L117" i="11"/>
  <c r="S117" i="11"/>
  <c r="C69" i="11" l="1"/>
  <c r="C70" i="11" l="1"/>
  <c r="C71" i="11"/>
  <c r="C67" i="11"/>
  <c r="C141" i="11" l="1"/>
  <c r="B87" i="11" l="1"/>
  <c r="B98" i="11" s="1"/>
  <c r="C52" i="11" l="1"/>
  <c r="C142" i="11" l="1"/>
  <c r="B142" i="11"/>
  <c r="C142" i="9"/>
  <c r="C183" i="9"/>
  <c r="C101" i="9"/>
  <c r="E119" i="11" l="1"/>
  <c r="L119" i="11" s="1"/>
  <c r="J119" i="11" l="1"/>
  <c r="B119" i="11"/>
  <c r="P119" i="11"/>
  <c r="Q119" i="11"/>
  <c r="K119" i="11"/>
  <c r="R119" i="11"/>
  <c r="M119" i="11"/>
  <c r="H119" i="11"/>
  <c r="G119" i="11"/>
  <c r="F119" i="11"/>
  <c r="N119" i="11"/>
  <c r="I119" i="11"/>
  <c r="S119" i="11"/>
  <c r="O119" i="11"/>
  <c r="C68" i="11" l="1"/>
  <c r="D44" i="9" l="1"/>
  <c r="C139" i="9" l="1"/>
  <c r="C146" i="9" s="1"/>
  <c r="C180" i="9"/>
  <c r="C187" i="9" s="1"/>
  <c r="C98" i="9"/>
  <c r="C105" i="9" s="1"/>
  <c r="E116" i="11" l="1"/>
  <c r="I116" i="11" s="1"/>
  <c r="F116" i="11" l="1"/>
  <c r="B116" i="11"/>
  <c r="G116" i="11"/>
  <c r="H116" i="11"/>
  <c r="B101" i="11" l="1"/>
  <c r="B111" i="11" s="1"/>
  <c r="C138" i="11" l="1"/>
  <c r="C145" i="11" s="1"/>
  <c r="B138" i="11" l="1"/>
  <c r="B145" i="11" s="1"/>
  <c r="E115" i="11" l="1"/>
  <c r="S115" i="11" l="1"/>
  <c r="J115" i="11"/>
  <c r="W115" i="11"/>
  <c r="M115" i="11"/>
  <c r="X115" i="11"/>
  <c r="H115" i="11"/>
  <c r="G115" i="11"/>
  <c r="T115" i="11"/>
  <c r="B115" i="11"/>
  <c r="O115" i="11"/>
  <c r="L115" i="11"/>
  <c r="K115" i="11"/>
  <c r="F115" i="11"/>
  <c r="N115" i="11"/>
  <c r="P115" i="11"/>
  <c r="R115" i="11"/>
  <c r="V115" i="11"/>
  <c r="I115" i="11"/>
  <c r="Q115" i="11"/>
  <c r="U115" i="11"/>
</calcChain>
</file>

<file path=xl/sharedStrings.xml><?xml version="1.0" encoding="utf-8"?>
<sst xmlns="http://schemas.openxmlformats.org/spreadsheetml/2006/main" count="3372" uniqueCount="2415">
  <si>
    <t>שם היזם</t>
  </si>
  <si>
    <t>שם</t>
  </si>
  <si>
    <t>כתובת</t>
  </si>
  <si>
    <t>תפקיד</t>
  </si>
  <si>
    <t>דוא"ל</t>
  </si>
  <si>
    <t>מגזר הפעילות</t>
  </si>
  <si>
    <t>יחידת המדידה</t>
  </si>
  <si>
    <t>פירוט אופן המדידה והניטור של נתוני הפרויקט</t>
  </si>
  <si>
    <t>סוג המכשיר המודד</t>
  </si>
  <si>
    <t>חברה פרטית</t>
  </si>
  <si>
    <t>חברה ציבורית</t>
  </si>
  <si>
    <t>שותפות</t>
  </si>
  <si>
    <t>רשומה</t>
  </si>
  <si>
    <t>עמותה</t>
  </si>
  <si>
    <t>רשות מקומית</t>
  </si>
  <si>
    <t>תאגיד עירוני</t>
  </si>
  <si>
    <t>אחר (פרט)</t>
  </si>
  <si>
    <t>פירוט:</t>
  </si>
  <si>
    <t>תחום פעילות היזם</t>
  </si>
  <si>
    <t>כן</t>
  </si>
  <si>
    <t>לא</t>
  </si>
  <si>
    <t>ניתן להוסיף שורות ככל הנדרש</t>
  </si>
  <si>
    <t>לא ידוע</t>
  </si>
  <si>
    <t>ניתן להוסיף שורות נוספות כפי הנדרש</t>
  </si>
  <si>
    <t>תדירות המדידה</t>
  </si>
  <si>
    <t>למילוי ע"י היזם</t>
  </si>
  <si>
    <t>תוצאת חישוב</t>
  </si>
  <si>
    <t>הפרמטר המנוטר</t>
  </si>
  <si>
    <t>מקרא</t>
  </si>
  <si>
    <t>הבהרות כלליות</t>
  </si>
  <si>
    <t>סוג היזם (סעיף 3.1)</t>
  </si>
  <si>
    <t>כן/לא (שימוש כללי)</t>
  </si>
  <si>
    <t>התקנה ראשונה (סעיף 2.5)</t>
  </si>
  <si>
    <t>היקף סיוע מבוקש לטון הפחתה בשנה אחת (tCO2e/₪)</t>
  </si>
  <si>
    <t>תאריך תחילת ביצוע השקעה בפרויקט</t>
  </si>
  <si>
    <t>תאריך סיום ביצוע ההשקעה בפרויקט ותחילת ההפחתות בפועל</t>
  </si>
  <si>
    <t>היקף סיוע מבוקש לטון הפחתה בפועל (tCO2e/₪)</t>
  </si>
  <si>
    <t>שנה</t>
  </si>
  <si>
    <t>חודש</t>
  </si>
  <si>
    <t>שורת חישוב:</t>
  </si>
  <si>
    <t>חשמל</t>
  </si>
  <si>
    <t>סולר</t>
  </si>
  <si>
    <t>גז טבעי</t>
  </si>
  <si>
    <t>מזוט</t>
  </si>
  <si>
    <t>ליטר</t>
  </si>
  <si>
    <t>ק"ג</t>
  </si>
  <si>
    <t>קוט"ש</t>
  </si>
  <si>
    <t>MMBTU</t>
  </si>
  <si>
    <t>מקור אנרגיה</t>
  </si>
  <si>
    <t>גפ"מ</t>
  </si>
  <si>
    <t>יחידת מדידה (צריכה שנתית)</t>
  </si>
  <si>
    <t>טבלא 1: מקורות אנרגיה וצריכה שנתית</t>
  </si>
  <si>
    <t>יחידות מקדם הפליטה</t>
  </si>
  <si>
    <t>מקדם הפליטה</t>
  </si>
  <si>
    <t>מקור הנתונים</t>
  </si>
  <si>
    <t>tCO2e/L</t>
  </si>
  <si>
    <t>tCO2e/KWh</t>
  </si>
  <si>
    <t>המרה מ MMBTU ל TJ עבור גז טבעי:</t>
  </si>
  <si>
    <t>tCO2e/MMBTU</t>
  </si>
  <si>
    <t>tCO2e/Kg</t>
  </si>
  <si>
    <t>רכיב 1</t>
  </si>
  <si>
    <t>מספר שנים עבורן יסופקו נתונים</t>
  </si>
  <si>
    <t>יחידת מידה</t>
  </si>
  <si>
    <t>tCO2e/TJ</t>
  </si>
  <si>
    <t>רכיב 2</t>
  </si>
  <si>
    <t>רכיב 3</t>
  </si>
  <si>
    <t>רכיב 4</t>
  </si>
  <si>
    <t>רכיב 5</t>
  </si>
  <si>
    <t>רכיב 6</t>
  </si>
  <si>
    <t>רכיב 7</t>
  </si>
  <si>
    <t>רכיב 8</t>
  </si>
  <si>
    <t>רכיב 9</t>
  </si>
  <si>
    <t>רכיב 10</t>
  </si>
  <si>
    <t>אפס (לשם חישוב והגדרת תאים)</t>
  </si>
  <si>
    <t>טבלא 3 המרה ל CO2 מ KWH (סעיף 4.1.2)</t>
  </si>
  <si>
    <t>טבלא 3 המרה ל CO2 מיחידות אנרגיה (חישוב בינים לסעיף 4.1.2)</t>
  </si>
  <si>
    <t>האם התיאור מלא?</t>
  </si>
  <si>
    <t>הערות</t>
  </si>
  <si>
    <t>חוסרים</t>
  </si>
  <si>
    <t>תוספות</t>
  </si>
  <si>
    <t>נימוק להבדל</t>
  </si>
  <si>
    <t>האם רמת הפליטות המוצגת נכונה?</t>
  </si>
  <si>
    <t>סיכום חוות דעת</t>
  </si>
  <si>
    <t>נתון יזם</t>
  </si>
  <si>
    <t>נתון מתוקן- להזנה בדו"ח</t>
  </si>
  <si>
    <t>תוקף אסמכתא</t>
  </si>
  <si>
    <t>מקדם המרה מטרה ג'אול לקוט"ש:</t>
  </si>
  <si>
    <t>חישוב חסכון במקורות אנרגיה</t>
  </si>
  <si>
    <t>צריכה שנתית צפויה בפרויקט (ex ante)</t>
  </si>
  <si>
    <t>חיסכון שנתי צפוי</t>
  </si>
  <si>
    <t>יחידת מדידה</t>
  </si>
  <si>
    <t>חסכון שנתי צפוי</t>
  </si>
  <si>
    <t>אחוז חיסכון צפוי</t>
  </si>
  <si>
    <t>ח.פ/ מספר רישום או זיהוי על פי חוק</t>
  </si>
  <si>
    <t>צורת התאגדות</t>
  </si>
  <si>
    <t>מנכ"ל</t>
  </si>
  <si>
    <t>סמנכ"ל כספים/ חשב</t>
  </si>
  <si>
    <t>כתובת למשלוח דואר</t>
  </si>
  <si>
    <t>יחדות תפוקה</t>
  </si>
  <si>
    <t>שטח בניין (מ"ר)</t>
  </si>
  <si>
    <t>שעות פעילות (שנה)</t>
  </si>
  <si>
    <t>אחר (פרט בהערות)</t>
  </si>
  <si>
    <t>יחידות פקטור המרה</t>
  </si>
  <si>
    <t>TJ/MMBTU</t>
  </si>
  <si>
    <t>TJ/KG</t>
  </si>
  <si>
    <t>TJ/KWh</t>
  </si>
  <si>
    <t>TJ/Liter</t>
  </si>
  <si>
    <t>פקטור המרה</t>
  </si>
  <si>
    <t>יום</t>
  </si>
  <si>
    <t>תיעוד שינויים בפרויקט</t>
  </si>
  <si>
    <t>האם חלו שינויים בפרויקט בהשוואה לבקשה כפי שאושרה בוועדה?</t>
  </si>
  <si>
    <t>אם כן, האם השינויים אושרו בוועדה?</t>
  </si>
  <si>
    <t>פירוט השינויים:</t>
  </si>
  <si>
    <t xml:space="preserve">סה"כ הפחתה בתקופות הדיווח </t>
  </si>
  <si>
    <t>תאריך תחילת תקופת הדיווח</t>
  </si>
  <si>
    <t>תאריך סיום תקופת הדיווח</t>
  </si>
  <si>
    <t>סה"כ הפחתת פליטות (tCO2e)</t>
  </si>
  <si>
    <t>תקופת דיווח מספר 1</t>
  </si>
  <si>
    <t>תקופת דיווח מספר 2</t>
  </si>
  <si>
    <t>תקופת דיווח מספר 3</t>
  </si>
  <si>
    <t>סה"כ הפחתת פליטות</t>
  </si>
  <si>
    <t>תיעוד שינויים בתוכנית הניטור</t>
  </si>
  <si>
    <t>האם חלו שינויים בתוכנית הניטור בהשוואה לבקשה כפי שאושרה בוועדה?</t>
  </si>
  <si>
    <t>תקופת דיווח 1</t>
  </si>
  <si>
    <t>התקופה המדווחת</t>
  </si>
  <si>
    <t>על תקופת הדיווח להקיף 12 חודשים מלאים רצופים (שנה מלאה)</t>
  </si>
  <si>
    <t>תקלות ואירועים חריגים</t>
  </si>
  <si>
    <t>תאריך</t>
  </si>
  <si>
    <t xml:space="preserve">תיאור </t>
  </si>
  <si>
    <t>פתרון</t>
  </si>
  <si>
    <t>השפעה על חישובי הפחתה</t>
  </si>
  <si>
    <t>יש להתייחס רק לתקלות המשפיעות על חישובי ההפחתה</t>
  </si>
  <si>
    <t>תוצאות הניטור בפועל</t>
  </si>
  <si>
    <t>סיכום הפחתת הפליטות</t>
  </si>
  <si>
    <t>בתקופת הדיווח</t>
  </si>
  <si>
    <t>כפי שהוערכו בעת הרישום במנגנון</t>
  </si>
  <si>
    <t>הפרש באחוזים</t>
  </si>
  <si>
    <t>הסבר ההפרש</t>
  </si>
  <si>
    <t xml:space="preserve"> באם ההפרש בין ההפחתה כפי שהוערכה בעת הרישום במנגנון לבין ההפחתה בתקופת הדיווח עולה על 20% יש להסביר את השינוי.</t>
  </si>
  <si>
    <t>פליטות בפרויקט (tCO2e)</t>
  </si>
  <si>
    <t>הפחתת פליטות (tCO2e)</t>
  </si>
  <si>
    <t>תקופת דיווח 2</t>
  </si>
  <si>
    <t>תקופת דיווח 3</t>
  </si>
  <si>
    <t>סיכום הפחתת אנרגיה נצרכת</t>
  </si>
  <si>
    <t>אתר</t>
  </si>
  <si>
    <t>סה"כ הפחתת פליטות בשנה (tCO2e)</t>
  </si>
  <si>
    <t xml:space="preserve">האם רמת הפחתת הצריכה המוצגת נכונה?
</t>
  </si>
  <si>
    <t>הערות כלליות לחישובי פליטות הפרויקט:</t>
  </si>
  <si>
    <t>צריכת חשמל</t>
  </si>
  <si>
    <t>סה"כ</t>
  </si>
  <si>
    <t>האם החיסכון וההפחתה נכונים?</t>
  </si>
  <si>
    <t>סה"כ הפחתת אנרגיה נצרכת בשנה (KWh)</t>
  </si>
  <si>
    <t>סה"כ הפחתת אנרגיה נצרכת כתוצאה מהפרויקט (KWh)</t>
  </si>
  <si>
    <t>רכיב</t>
  </si>
  <si>
    <t>האם ברצונך לדווח על תקופת הניטור הראשונה?</t>
  </si>
  <si>
    <t>האם ברצונך לדווח על תקופת הניטור השנייה?</t>
  </si>
  <si>
    <t>האם ברצונך לדווח על תקופת הניטור השלישית?</t>
  </si>
  <si>
    <t>האם רמת אנרגיה הנצרכת המוצגת נכונה?</t>
  </si>
  <si>
    <t xml:space="preserve">בקשה לתמיכה בפרויקט להפחתת פליטות גזי חממה
</t>
  </si>
  <si>
    <t>לשם מילוי טופס זה מומלץ להיעזר במדריך למילוי בקשה המצוי באתר המשרד להגנת הסביבה</t>
  </si>
  <si>
    <t>האם המתודולוגיה מתאימה?</t>
  </si>
  <si>
    <t>ניתן להוסיף משוואות וטבלאות ככל הנדרש</t>
  </si>
  <si>
    <t>משוואה 1</t>
  </si>
  <si>
    <t>טבלא 1</t>
  </si>
  <si>
    <t xml:space="preserve">תיאור מילולי </t>
  </si>
  <si>
    <t>מקור</t>
  </si>
  <si>
    <t>ערך</t>
  </si>
  <si>
    <t>משוואה 2</t>
  </si>
  <si>
    <t>טבלא 2</t>
  </si>
  <si>
    <t>משוואה 3</t>
  </si>
  <si>
    <t>טבלא 3</t>
  </si>
  <si>
    <t>יש לכלול תיאור מדויק ומקיף של הפרמטרים המנוטרים ושל המשוואות שישמשו לחישובי הפחתת הפליטות בפועל.</t>
  </si>
  <si>
    <t>פרמטרים לניטור</t>
  </si>
  <si>
    <t>מיקום המדידה</t>
  </si>
  <si>
    <t>תיאור תוכנית הניטור</t>
  </si>
  <si>
    <t xml:space="preserve">פרמטרים </t>
  </si>
  <si>
    <t>יש להציג את המשוואות לחישוב פליטות הפרויקט בפועל, בפורמט של נוסחה מתמטית ולאחריה תיאור מלא של הפרמטרים (מנוטרים ולא מנוטרים) בטבלה המיועדת</t>
  </si>
  <si>
    <t>משוואות חישוב פליטות הפרויקט לאחר תקופת הניטור השלישית</t>
  </si>
  <si>
    <t>יחידת המידה</t>
  </si>
  <si>
    <t>תאורה</t>
  </si>
  <si>
    <t>מנועים</t>
  </si>
  <si>
    <t>כללי</t>
  </si>
  <si>
    <t>הנחיות כלליות</t>
  </si>
  <si>
    <t>להסבר מפורט למילוי הטופס יש לפנות למסמך הקווים המנחים.</t>
  </si>
  <si>
    <t>•</t>
  </si>
  <si>
    <t>רשימת פרקים</t>
  </si>
  <si>
    <t>הסבר</t>
  </si>
  <si>
    <t>סעיף 3.1- מספר אתרים</t>
  </si>
  <si>
    <t>תפוסת מלון (מספר לינות שנתי)</t>
  </si>
  <si>
    <t>מדידות</t>
  </si>
  <si>
    <t>יש להציג את המשוואות לחישוב פליטות הפרויקט בפורמט של נוסחה מתמטית ולאחריה תיאור מלא של הרכיבים בטבלה המיועדת</t>
  </si>
  <si>
    <t>חסכון שנתי</t>
  </si>
  <si>
    <t xml:space="preserve"> פליטות שנתיות צפויות לאחר ביצוע הפרויקט (tCO2e/year)</t>
  </si>
  <si>
    <t>סה"כ הפחתת פליטות צפויה בשנה (tCO2e)</t>
  </si>
  <si>
    <t>סה"כ הפחתת פליטות צפויה כתוצאה מהפרויקט (tCO2e)</t>
  </si>
  <si>
    <t>משוואות חישוב פליטות בפועל בתקופת הניטור הראשונה</t>
  </si>
  <si>
    <t>עבור כל הנתונים המובאים במסמך זה יש לצרף אסמכתאות / מסמכים לתיקוף.</t>
  </si>
  <si>
    <t>מדידה מלאה</t>
  </si>
  <si>
    <t>לא בוצעו מדידות</t>
  </si>
  <si>
    <t>מדידה חלקית</t>
  </si>
  <si>
    <t>משוואות חישוב פליטות בפועל בתקופת הניטור השנייה</t>
  </si>
  <si>
    <t>משוואות חישוב פליטות בפועל בתקופת הניטור השלישית</t>
  </si>
  <si>
    <t>משוואות חישוב פליטות בפועל לאחר הטמעת הפרויקט</t>
  </si>
  <si>
    <t>טלפון</t>
  </si>
  <si>
    <t>טלפון נוסף</t>
  </si>
  <si>
    <t>אחר</t>
  </si>
  <si>
    <t>8 או יותר</t>
  </si>
  <si>
    <t>סה"כ הפחתת אנרגיה נצרכת צפויה בשנה (KWh)</t>
  </si>
  <si>
    <t>פקטור המרה מTJ לKWh</t>
  </si>
  <si>
    <t>צריכת אנרגיה בפרויקט (KWh)</t>
  </si>
  <si>
    <t>הפחתת צריכת אנרגיה (KWh)</t>
  </si>
  <si>
    <t>סה"ב אנרגיה נצרכת שנתית צפויה לאחר ביצוע הפרויקט (KWh/year)</t>
  </si>
  <si>
    <t>חישובי כללי</t>
  </si>
  <si>
    <t>הערכת צריכת אנרגיה צפויה בשנה בהעדר הפרויקט (KWh/year)</t>
  </si>
  <si>
    <t xml:space="preserve"> הערכת פליטות צפויות בשנה בהעדר הפרויקט (tCO2e/year)</t>
  </si>
  <si>
    <t>יש להציג את המשוואות לחישוב הערכת אנרגיה צפויה בפועל, בפורמט של נוסחה מתמטית ולאחריה תיאור מלא של הפרמטרים (מנוטרים ולא מנוטרים) בטבלה המיועדת</t>
  </si>
  <si>
    <t>משוואות חישוב פליטות הערכת אנרגיה צפויה בתקופת הניטור הראשונה</t>
  </si>
  <si>
    <t>משוואות חישוב פליטות הערכת אנרגיה צפויה בתקופת הניטור השנייה</t>
  </si>
  <si>
    <t>שם אתר</t>
  </si>
  <si>
    <t>1.5.1</t>
  </si>
  <si>
    <t>סה"כ הפחתת פליטות מצטברות (tCO2e)</t>
  </si>
  <si>
    <t>סה"כ הפחתת אנרגיה נצרכת מצטברת (KWh)</t>
  </si>
  <si>
    <t>חיסכון בחשמל:</t>
  </si>
  <si>
    <t>חלק זה ישמש ככלי לדיווח תוצאות הניטור במהלך תקופות הניטור (סה"כ שלוש תקופות). החישובים מסתמכים על הערכת אנרגיה צפויה כפי שהוגדרה מעלה ועל שינויים שהתבצעו במהלך הפרויקט.</t>
  </si>
  <si>
    <t>יש למלא תאים המסומנים בכחול בלבד, בהתאם למקרא:</t>
  </si>
  <si>
    <t>התאים המסומנים בכתום ימולאו אוטומטית בהתאם לנתונים שהוזנו על ידי היזם</t>
  </si>
  <si>
    <t>לדרישות נוספות מחברות אסקו, ראה הנחייות המנגנון.</t>
  </si>
  <si>
    <t>סה"כ הפחתת אנרגיה  צפויה כתוצאה מהפרויקט (KWh)</t>
  </si>
  <si>
    <t>יש להציג את המשוואות לחישוב הערכת פליטות צפויות בפורמט של נוסחה מתמטית ולאחריה תיאור מלא של הרכיבים בטבלה המיועדת</t>
  </si>
  <si>
    <t>ייצור חשמל</t>
  </si>
  <si>
    <t>יש להזין מחיר ממוצע עבור כל מקור אנרגיה. אם לא ידוע מחיר מדויק, יש להשתמש בערך ברירת מחדל לכל דלק.</t>
  </si>
  <si>
    <t>מחיר ממוצע</t>
  </si>
  <si>
    <t>הוצעה על אנרגיה (₪)</t>
  </si>
  <si>
    <t>צריכת אנרגיה שנתית צפויה בפרויקט</t>
  </si>
  <si>
    <t>חיסכון צפוי בהוצאות אנרגיה</t>
  </si>
  <si>
    <t>חיסכון צפוי (₪)</t>
  </si>
  <si>
    <t>7.6.1</t>
  </si>
  <si>
    <t>שיעור התשואה הפנימי</t>
  </si>
  <si>
    <t>עלויות אנרגיה</t>
  </si>
  <si>
    <t>7.6.2</t>
  </si>
  <si>
    <t>7.6.3</t>
  </si>
  <si>
    <t>8.8.1</t>
  </si>
  <si>
    <t>תיאור טכנולוגיה נבחרת</t>
  </si>
  <si>
    <t>הפחתת פליטות וחיסכון באנרגיה</t>
  </si>
  <si>
    <t>על תוכנית הניטור לכלול את הניטור של צריכת החשמל של ייצור חשמל בלבד.</t>
  </si>
  <si>
    <t>מחיר ממוצע אוטומטי</t>
  </si>
  <si>
    <t>IRR</t>
  </si>
  <si>
    <t>שנות החזר השקעה</t>
  </si>
  <si>
    <t>מחירים</t>
  </si>
  <si>
    <t>7.2.1</t>
  </si>
  <si>
    <t>7.2.2</t>
  </si>
  <si>
    <t>הכנסות צפויות לשנה</t>
  </si>
  <si>
    <t>רשות החשמל- תעריפים מעודכנים</t>
  </si>
  <si>
    <t>ייצור חשמל לכל אתר</t>
  </si>
  <si>
    <t>מדדים כלכליים</t>
  </si>
  <si>
    <t>צריכת אנרגיה שנתית</t>
  </si>
  <si>
    <t>מדידות ישירות</t>
  </si>
  <si>
    <t>היעדר מדידות ישירות (סה"כ רכיבים)</t>
  </si>
  <si>
    <t>צריכת אנרגיה צפויה בפרויקט</t>
  </si>
  <si>
    <t>כלי חישובי זה מיועד לחישוב ההתייעלות הכלכלי של כל סוג של פרויקטים.</t>
  </si>
  <si>
    <t>סוג פרויקט</t>
  </si>
  <si>
    <t>שיעור התשואה הפנימי ל 20 שנה</t>
  </si>
  <si>
    <t>ערך נוכחי נקי</t>
  </si>
  <si>
    <t>החזר השקעה (אחוזים/שנה)</t>
  </si>
  <si>
    <t>סה"כ השקעה לכל רכיב</t>
  </si>
  <si>
    <t>השקעה שלילית</t>
  </si>
  <si>
    <t>סה"כ השקעה</t>
  </si>
  <si>
    <t>מדדים כלכליים- הערכה צפויה</t>
  </si>
  <si>
    <t>עלויות אנרגיה לאחר הטמעת הפרויקט</t>
  </si>
  <si>
    <t>כלי חישובי זה מיועד לפרויקטים העוסקים בהתקנת בייצור חשמל סולארי.</t>
  </si>
  <si>
    <t>ייצור חשמל שנתי בפועל (סה"כ ייצור החשמל השנתי של מערכות הפרויקט בפועל)</t>
  </si>
  <si>
    <t>מחיר ממוצע -ערך ברירת מחדל</t>
  </si>
  <si>
    <t>פליטות בהיעדר הפרויקט (tCO2e)</t>
  </si>
  <si>
    <t>צריכת אנרגיה בהיעדר הפרויקט (KWh)</t>
  </si>
  <si>
    <t>מקורות הפליטה וגבולות הפרויקט בהיעדר הפרויקט</t>
  </si>
  <si>
    <t>צריכה שנתית בהיעדר הפרויקט</t>
  </si>
  <si>
    <t>הערות כלליות לחישובי פליטות בהיעדר הפרויקט:</t>
  </si>
  <si>
    <t>הערות כלליות לחישובי צריכת אנרגיה בהיעדר הפרויקט:</t>
  </si>
  <si>
    <t>מחיר לקוט"ש (₪)</t>
  </si>
  <si>
    <t>7.1.1</t>
  </si>
  <si>
    <t>האם הותקנה מערכת אופטימיזציה?</t>
  </si>
  <si>
    <t>7.1.2</t>
  </si>
  <si>
    <t>7.1.3</t>
  </si>
  <si>
    <t>בתיאור, יש להתייחס לפרמטרים המרכזיים במערכת הסולארית.</t>
  </si>
  <si>
    <t>האם הותקנה מערכת עקיבה?</t>
  </si>
  <si>
    <t>סה"כ חשמל מיוצר ל-20 שנה</t>
  </si>
  <si>
    <t>עלויות אנרגיה בהיעדר הפרויקט</t>
  </si>
  <si>
    <t>סה"כ צריכת אנרגיה לפי מקור אנרגיה בהיעדר הפרויקט</t>
  </si>
  <si>
    <t>שנה 1</t>
  </si>
  <si>
    <t>שנה 2</t>
  </si>
  <si>
    <t>שנה 3</t>
  </si>
  <si>
    <t>שנה 4</t>
  </si>
  <si>
    <t>שנה 5</t>
  </si>
  <si>
    <t>שנה 6</t>
  </si>
  <si>
    <t>שנה 7</t>
  </si>
  <si>
    <t>שנה 8</t>
  </si>
  <si>
    <t>שנה 9</t>
  </si>
  <si>
    <t>שנה 10</t>
  </si>
  <si>
    <t>שנה 11</t>
  </si>
  <si>
    <t>שנה 12</t>
  </si>
  <si>
    <t>שנה 13</t>
  </si>
  <si>
    <t>שנה 14</t>
  </si>
  <si>
    <t>שנה 15</t>
  </si>
  <si>
    <t>חיסכון צפוי</t>
  </si>
  <si>
    <t>משוואות לחישוב צריכת אנרגיה ופליטת גזי חממה בהיעדר הפרויקט</t>
  </si>
  <si>
    <t>מה כיוון וזווית ההתקנה?</t>
  </si>
  <si>
    <t>MMBTU\₪</t>
  </si>
  <si>
    <t>פרטי היזם</t>
  </si>
  <si>
    <t>תיאור הפרויקט והסיוע המבוקש</t>
  </si>
  <si>
    <t>היקף ההפחתה של הפרויקט</t>
  </si>
  <si>
    <t>תוכנית הניטור</t>
  </si>
  <si>
    <t>שינויים בפרויקט ותוכנית הניטור</t>
  </si>
  <si>
    <t>תוצאות הניטור וחישובי הפחתה תקופתיים</t>
  </si>
  <si>
    <t>נתוני ייצור חשמל</t>
  </si>
  <si>
    <t>נתונים כלכליים של הפרויקט</t>
  </si>
  <si>
    <t>ק"ג\₪</t>
  </si>
  <si>
    <t>קוט"ש\₪</t>
  </si>
  <si>
    <t>ליטר\₪</t>
  </si>
  <si>
    <t>לוחות זמנים לביצוע הפרויקט</t>
  </si>
  <si>
    <t>אורך חיים ממוצע של ציוד שיותקן (עד 20 שנה)</t>
  </si>
  <si>
    <t>שנה 16</t>
  </si>
  <si>
    <t>שנה 17</t>
  </si>
  <si>
    <t>שנה 18</t>
  </si>
  <si>
    <t>שנה 19</t>
  </si>
  <si>
    <t>שנה 20</t>
  </si>
  <si>
    <t>נתוני המנגנון הוולונטרי והלמ"ס</t>
  </si>
  <si>
    <t>נתוני המנגנון הוולונטרי והלמ"ס, בוצעה המרה לק"ג (חלוקה ב 1000)</t>
  </si>
  <si>
    <t>נתוני המנגנון הוולונטרי והלמ"ס, בוצעה המרה לליטר (חלוקה ב 1000)</t>
  </si>
  <si>
    <t>נתוני המנגנון הוולונטרי והלמ"ס. מקדם זה הוכפל ב 0.00105506 לשם המרה ל MMBTU (כמפורט מטה)</t>
  </si>
  <si>
    <t>נתוני המנגנון הוולונטרי והלמ"ס, בוצעה המרה מ TJ ל KW, על פי מקדם של 0.0000036- כמפורט מטה</t>
  </si>
  <si>
    <t>ישראל</t>
  </si>
  <si>
    <t>ארה"ב</t>
  </si>
  <si>
    <t>ברזיל</t>
  </si>
  <si>
    <t>פנמה</t>
  </si>
  <si>
    <t>מקסיקו</t>
  </si>
  <si>
    <t>קנדה</t>
  </si>
  <si>
    <t>ארגנטינה</t>
  </si>
  <si>
    <t>ונצואלה</t>
  </si>
  <si>
    <t>אורוגואי</t>
  </si>
  <si>
    <t>הוואי</t>
  </si>
  <si>
    <t>גואטמלה</t>
  </si>
  <si>
    <t>פרו</t>
  </si>
  <si>
    <t>קולומביה</t>
  </si>
  <si>
    <t>בוליביה</t>
  </si>
  <si>
    <t>אוגנדה</t>
  </si>
  <si>
    <t>אוזבקיסטן</t>
  </si>
  <si>
    <t>אזרבייג'ן</t>
  </si>
  <si>
    <t>איי פארו</t>
  </si>
  <si>
    <t>איחוד האמירויות הערביות</t>
  </si>
  <si>
    <t>איי שלמה</t>
  </si>
  <si>
    <t>איי קיימן</t>
  </si>
  <si>
    <t>אינדונזיה</t>
  </si>
  <si>
    <t>אל סלוודור</t>
  </si>
  <si>
    <t>אלבניה</t>
  </si>
  <si>
    <t>אלג'יריה</t>
  </si>
  <si>
    <t>אנגולה</t>
  </si>
  <si>
    <t>אנדורה</t>
  </si>
  <si>
    <t>אנטיגואה וברבודה</t>
  </si>
  <si>
    <t>אסטוניה</t>
  </si>
  <si>
    <t>אפגניסטן</t>
  </si>
  <si>
    <t>אקוודור</t>
  </si>
  <si>
    <t>מולדובה</t>
  </si>
  <si>
    <t>רומניה</t>
  </si>
  <si>
    <t>הונגריה</t>
  </si>
  <si>
    <t>בריה"מ</t>
  </si>
  <si>
    <t>ליכטנשטיין</t>
  </si>
  <si>
    <t>אנגליה</t>
  </si>
  <si>
    <t>גרמניה</t>
  </si>
  <si>
    <t>צרפת</t>
  </si>
  <si>
    <t>שוויצריה</t>
  </si>
  <si>
    <t>הולנד</t>
  </si>
  <si>
    <t>שוודיה</t>
  </si>
  <si>
    <t>איטליה</t>
  </si>
  <si>
    <t>לוקסמבורג</t>
  </si>
  <si>
    <t>בלגיה</t>
  </si>
  <si>
    <t>תורכיה</t>
  </si>
  <si>
    <t>דנמרק</t>
  </si>
  <si>
    <t>יוון</t>
  </si>
  <si>
    <t>איסלנד</t>
  </si>
  <si>
    <t>קפריסין</t>
  </si>
  <si>
    <t>אוסטריה</t>
  </si>
  <si>
    <t>אירלנד</t>
  </si>
  <si>
    <t>ספרד</t>
  </si>
  <si>
    <t>בולגריה</t>
  </si>
  <si>
    <t>פינלנד</t>
  </si>
  <si>
    <t>גרוזיה (גאורגיה)</t>
  </si>
  <si>
    <t>רוסיה</t>
  </si>
  <si>
    <t>נורווגיה</t>
  </si>
  <si>
    <t>אריתריאה</t>
  </si>
  <si>
    <t>ארמניה</t>
  </si>
  <si>
    <t>בהאמה</t>
  </si>
  <si>
    <t>בהוטן</t>
  </si>
  <si>
    <t>בוטסואנה</t>
  </si>
  <si>
    <t>בוסניה והרצגובינה</t>
  </si>
  <si>
    <t>בורונדי</t>
  </si>
  <si>
    <t>בורקינה פאסו</t>
  </si>
  <si>
    <t>בחריין</t>
  </si>
  <si>
    <t>בלארוס</t>
  </si>
  <si>
    <t>בליז</t>
  </si>
  <si>
    <t>גיברלטר</t>
  </si>
  <si>
    <t>דרום-אפריקה</t>
  </si>
  <si>
    <t>אתיופיה</t>
  </si>
  <si>
    <t>קניה</t>
  </si>
  <si>
    <t>זימבוואה</t>
  </si>
  <si>
    <t>ליבריה</t>
  </si>
  <si>
    <t>מרוקו</t>
  </si>
  <si>
    <t>ניגריה</t>
  </si>
  <si>
    <t>תוניס</t>
  </si>
  <si>
    <t>גאנה</t>
  </si>
  <si>
    <t>ברוניי</t>
  </si>
  <si>
    <t>גבון</t>
  </si>
  <si>
    <t>גיאנה</t>
  </si>
  <si>
    <t>ג'יבוטי</t>
  </si>
  <si>
    <t>גינאה</t>
  </si>
  <si>
    <t>גינאה ביסאו</t>
  </si>
  <si>
    <t>גינאה המשוונית</t>
  </si>
  <si>
    <t>גמביה</t>
  </si>
  <si>
    <t>ג'מייקה</t>
  </si>
  <si>
    <t>גרנדה</t>
  </si>
  <si>
    <t>דומניקה</t>
  </si>
  <si>
    <t>אוסטרליה</t>
  </si>
  <si>
    <t>איי הבתולה</t>
  </si>
  <si>
    <t>איי קומאן</t>
  </si>
  <si>
    <t>איראן</t>
  </si>
  <si>
    <t>איי נאוויס</t>
  </si>
  <si>
    <t>איי מרשל</t>
  </si>
  <si>
    <t>האיים קריביים</t>
  </si>
  <si>
    <t>בנגלדש</t>
  </si>
  <si>
    <t>בנין</t>
  </si>
  <si>
    <t>ברבדוס</t>
  </si>
  <si>
    <t>הונג קונג</t>
  </si>
  <si>
    <t>יפן</t>
  </si>
  <si>
    <t>טייוואן</t>
  </si>
  <si>
    <t>סינגפור</t>
  </si>
  <si>
    <t>פיליפינים</t>
  </si>
  <si>
    <t>קוריאה</t>
  </si>
  <si>
    <t>הודו</t>
  </si>
  <si>
    <t>ירדן</t>
  </si>
  <si>
    <t>סין</t>
  </si>
  <si>
    <t>אוקראינה</t>
  </si>
  <si>
    <t>סלובניה</t>
  </si>
  <si>
    <t>האיטי</t>
  </si>
  <si>
    <t>הונדורס</t>
  </si>
  <si>
    <t>הרפובליקה הדומניקנית</t>
  </si>
  <si>
    <t>הרפובליקה הדומניקנית של קונגו</t>
  </si>
  <si>
    <t>הרפובליקה המרכז אפריקאית</t>
  </si>
  <si>
    <t>הרפובליקה של קונגו</t>
  </si>
  <si>
    <t>וייטנאם</t>
  </si>
  <si>
    <t>ונואטו</t>
  </si>
  <si>
    <t>זמביה</t>
  </si>
  <si>
    <t>חוף השנהב</t>
  </si>
  <si>
    <t>טג'יקיסטן</t>
  </si>
  <si>
    <t>טובאלו</t>
  </si>
  <si>
    <t>טונגה</t>
  </si>
  <si>
    <t>טורקמניסטן</t>
  </si>
  <si>
    <t>טנזניה</t>
  </si>
  <si>
    <t>טרינידד וטובגו</t>
  </si>
  <si>
    <t>כווית</t>
  </si>
  <si>
    <t>כף ורדה</t>
  </si>
  <si>
    <t>לאוס</t>
  </si>
  <si>
    <t>לבנון</t>
  </si>
  <si>
    <t>לוב</t>
  </si>
  <si>
    <t>לטביה</t>
  </si>
  <si>
    <t>ליטה</t>
  </si>
  <si>
    <t>לסוטו</t>
  </si>
  <si>
    <t>מאוריטניה</t>
  </si>
  <si>
    <t>מאוריציוס</t>
  </si>
  <si>
    <t>מאלי</t>
  </si>
  <si>
    <t>מדגסקר</t>
  </si>
  <si>
    <t>מוזמביק</t>
  </si>
  <si>
    <t>מונאקו</t>
  </si>
  <si>
    <t>מונגוליה</t>
  </si>
  <si>
    <t>מונטנגרו</t>
  </si>
  <si>
    <t>מזרח טימור</t>
  </si>
  <si>
    <t>מיאנמר (בורמה)</t>
  </si>
  <si>
    <t>מיקרונזיה</t>
  </si>
  <si>
    <t>מלאווי</t>
  </si>
  <si>
    <t>מלזיה</t>
  </si>
  <si>
    <t>מלטה</t>
  </si>
  <si>
    <t>מצרים</t>
  </si>
  <si>
    <t>מקדוניה</t>
  </si>
  <si>
    <t>ניו זילנד</t>
  </si>
  <si>
    <t>ניקרגואה</t>
  </si>
  <si>
    <t>ניז'ר</t>
  </si>
  <si>
    <t>נפאל</t>
  </si>
  <si>
    <t>סאו טומה ופרינסיפה</t>
  </si>
  <si>
    <t>סודן</t>
  </si>
  <si>
    <t>סומליה</t>
  </si>
  <si>
    <t>סוריה</t>
  </si>
  <si>
    <t>סורינס</t>
  </si>
  <si>
    <t>סיירה ליאון</t>
  </si>
  <si>
    <t>סיישל</t>
  </si>
  <si>
    <t>דרום קוראה</t>
  </si>
  <si>
    <t>סמואה</t>
  </si>
  <si>
    <t>סן מרינו</t>
  </si>
  <si>
    <t>סנגל</t>
  </si>
  <si>
    <t>סנט וינסנט והגרנדינים</t>
  </si>
  <si>
    <t>סנט לושה</t>
  </si>
  <si>
    <t>סנט קיטס ונוויס</t>
  </si>
  <si>
    <t>סקוטלנד</t>
  </si>
  <si>
    <t>סרביה</t>
  </si>
  <si>
    <t>עומאן</t>
  </si>
  <si>
    <t>עיראק</t>
  </si>
  <si>
    <t>ערב הסעודית</t>
  </si>
  <si>
    <t>פולין</t>
  </si>
  <si>
    <t>פורטוגל</t>
  </si>
  <si>
    <t>פיג'י</t>
  </si>
  <si>
    <t>פלאו</t>
  </si>
  <si>
    <t>פפוא - גינאה החדשה</t>
  </si>
  <si>
    <t>פקיסטן</t>
  </si>
  <si>
    <t>פרגוואי</t>
  </si>
  <si>
    <t>צ'אד</t>
  </si>
  <si>
    <t>צ'ילה</t>
  </si>
  <si>
    <t>צ'כיה</t>
  </si>
  <si>
    <t>צפון קוריאה</t>
  </si>
  <si>
    <t>קובה</t>
  </si>
  <si>
    <t>קומורו</t>
  </si>
  <si>
    <t>קוסובו</t>
  </si>
  <si>
    <t>קוסטה ריקה</t>
  </si>
  <si>
    <t>קזחסטן</t>
  </si>
  <si>
    <t>קטר</t>
  </si>
  <si>
    <t>קירגיסטן</t>
  </si>
  <si>
    <t>קיריבט</t>
  </si>
  <si>
    <t>קמבודיה</t>
  </si>
  <si>
    <t>קמרון</t>
  </si>
  <si>
    <t>קרואטיה</t>
  </si>
  <si>
    <t>קריית הווטיקן</t>
  </si>
  <si>
    <t>רואנדה</t>
  </si>
  <si>
    <t>שרי לנקה</t>
  </si>
  <si>
    <t>תאילנד</t>
  </si>
  <si>
    <t>תימן</t>
  </si>
  <si>
    <t>סלובקיה</t>
  </si>
  <si>
    <t>גרנזי איי התעלה</t>
  </si>
  <si>
    <t>נמיביה</t>
  </si>
  <si>
    <t>ארצות שונות</t>
  </si>
  <si>
    <t>כתובת משרד</t>
  </si>
  <si>
    <t>ישוב</t>
  </si>
  <si>
    <t>רחוב</t>
  </si>
  <si>
    <t>מספר בית</t>
  </si>
  <si>
    <t>מיקוד</t>
  </si>
  <si>
    <t>ת.ד</t>
  </si>
  <si>
    <t>מיקוד ת.ד</t>
  </si>
  <si>
    <t>סמל</t>
  </si>
  <si>
    <t>אבו בסמה (אז.תע.)</t>
  </si>
  <si>
    <t>אבו ג'ווייעד (שבט)</t>
  </si>
  <si>
    <t>אבו ג'ועיד</t>
  </si>
  <si>
    <t>אבו גוש</t>
  </si>
  <si>
    <t>אבו סנאן</t>
  </si>
  <si>
    <t>אבו סנאן (אז.תע.)</t>
  </si>
  <si>
    <t>אבו סריחאן</t>
  </si>
  <si>
    <t>אבו סריחאן (שבט)</t>
  </si>
  <si>
    <t>אבו עבדון</t>
  </si>
  <si>
    <t>אבו עבדון (שבט)</t>
  </si>
  <si>
    <t>אבו עמאר</t>
  </si>
  <si>
    <t>אבו עמאר (שבט)</t>
  </si>
  <si>
    <t>אבו עמרה</t>
  </si>
  <si>
    <t>אבו עמרה (שבט)</t>
  </si>
  <si>
    <t>אבו קורינאת (יישוב)</t>
  </si>
  <si>
    <t>אבו קורינאת (שבט)</t>
  </si>
  <si>
    <t>אבו קרינאת</t>
  </si>
  <si>
    <t>אבו קרינאת (אז.תע.)</t>
  </si>
  <si>
    <t>אבו רובייעה (שבט)</t>
  </si>
  <si>
    <t>אבו רוקייק (שבט)</t>
  </si>
  <si>
    <t>אבו רקיק</t>
  </si>
  <si>
    <t>אבטליון</t>
  </si>
  <si>
    <t>אביאל</t>
  </si>
  <si>
    <t>אביבים</t>
  </si>
  <si>
    <t>אביגדור</t>
  </si>
  <si>
    <t>אביחיל</t>
  </si>
  <si>
    <t>אביטל</t>
  </si>
  <si>
    <t>אביעזר</t>
  </si>
  <si>
    <t>אבירים</t>
  </si>
  <si>
    <t>אבן יהודה</t>
  </si>
  <si>
    <t>אבן יצחק (גלעד)</t>
  </si>
  <si>
    <t>אבן יצחק(גלעד) (מיוחד ב')</t>
  </si>
  <si>
    <t>אבן מנחם</t>
  </si>
  <si>
    <t>אבן ספיר</t>
  </si>
  <si>
    <t>אבן שמואל</t>
  </si>
  <si>
    <t>אבני איתן</t>
  </si>
  <si>
    <t>אבני חפץ</t>
  </si>
  <si>
    <t>אבנת</t>
  </si>
  <si>
    <t>אבשלום</t>
  </si>
  <si>
    <t>אבשלום (מפ.אז.)</t>
  </si>
  <si>
    <t>אדורה</t>
  </si>
  <si>
    <t>אדירים</t>
  </si>
  <si>
    <t>אדמית</t>
  </si>
  <si>
    <t>אדרת</t>
  </si>
  <si>
    <t>אודים</t>
  </si>
  <si>
    <t>אודם</t>
  </si>
  <si>
    <t>אוהד</t>
  </si>
  <si>
    <t>אוהלו</t>
  </si>
  <si>
    <t>אום בטין</t>
  </si>
  <si>
    <t>אום בטין (אז.תע.)</t>
  </si>
  <si>
    <t>אומן</t>
  </si>
  <si>
    <t>אומץ</t>
  </si>
  <si>
    <t>אופקים</t>
  </si>
  <si>
    <t>אופקים (אז.תע.)</t>
  </si>
  <si>
    <t>אור הגנוז</t>
  </si>
  <si>
    <t>אור הנר</t>
  </si>
  <si>
    <t>אור יהודה</t>
  </si>
  <si>
    <t>אור עקיבא</t>
  </si>
  <si>
    <t>אורה</t>
  </si>
  <si>
    <t>אורון (מר.תע.)</t>
  </si>
  <si>
    <t>אורות</t>
  </si>
  <si>
    <t>אורטל</t>
  </si>
  <si>
    <t>אורים</t>
  </si>
  <si>
    <t>אורנית</t>
  </si>
  <si>
    <t>אושה</t>
  </si>
  <si>
    <t>אזור</t>
  </si>
  <si>
    <t>אחוה</t>
  </si>
  <si>
    <t>אחוזם</t>
  </si>
  <si>
    <t>אחוזת ברק</t>
  </si>
  <si>
    <t>אחיהוד</t>
  </si>
  <si>
    <t>אחיטוב</t>
  </si>
  <si>
    <t>אחיסמך</t>
  </si>
  <si>
    <t>אחיעזר</t>
  </si>
  <si>
    <t>אטרש</t>
  </si>
  <si>
    <t>אטרש (שבט)</t>
  </si>
  <si>
    <t>איבטין</t>
  </si>
  <si>
    <t>איבים</t>
  </si>
  <si>
    <t>אייל</t>
  </si>
  <si>
    <t>איילת השחר</t>
  </si>
  <si>
    <t>אילון</t>
  </si>
  <si>
    <t>אילון תבור(מר.ת</t>
  </si>
  <si>
    <t>אילות</t>
  </si>
  <si>
    <t>אילניה</t>
  </si>
  <si>
    <t>אילנייה</t>
  </si>
  <si>
    <t>אילת</t>
  </si>
  <si>
    <t>אילת (אז.תע.)</t>
  </si>
  <si>
    <t>איתמר</t>
  </si>
  <si>
    <t>איתמר (אגוז) (תל חיים)</t>
  </si>
  <si>
    <t>איתן</t>
  </si>
  <si>
    <t>איתנים</t>
  </si>
  <si>
    <t>אכסאל</t>
  </si>
  <si>
    <t>אכסאל (אז.תע.)</t>
  </si>
  <si>
    <t>אל סייד</t>
  </si>
  <si>
    <t>אל סייד (אז.תע.)</t>
  </si>
  <si>
    <t>אל -רום</t>
  </si>
  <si>
    <t>אלומה</t>
  </si>
  <si>
    <t>אלומות</t>
  </si>
  <si>
    <t>אלון הגליל</t>
  </si>
  <si>
    <t>אלון מורה</t>
  </si>
  <si>
    <t>אלון שבות</t>
  </si>
  <si>
    <t>אלון שבות -עתיר ידע וטכנ'</t>
  </si>
  <si>
    <t>אלוני אבא</t>
  </si>
  <si>
    <t>אלוני הבשן</t>
  </si>
  <si>
    <t>אלוני יצחק</t>
  </si>
  <si>
    <t>אלונים</t>
  </si>
  <si>
    <t>אליכין</t>
  </si>
  <si>
    <t>אלי-עד</t>
  </si>
  <si>
    <t>אליעד (אלי על)</t>
  </si>
  <si>
    <t>אליפז</t>
  </si>
  <si>
    <t>אליפלט</t>
  </si>
  <si>
    <t>אליקים</t>
  </si>
  <si>
    <t>אלישיב</t>
  </si>
  <si>
    <t>אלישמע</t>
  </si>
  <si>
    <t>אלמגור</t>
  </si>
  <si>
    <t>אלמה</t>
  </si>
  <si>
    <t>אלמוג</t>
  </si>
  <si>
    <t>אלעד</t>
  </si>
  <si>
    <t>אלעזר</t>
  </si>
  <si>
    <t>אלעזר-עתירי ידע וטכנ'</t>
  </si>
  <si>
    <t>אלפי מנשה</t>
  </si>
  <si>
    <t>אלקוש</t>
  </si>
  <si>
    <t>אלקנה</t>
  </si>
  <si>
    <t>אל-רום</t>
  </si>
  <si>
    <t>אם אל-פחם</t>
  </si>
  <si>
    <t>אם אל-פחם (אז.תע.)</t>
  </si>
  <si>
    <t>אם אל-קטוף</t>
  </si>
  <si>
    <t>אמונים</t>
  </si>
  <si>
    <t>אמירים</t>
  </si>
  <si>
    <t>אמן</t>
  </si>
  <si>
    <t>אמנון</t>
  </si>
  <si>
    <t>אמציה</t>
  </si>
  <si>
    <t>אניעם</t>
  </si>
  <si>
    <t>אסד</t>
  </si>
  <si>
    <t>אסד (שבט)</t>
  </si>
  <si>
    <t>אספר</t>
  </si>
  <si>
    <t>אספר - עתיר ידע וטכנ'</t>
  </si>
  <si>
    <t>אעבלין</t>
  </si>
  <si>
    <t>אעצם</t>
  </si>
  <si>
    <t>אעצם (שבט)</t>
  </si>
  <si>
    <t>אפיניש</t>
  </si>
  <si>
    <t>אפיניש (שבט)</t>
  </si>
  <si>
    <t>אפיק</t>
  </si>
  <si>
    <t>אפיק (נחל גולן)</t>
  </si>
  <si>
    <t>אפיקים</t>
  </si>
  <si>
    <t>אפק</t>
  </si>
  <si>
    <t>אפרת</t>
  </si>
  <si>
    <t>אפרת - עתיר ידע וטכנ'</t>
  </si>
  <si>
    <t>ארבל</t>
  </si>
  <si>
    <t>ארגמן</t>
  </si>
  <si>
    <t>ארז</t>
  </si>
  <si>
    <t>ארז (מר.תע.)</t>
  </si>
  <si>
    <t>ארז (קיבוץ)</t>
  </si>
  <si>
    <t>אריאל</t>
  </si>
  <si>
    <t>ארנים</t>
  </si>
  <si>
    <t>אשבול</t>
  </si>
  <si>
    <t>אשבל</t>
  </si>
  <si>
    <t>אשדוד</t>
  </si>
  <si>
    <t>אשדות יעקב (איחוד)</t>
  </si>
  <si>
    <t>אשדות יעקב (מאוחד)</t>
  </si>
  <si>
    <t>אשדות יעקב(אחוד)</t>
  </si>
  <si>
    <t>אשדות יעקב(מאוחד)</t>
  </si>
  <si>
    <t>אשחר</t>
  </si>
  <si>
    <t>אשל הנשיא</t>
  </si>
  <si>
    <t>אשלים</t>
  </si>
  <si>
    <t>אשקלון</t>
  </si>
  <si>
    <t>אשקלון (אז.תע. לא כולל דרומי)</t>
  </si>
  <si>
    <t>אשקלון (אז.תע.דרומי)</t>
  </si>
  <si>
    <t>אשקלון עתירי טכנולוגיה</t>
  </si>
  <si>
    <t>אשרת</t>
  </si>
  <si>
    <t>אשתאול</t>
  </si>
  <si>
    <t>אתגר</t>
  </si>
  <si>
    <t>באר אורה</t>
  </si>
  <si>
    <t>באר טוביה (מושב)</t>
  </si>
  <si>
    <t>באר טוביה (מר.תע.)</t>
  </si>
  <si>
    <t>באר יעקב</t>
  </si>
  <si>
    <t>באר מילכה</t>
  </si>
  <si>
    <t>באר שבע</t>
  </si>
  <si>
    <t>באר שבע (אז.תע.)</t>
  </si>
  <si>
    <t>בארות יצחק</t>
  </si>
  <si>
    <t>בארותיים</t>
  </si>
  <si>
    <t>בארי</t>
  </si>
  <si>
    <t>בוסתן הגליל</t>
  </si>
  <si>
    <t>בועיינה - נוג'יידאת</t>
  </si>
  <si>
    <t>בועיינה - נוג'יידאת (אז.תע.)</t>
  </si>
  <si>
    <t>בועיינה-נוג'ידאת</t>
  </si>
  <si>
    <t>בוקעאתא</t>
  </si>
  <si>
    <t>בורגתה</t>
  </si>
  <si>
    <t>בחן</t>
  </si>
  <si>
    <t>בטחה</t>
  </si>
  <si>
    <t>ביר אל מכסור</t>
  </si>
  <si>
    <t>ביר אל-מכסור</t>
  </si>
  <si>
    <t>ביר הדאג'</t>
  </si>
  <si>
    <t>ביר הדאג' (אז.תע.)</t>
  </si>
  <si>
    <t>ביריה</t>
  </si>
  <si>
    <t>בירייה</t>
  </si>
  <si>
    <t>בית אורן</t>
  </si>
  <si>
    <t>בית אל</t>
  </si>
  <si>
    <t>בית אלעזרי</t>
  </si>
  <si>
    <t>בית אלפא</t>
  </si>
  <si>
    <t>בית אריה</t>
  </si>
  <si>
    <t>בית ברל</t>
  </si>
  <si>
    <t>בית גוברין</t>
  </si>
  <si>
    <t>בית גמליאל</t>
  </si>
  <si>
    <t>בית ג'ן</t>
  </si>
  <si>
    <t>בית דגן</t>
  </si>
  <si>
    <t>בית הגדי</t>
  </si>
  <si>
    <t>בית הלוי</t>
  </si>
  <si>
    <t>בית הלל</t>
  </si>
  <si>
    <t>בית העמק</t>
  </si>
  <si>
    <t>בית הערבה</t>
  </si>
  <si>
    <t>בית השיטה</t>
  </si>
  <si>
    <t>בית זיד</t>
  </si>
  <si>
    <t>בית זית</t>
  </si>
  <si>
    <t>בית זרע</t>
  </si>
  <si>
    <t>בית חורון</t>
  </si>
  <si>
    <t>בית חלקיה</t>
  </si>
  <si>
    <t>בית חנן</t>
  </si>
  <si>
    <t>בית חנניה</t>
  </si>
  <si>
    <t>בית חרות</t>
  </si>
  <si>
    <t>בית חשמונאי</t>
  </si>
  <si>
    <t>בית יהושע</t>
  </si>
  <si>
    <t>בית יוסף</t>
  </si>
  <si>
    <t>בית ינאי</t>
  </si>
  <si>
    <t>בית יצחק-שער חפר</t>
  </si>
  <si>
    <t>בית לחם הגלילית</t>
  </si>
  <si>
    <t>בית מאיר</t>
  </si>
  <si>
    <t>בית נחמיה</t>
  </si>
  <si>
    <t>בית ניר</t>
  </si>
  <si>
    <t>בית נקופה</t>
  </si>
  <si>
    <t>בית עובד</t>
  </si>
  <si>
    <t>בית עזיאל</t>
  </si>
  <si>
    <t>בית עזרא</t>
  </si>
  <si>
    <t>בית עריף</t>
  </si>
  <si>
    <t>בית צבי</t>
  </si>
  <si>
    <t>בית קמה</t>
  </si>
  <si>
    <t>בית קשת</t>
  </si>
  <si>
    <t>בית רבן</t>
  </si>
  <si>
    <t>בית רימון</t>
  </si>
  <si>
    <t>בית שאן</t>
  </si>
  <si>
    <t>בית שאן (אז.תע.)</t>
  </si>
  <si>
    <t>בית שאן (עיר)</t>
  </si>
  <si>
    <t>בית שאן(מפ.אז.)</t>
  </si>
  <si>
    <t>בית שמש</t>
  </si>
  <si>
    <t>בית שערים</t>
  </si>
  <si>
    <t>בית שקמה</t>
  </si>
  <si>
    <t>ביתן אהרן</t>
  </si>
  <si>
    <t>ביתר עילית</t>
  </si>
  <si>
    <t>ביתר עילית-עתיר ידע וטכנ'</t>
  </si>
  <si>
    <t>ביתר עלית</t>
  </si>
  <si>
    <t>בלפוריה</t>
  </si>
  <si>
    <t>בן זכאי</t>
  </si>
  <si>
    <t>בן עמי</t>
  </si>
  <si>
    <t>בן שמן )כפר נער</t>
  </si>
  <si>
    <t>בן שמן (מושב)</t>
  </si>
  <si>
    <t>בן שמן (שיכון)</t>
  </si>
  <si>
    <t>בני ברק</t>
  </si>
  <si>
    <t>בני דרום</t>
  </si>
  <si>
    <t>בני דרור</t>
  </si>
  <si>
    <t>בני יהודה</t>
  </si>
  <si>
    <t>בני יהודה (אז.תע.)</t>
  </si>
  <si>
    <t>בני עטרות</t>
  </si>
  <si>
    <t>בני עי"ש</t>
  </si>
  <si>
    <t>בני ציון</t>
  </si>
  <si>
    <t>בני ראם</t>
  </si>
  <si>
    <t>בניה</t>
  </si>
  <si>
    <t>בנימינה - גבעת עדה</t>
  </si>
  <si>
    <t>בסמ"ה</t>
  </si>
  <si>
    <t>בסמת טבעון</t>
  </si>
  <si>
    <t>בענה (ראה שגור עד-2009)</t>
  </si>
  <si>
    <t>בצרה</t>
  </si>
  <si>
    <t>בצרון</t>
  </si>
  <si>
    <t>בצת</t>
  </si>
  <si>
    <t>בקוע</t>
  </si>
  <si>
    <t>בקעות</t>
  </si>
  <si>
    <t>בר גיורא</t>
  </si>
  <si>
    <t>בר יוחאי</t>
  </si>
  <si>
    <t>בר-און - קדומים (אז.תע.)</t>
  </si>
  <si>
    <t>ברור חיל</t>
  </si>
  <si>
    <t>ברוש</t>
  </si>
  <si>
    <t>ברכה</t>
  </si>
  <si>
    <t>ברכיה</t>
  </si>
  <si>
    <t>בר-לב (אז.תע.)</t>
  </si>
  <si>
    <t>בר-לב (פארק תעשיה) ראה  בר-לב (אז.תע.)</t>
  </si>
  <si>
    <t>ברנר (מר.תע.)</t>
  </si>
  <si>
    <t>ברעם</t>
  </si>
  <si>
    <t>ברק</t>
  </si>
  <si>
    <t>ברקאי</t>
  </si>
  <si>
    <t>ברקן</t>
  </si>
  <si>
    <t>ברקן (מר.תע.)</t>
  </si>
  <si>
    <t>ברקת</t>
  </si>
  <si>
    <t>בת הדר</t>
  </si>
  <si>
    <t>בת חפר</t>
  </si>
  <si>
    <t>בת ים</t>
  </si>
  <si>
    <t>בת עין</t>
  </si>
  <si>
    <t>בת שלמה</t>
  </si>
  <si>
    <t>גאולי תימן (מושב)</t>
  </si>
  <si>
    <t>גאולים</t>
  </si>
  <si>
    <t>גאליה</t>
  </si>
  <si>
    <t>גבולות</t>
  </si>
  <si>
    <t>גבים</t>
  </si>
  <si>
    <t>גבע</t>
  </si>
  <si>
    <t>גבע בנימין</t>
  </si>
  <si>
    <t>גבע כרמל</t>
  </si>
  <si>
    <t>גבעולים</t>
  </si>
  <si>
    <t>גבעון החדשה</t>
  </si>
  <si>
    <t>גבעון החדשה-עתיר ידע וטכ'</t>
  </si>
  <si>
    <t>גבעות בר</t>
  </si>
  <si>
    <t>גבעת אבני</t>
  </si>
  <si>
    <t>גבעת אלה</t>
  </si>
  <si>
    <t>גבעת ברנר</t>
  </si>
  <si>
    <t>גבעת השלשה</t>
  </si>
  <si>
    <t>גבעת זאב</t>
  </si>
  <si>
    <t>גבעת זאב-עתיר ידע וטכנ'</t>
  </si>
  <si>
    <t>גבעת חיים(אחוד)</t>
  </si>
  <si>
    <t>גבעת חיים(מאחד)</t>
  </si>
  <si>
    <t>גבעת חן</t>
  </si>
  <si>
    <t>גבעת יואב</t>
  </si>
  <si>
    <t>גבעת יערים</t>
  </si>
  <si>
    <t>גבעת ישעיהו</t>
  </si>
  <si>
    <t>גבעת כח</t>
  </si>
  <si>
    <t>גבעת ניל'י</t>
  </si>
  <si>
    <t>גבעת עוז</t>
  </si>
  <si>
    <t>גבעת שמואל</t>
  </si>
  <si>
    <t>גבעת שמש</t>
  </si>
  <si>
    <t>גבעת שפירא</t>
  </si>
  <si>
    <t>גבעתי</t>
  </si>
  <si>
    <t>גבעתים</t>
  </si>
  <si>
    <t>גברעם</t>
  </si>
  <si>
    <t>גבת</t>
  </si>
  <si>
    <t>גבתון</t>
  </si>
  <si>
    <t>גדות</t>
  </si>
  <si>
    <t>ג'דידה - מכר</t>
  </si>
  <si>
    <t>ג'דיידה-מכר</t>
  </si>
  <si>
    <t>גדיש</t>
  </si>
  <si>
    <t>גדעונה</t>
  </si>
  <si>
    <t>גדרה</t>
  </si>
  <si>
    <t>ג'ולס</t>
  </si>
  <si>
    <t>ג'ולס (אז.תע.)</t>
  </si>
  <si>
    <t>גונן</t>
  </si>
  <si>
    <t>גורן</t>
  </si>
  <si>
    <t>גורן (אז.תע.)</t>
  </si>
  <si>
    <t>גורנות הגליל</t>
  </si>
  <si>
    <t>גזית</t>
  </si>
  <si>
    <t>גזית (אז.תע.)</t>
  </si>
  <si>
    <t>גזר</t>
  </si>
  <si>
    <t>גיאה</t>
  </si>
  <si>
    <t>גיזו</t>
  </si>
  <si>
    <t>גילון</t>
  </si>
  <si>
    <t>גילת</t>
  </si>
  <si>
    <t>גינוסר</t>
  </si>
  <si>
    <t>גיניגר</t>
  </si>
  <si>
    <t>גיתה</t>
  </si>
  <si>
    <t>גיתית</t>
  </si>
  <si>
    <t>גלאון</t>
  </si>
  <si>
    <t>גלבוע - מבואות גלבוע - חבר (מר.תע.)</t>
  </si>
  <si>
    <t>ג'לגוליה</t>
  </si>
  <si>
    <t>גלגל</t>
  </si>
  <si>
    <t>גליל ים</t>
  </si>
  <si>
    <t>גליל מערבי(מילואות צפון)</t>
  </si>
  <si>
    <t>גלעד (אבן יצחק)</t>
  </si>
  <si>
    <t>גמזו</t>
  </si>
  <si>
    <t>גן הדרום</t>
  </si>
  <si>
    <t>גן השומרון</t>
  </si>
  <si>
    <t>גן חיים</t>
  </si>
  <si>
    <t>גן יאשיה</t>
  </si>
  <si>
    <t>גן יבנה</t>
  </si>
  <si>
    <t>גן נר</t>
  </si>
  <si>
    <t>גן שורק</t>
  </si>
  <si>
    <t>גן שלמה)קב.שילר</t>
  </si>
  <si>
    <t>גן שמואל</t>
  </si>
  <si>
    <t>ג'נאביב</t>
  </si>
  <si>
    <t>ג'נאביב (שבט)</t>
  </si>
  <si>
    <t>גנוסר</t>
  </si>
  <si>
    <t>גנות</t>
  </si>
  <si>
    <t>גנות הדר</t>
  </si>
  <si>
    <t>גני הדר</t>
  </si>
  <si>
    <t>גני יוחנן</t>
  </si>
  <si>
    <t>גני עם</t>
  </si>
  <si>
    <t>גני תקוה</t>
  </si>
  <si>
    <t>גנתון</t>
  </si>
  <si>
    <t>ג'סר א-זרקא</t>
  </si>
  <si>
    <t>געדה (אסיף)</t>
  </si>
  <si>
    <t>געש</t>
  </si>
  <si>
    <t>געתון</t>
  </si>
  <si>
    <t>גפן</t>
  </si>
  <si>
    <t>גרופית</t>
  </si>
  <si>
    <t>גרנות הגליל</t>
  </si>
  <si>
    <t>גרנות(חפר)מפ.א</t>
  </si>
  <si>
    <t>ג'ש (גוש חלב)</t>
  </si>
  <si>
    <t>גשור</t>
  </si>
  <si>
    <t>גשר</t>
  </si>
  <si>
    <t>גשר הזיו</t>
  </si>
  <si>
    <t>ג'ת (עמק עירון) (נוצר מפיצול של באקה - ג'ת)</t>
  </si>
  <si>
    <t>גת (קבוץ)</t>
  </si>
  <si>
    <t>גת רימון</t>
  </si>
  <si>
    <t>גתה</t>
  </si>
  <si>
    <t>דאלית אל-כרמל - עספיא (אז.תע.)</t>
  </si>
  <si>
    <t>דאלית אל-כרמל (מ-2009)</t>
  </si>
  <si>
    <t>דבורה</t>
  </si>
  <si>
    <t>דבוריה</t>
  </si>
  <si>
    <t>דבורייה</t>
  </si>
  <si>
    <t>דבירה</t>
  </si>
  <si>
    <t>דבירה (אז.תע.)</t>
  </si>
  <si>
    <t>דברת</t>
  </si>
  <si>
    <t>דגניה א'</t>
  </si>
  <si>
    <t>דגניה ב'</t>
  </si>
  <si>
    <t>דובב</t>
  </si>
  <si>
    <t>דולב</t>
  </si>
  <si>
    <t>דור</t>
  </si>
  <si>
    <t>דורות</t>
  </si>
  <si>
    <t>דחי</t>
  </si>
  <si>
    <t>דייר חנא</t>
  </si>
  <si>
    <t>דימונה</t>
  </si>
  <si>
    <t>דימונה (אז.תע.)</t>
  </si>
  <si>
    <t>דיר אל-אסד (ראה שגור)</t>
  </si>
  <si>
    <t>דיר אל-אסד (ראה שגור עד 2009)</t>
  </si>
  <si>
    <t>דיר חנא</t>
  </si>
  <si>
    <t>דיר חנא (אז.תע.)</t>
  </si>
  <si>
    <t>דישון</t>
  </si>
  <si>
    <t>דליה</t>
  </si>
  <si>
    <t>דלייה</t>
  </si>
  <si>
    <t>דלתון</t>
  </si>
  <si>
    <t>דלתון (אז.תע.)</t>
  </si>
  <si>
    <t>דמיידה</t>
  </si>
  <si>
    <t>דן</t>
  </si>
  <si>
    <t>דפנה</t>
  </si>
  <si>
    <t>דקל</t>
  </si>
  <si>
    <t>דריג'את (אז.תע.)</t>
  </si>
  <si>
    <t>האון</t>
  </si>
  <si>
    <t>הבונים</t>
  </si>
  <si>
    <t>הגושרים</t>
  </si>
  <si>
    <t>הדר עם</t>
  </si>
  <si>
    <t>הואשלה</t>
  </si>
  <si>
    <t>הוד השרון</t>
  </si>
  <si>
    <t>הודיה</t>
  </si>
  <si>
    <t>הודיות</t>
  </si>
  <si>
    <t>הוואשלה (שבט)</t>
  </si>
  <si>
    <t>הוזייל (שבט)</t>
  </si>
  <si>
    <t>הושעיה</t>
  </si>
  <si>
    <t>הזורע</t>
  </si>
  <si>
    <t>הזורעים</t>
  </si>
  <si>
    <t>הזיל</t>
  </si>
  <si>
    <t>החותרים</t>
  </si>
  <si>
    <t>היוגב</t>
  </si>
  <si>
    <t>הילה</t>
  </si>
  <si>
    <t>המעפיל</t>
  </si>
  <si>
    <t>הסוללים</t>
  </si>
  <si>
    <t>העוגן</t>
  </si>
  <si>
    <t>הר אדר</t>
  </si>
  <si>
    <t>הר אדר - עתיר ידע וטכנ'</t>
  </si>
  <si>
    <t>הר גילה</t>
  </si>
  <si>
    <t>הר גילה - עתיר ידע וטכנ'</t>
  </si>
  <si>
    <t>הר חרמון (מר.תי.)</t>
  </si>
  <si>
    <t>הר עמשא</t>
  </si>
  <si>
    <t>הראל</t>
  </si>
  <si>
    <t>הרדוף</t>
  </si>
  <si>
    <t>הר-טוב(אז.תע.)</t>
  </si>
  <si>
    <t>הרי יהודה(מר.תע)</t>
  </si>
  <si>
    <t>הרצליה</t>
  </si>
  <si>
    <t>הררית</t>
  </si>
  <si>
    <t>ורד יריחו</t>
  </si>
  <si>
    <t>ורדון (מרכז מנס)</t>
  </si>
  <si>
    <t>זבארגה</t>
  </si>
  <si>
    <t>זבארגה (שבט)</t>
  </si>
  <si>
    <t>זבדיאל</t>
  </si>
  <si>
    <t>זוהר</t>
  </si>
  <si>
    <t>זיקים</t>
  </si>
  <si>
    <t>זיתן</t>
  </si>
  <si>
    <t>זכרון יעקב</t>
  </si>
  <si>
    <t>זכריה</t>
  </si>
  <si>
    <t>זמר</t>
  </si>
  <si>
    <t>זמרת</t>
  </si>
  <si>
    <t>זנוח</t>
  </si>
  <si>
    <t>זרועה</t>
  </si>
  <si>
    <t>זרזיר</t>
  </si>
  <si>
    <t>זרזיר (אז.תע.)</t>
  </si>
  <si>
    <t>זרחיה</t>
  </si>
  <si>
    <t>חבצלת השרון</t>
  </si>
  <si>
    <t>חבר</t>
  </si>
  <si>
    <t>חבר (אז.תע.)</t>
  </si>
  <si>
    <t>חג'אג'רה (ראה כעביה-טבאש-חג'אג'רה)</t>
  </si>
  <si>
    <t>חגור</t>
  </si>
  <si>
    <t>חגי</t>
  </si>
  <si>
    <t>חג'יראת(ד'הרה)</t>
  </si>
  <si>
    <t>חגלה</t>
  </si>
  <si>
    <t>חד נס</t>
  </si>
  <si>
    <t>חדיד</t>
  </si>
  <si>
    <t>חד-נס</t>
  </si>
  <si>
    <t>חדרה</t>
  </si>
  <si>
    <t>ח'ואלד</t>
  </si>
  <si>
    <t>ח'ואלד (שבט)</t>
  </si>
  <si>
    <t>חוג'ייראת (ד'הרה) (שבט)</t>
  </si>
  <si>
    <t>חולדה</t>
  </si>
  <si>
    <t>חולון</t>
  </si>
  <si>
    <t>חולית</t>
  </si>
  <si>
    <t>חולתה</t>
  </si>
  <si>
    <t>חוסן</t>
  </si>
  <si>
    <t>חוסניה</t>
  </si>
  <si>
    <t>חוסנייה</t>
  </si>
  <si>
    <t>חופית</t>
  </si>
  <si>
    <t>חוץ לארץ</t>
  </si>
  <si>
    <t>חוקוק</t>
  </si>
  <si>
    <t>חורה</t>
  </si>
  <si>
    <t>חורה (אז.תע.)</t>
  </si>
  <si>
    <t>חורפיש</t>
  </si>
  <si>
    <t>חורשים</t>
  </si>
  <si>
    <t>חות שלם</t>
  </si>
  <si>
    <t>חזון</t>
  </si>
  <si>
    <t>חיבת ציון</t>
  </si>
  <si>
    <t>חיננית</t>
  </si>
  <si>
    <t>חיפה</t>
  </si>
  <si>
    <t>חיפה  עתירי טכנולוגיה</t>
  </si>
  <si>
    <t>חלוץ</t>
  </si>
  <si>
    <t>חלמיש</t>
  </si>
  <si>
    <t>חלמיש (נווה צוף)</t>
  </si>
  <si>
    <t>חלץ</t>
  </si>
  <si>
    <t>חמאם</t>
  </si>
  <si>
    <t>חמד</t>
  </si>
  <si>
    <t>חמדיה</t>
  </si>
  <si>
    <t>חמדת</t>
  </si>
  <si>
    <t>חמדת ימים</t>
  </si>
  <si>
    <t>חמרה</t>
  </si>
  <si>
    <t>חמת גדר (מר.תי.)</t>
  </si>
  <si>
    <t>חניתה</t>
  </si>
  <si>
    <t>חנתון</t>
  </si>
  <si>
    <t>חספין</t>
  </si>
  <si>
    <t>חפץ חיים</t>
  </si>
  <si>
    <t>חפצי-בה</t>
  </si>
  <si>
    <t>חפר(עמק)אז.תע.</t>
  </si>
  <si>
    <t>חצב</t>
  </si>
  <si>
    <t>חצבה</t>
  </si>
  <si>
    <t>חצור הגלילית</t>
  </si>
  <si>
    <t>חצור הגלילית (אז.תע.)</t>
  </si>
  <si>
    <t>חצור-אשדוד</t>
  </si>
  <si>
    <t>חצרות יסף</t>
  </si>
  <si>
    <t>חצרים</t>
  </si>
  <si>
    <t>חרב לאת</t>
  </si>
  <si>
    <t>חרוצים</t>
  </si>
  <si>
    <t>חרות</t>
  </si>
  <si>
    <t>חרמש</t>
  </si>
  <si>
    <t>חרפיש</t>
  </si>
  <si>
    <t>חרשים</t>
  </si>
  <si>
    <t>חשמונאים</t>
  </si>
  <si>
    <t>טבריה</t>
  </si>
  <si>
    <t>טובא-זנגרייה</t>
  </si>
  <si>
    <t>טובה-זנגריה</t>
  </si>
  <si>
    <t>טורעאן</t>
  </si>
  <si>
    <t>טיבה (בעמק)</t>
  </si>
  <si>
    <t>טיבה (שרון)</t>
  </si>
  <si>
    <t>טייבה (בעמק)</t>
  </si>
  <si>
    <t>טירה</t>
  </si>
  <si>
    <t>טירת יהודה</t>
  </si>
  <si>
    <t>טירת כרמל</t>
  </si>
  <si>
    <t>טירת צבי</t>
  </si>
  <si>
    <t>טל שחר</t>
  </si>
  <si>
    <t>טל-אל</t>
  </si>
  <si>
    <t>טללים</t>
  </si>
  <si>
    <t>טלמון</t>
  </si>
  <si>
    <t>טמרה</t>
  </si>
  <si>
    <t>טמרה (יזרעאל)</t>
  </si>
  <si>
    <t>טמרה(אז.תע.)</t>
  </si>
  <si>
    <t>טמרה(גליל מערבי)</t>
  </si>
  <si>
    <t>טנא</t>
  </si>
  <si>
    <t>טפחות</t>
  </si>
  <si>
    <t>טרעאן</t>
  </si>
  <si>
    <t>יאנוח-ג'ת</t>
  </si>
  <si>
    <t>יבול</t>
  </si>
  <si>
    <t>יבנאל</t>
  </si>
  <si>
    <t>יבנה</t>
  </si>
  <si>
    <t>יגור</t>
  </si>
  <si>
    <t>יגל</t>
  </si>
  <si>
    <t>יד בנימין</t>
  </si>
  <si>
    <t>יד השמונה</t>
  </si>
  <si>
    <t>יד חנה</t>
  </si>
  <si>
    <t>יד מרדכי</t>
  </si>
  <si>
    <t>יד נתן</t>
  </si>
  <si>
    <t>יד רמבם</t>
  </si>
  <si>
    <t>ידידה</t>
  </si>
  <si>
    <t>ידידיה</t>
  </si>
  <si>
    <t>יהוד - נווה אפרים</t>
  </si>
  <si>
    <t>יהל</t>
  </si>
  <si>
    <t>יואב(ראם)(מפ.אז</t>
  </si>
  <si>
    <t>יובל</t>
  </si>
  <si>
    <t>יובלים</t>
  </si>
  <si>
    <t>יודפת</t>
  </si>
  <si>
    <t>יונתן</t>
  </si>
  <si>
    <t>יושיביה</t>
  </si>
  <si>
    <t>יזרעאל</t>
  </si>
  <si>
    <t>יזרעאל (מפ.אז.)</t>
  </si>
  <si>
    <t>יזרעאל (קבוץ)</t>
  </si>
  <si>
    <t>יזרעאלים (מר.תע.)</t>
  </si>
  <si>
    <t>יזרעם</t>
  </si>
  <si>
    <t>יחיעם</t>
  </si>
  <si>
    <t>יטבתה</t>
  </si>
  <si>
    <t>ייטב</t>
  </si>
  <si>
    <t>יכיני</t>
  </si>
  <si>
    <t>ים המלח (אז.תע.)</t>
  </si>
  <si>
    <t>ינוב</t>
  </si>
  <si>
    <t>ינון</t>
  </si>
  <si>
    <t>יסוד המעלה</t>
  </si>
  <si>
    <t>יסודות</t>
  </si>
  <si>
    <t>יסעור</t>
  </si>
  <si>
    <t>יעד</t>
  </si>
  <si>
    <t>יעל</t>
  </si>
  <si>
    <t>יעסור (מר.תע.)</t>
  </si>
  <si>
    <t>יעף</t>
  </si>
  <si>
    <t>יערה</t>
  </si>
  <si>
    <t>יפיע</t>
  </si>
  <si>
    <t>יפית</t>
  </si>
  <si>
    <t>יפעת</t>
  </si>
  <si>
    <t>יפתח</t>
  </si>
  <si>
    <t>יצהר</t>
  </si>
  <si>
    <t>יציץ</t>
  </si>
  <si>
    <t>יקום</t>
  </si>
  <si>
    <t>יקום (פארק תעשיתי)</t>
  </si>
  <si>
    <t>יקיר</t>
  </si>
  <si>
    <t>יקנעם (אז.תע.)</t>
  </si>
  <si>
    <t>יקנעם (מושבה)</t>
  </si>
  <si>
    <t>יקנעם עילית</t>
  </si>
  <si>
    <t>יראון</t>
  </si>
  <si>
    <t>ירדנה</t>
  </si>
  <si>
    <t>ירוחם</t>
  </si>
  <si>
    <t>ירוחם (אז.תע.)</t>
  </si>
  <si>
    <t>ירושלים</t>
  </si>
  <si>
    <t>ירושלים -גבעת שאול (אז.תע.)</t>
  </si>
  <si>
    <t>ירושלים- הר חוצבים (אז.תע.)</t>
  </si>
  <si>
    <t>ירושלים עתירי ידע וטכנולו</t>
  </si>
  <si>
    <t>ירושלים-עטרות (אז.תע)</t>
  </si>
  <si>
    <t>ירושלים-תלפיות (אז.תע.)</t>
  </si>
  <si>
    <t>ירחיב</t>
  </si>
  <si>
    <t>ירכא</t>
  </si>
  <si>
    <t>ירכא (אז.תע.)</t>
  </si>
  <si>
    <t>ירקונה</t>
  </si>
  <si>
    <t>ישובים אזור אחר</t>
  </si>
  <si>
    <t>ישובים באזפ א'</t>
  </si>
  <si>
    <t>ישובים באז"פ ב'</t>
  </si>
  <si>
    <t>ישובים בכל הארץ</t>
  </si>
  <si>
    <t>ישע</t>
  </si>
  <si>
    <t>ישעי</t>
  </si>
  <si>
    <t>ישרש</t>
  </si>
  <si>
    <t>יתד</t>
  </si>
  <si>
    <t>כאבול</t>
  </si>
  <si>
    <t>כאוכב אבו אל-היג'א</t>
  </si>
  <si>
    <t>כברי</t>
  </si>
  <si>
    <t>כדורי</t>
  </si>
  <si>
    <t>כדורי (אז.תע.)</t>
  </si>
  <si>
    <t>כדיתה(מ-2009)</t>
  </si>
  <si>
    <t>כוכב השחר</t>
  </si>
  <si>
    <t>כוכב יאיר</t>
  </si>
  <si>
    <t>כוכב יעקב</t>
  </si>
  <si>
    <t>כוכב מיכאל</t>
  </si>
  <si>
    <t>כורזים</t>
  </si>
  <si>
    <t>כחל</t>
  </si>
  <si>
    <t>כחלה</t>
  </si>
  <si>
    <t>כישור</t>
  </si>
  <si>
    <t>כליל</t>
  </si>
  <si>
    <t>כלנית</t>
  </si>
  <si>
    <t>כמאנה</t>
  </si>
  <si>
    <t>כמהין</t>
  </si>
  <si>
    <t>כמון</t>
  </si>
  <si>
    <t>כנות</t>
  </si>
  <si>
    <t>כנף</t>
  </si>
  <si>
    <t>כנרת (מושבה)</t>
  </si>
  <si>
    <t>כנרת (קבוצה)</t>
  </si>
  <si>
    <t>כסופים</t>
  </si>
  <si>
    <t>כסיפה</t>
  </si>
  <si>
    <t>כסלון</t>
  </si>
  <si>
    <t>כסרא-סמיע</t>
  </si>
  <si>
    <t>כעביה-טבאש-חג'אג'רה</t>
  </si>
  <si>
    <t>כפר אביב</t>
  </si>
  <si>
    <t>כפר אדומים</t>
  </si>
  <si>
    <t>כפר אוריה</t>
  </si>
  <si>
    <t>כפר אחים</t>
  </si>
  <si>
    <t>כפר ביאליק</t>
  </si>
  <si>
    <t>כפר בילו</t>
  </si>
  <si>
    <t>כפר בלום</t>
  </si>
  <si>
    <t>כפר בן נון</t>
  </si>
  <si>
    <t>כפר ברא</t>
  </si>
  <si>
    <t>כפר ברוך</t>
  </si>
  <si>
    <t>כפר גדעון</t>
  </si>
  <si>
    <t>כפר גלים</t>
  </si>
  <si>
    <t>כפר גליקסון</t>
  </si>
  <si>
    <t>כפר גלעדי</t>
  </si>
  <si>
    <t>כפר דניאל</t>
  </si>
  <si>
    <t>כפר האורנים</t>
  </si>
  <si>
    <t>כפר החורש</t>
  </si>
  <si>
    <t>כפר המכבי</t>
  </si>
  <si>
    <t>כפר הנגיד</t>
  </si>
  <si>
    <t>כפר הנוער הדתי</t>
  </si>
  <si>
    <t>כפר הנשיא</t>
  </si>
  <si>
    <t>כפר הס</t>
  </si>
  <si>
    <t>כפר הראה</t>
  </si>
  <si>
    <t>כפר הריף</t>
  </si>
  <si>
    <t>כפר ויתקין</t>
  </si>
  <si>
    <t>כפר ורבורג</t>
  </si>
  <si>
    <t>כפר ורדים</t>
  </si>
  <si>
    <t>כפר זוהרים</t>
  </si>
  <si>
    <t>כפר זיתים</t>
  </si>
  <si>
    <t>כפר חבד</t>
  </si>
  <si>
    <t>כפר חושן</t>
  </si>
  <si>
    <t>כפר חושן (ראה ספסופה)</t>
  </si>
  <si>
    <t>כפר חטים</t>
  </si>
  <si>
    <t>כפר חיטים</t>
  </si>
  <si>
    <t>כפר חיים</t>
  </si>
  <si>
    <t>כפר חנניה</t>
  </si>
  <si>
    <t>כפר חסידים א'</t>
  </si>
  <si>
    <t>כפר חסידים ב'</t>
  </si>
  <si>
    <t>כפר חרוב</t>
  </si>
  <si>
    <t>כפר טרומן</t>
  </si>
  <si>
    <t>כפר יאסיף</t>
  </si>
  <si>
    <t>כפר יהושע</t>
  </si>
  <si>
    <t>כפר יונה</t>
  </si>
  <si>
    <t>כפר יחזקאל</t>
  </si>
  <si>
    <t>כפר יעבץ</t>
  </si>
  <si>
    <t>כפר כמא</t>
  </si>
  <si>
    <t>כפר כנא</t>
  </si>
  <si>
    <t>כפר כנא (אז.תע.)</t>
  </si>
  <si>
    <t>כפר מונש</t>
  </si>
  <si>
    <t>כפר מימון</t>
  </si>
  <si>
    <t>כפר מלל</t>
  </si>
  <si>
    <t>כפר מנדא</t>
  </si>
  <si>
    <t>כפר מנחם</t>
  </si>
  <si>
    <t>כפר מסריק</t>
  </si>
  <si>
    <t>כפר מסריק (אז.תע)</t>
  </si>
  <si>
    <t>כפר מצר</t>
  </si>
  <si>
    <t>כפר מרדכי</t>
  </si>
  <si>
    <t>כפר נטר</t>
  </si>
  <si>
    <t>כפר סאלד</t>
  </si>
  <si>
    <t>כפר סבא</t>
  </si>
  <si>
    <t>כפר סילבר</t>
  </si>
  <si>
    <t>כפר סירקין</t>
  </si>
  <si>
    <t>כפר עבודה</t>
  </si>
  <si>
    <t>כפר עזה</t>
  </si>
  <si>
    <t>כפר עציון</t>
  </si>
  <si>
    <t>כפר עציון-עתיר ידע וטכנ'</t>
  </si>
  <si>
    <t>כפר פינס</t>
  </si>
  <si>
    <t>כפר קאסם</t>
  </si>
  <si>
    <t>כפר קיש</t>
  </si>
  <si>
    <t>כפר קרע</t>
  </si>
  <si>
    <t>כפר ראש הניקרה</t>
  </si>
  <si>
    <t>כפר ראש הנקרה</t>
  </si>
  <si>
    <t>כפר רוזנואלד (זרעית)</t>
  </si>
  <si>
    <t>כפר רוזנולד (זרעית)</t>
  </si>
  <si>
    <t>כפר רופין</t>
  </si>
  <si>
    <t>כפר רות</t>
  </si>
  <si>
    <t>כפר שמאי</t>
  </si>
  <si>
    <t>כפר שמואל</t>
  </si>
  <si>
    <t>כפר שמריהו</t>
  </si>
  <si>
    <t>כפר תבור</t>
  </si>
  <si>
    <t>כפר תפוח</t>
  </si>
  <si>
    <t>כרי דשא</t>
  </si>
  <si>
    <t>כרכום</t>
  </si>
  <si>
    <t>כרם בן זמרה</t>
  </si>
  <si>
    <t>כרם יבנה (ישיבה)</t>
  </si>
  <si>
    <t>כרם מהרל</t>
  </si>
  <si>
    <t>כרם שלום</t>
  </si>
  <si>
    <t>כרמי יוסף</t>
  </si>
  <si>
    <t>כרמי צור</t>
  </si>
  <si>
    <t>כרמי צור-עתיר ידע וטכנ'</t>
  </si>
  <si>
    <t>כרמיאל</t>
  </si>
  <si>
    <t>כרמיאל (אז.תע.)</t>
  </si>
  <si>
    <t>כרמיאל (פארק התעשיה)</t>
  </si>
  <si>
    <t>כרמיה</t>
  </si>
  <si>
    <t>כרמים</t>
  </si>
  <si>
    <t>כרמל</t>
  </si>
  <si>
    <t>לבון</t>
  </si>
  <si>
    <t>לבון (אז.תע.)</t>
  </si>
  <si>
    <t>לביא</t>
  </si>
  <si>
    <t>לבנים</t>
  </si>
  <si>
    <t>להב</t>
  </si>
  <si>
    <t>להבות הבשן</t>
  </si>
  <si>
    <t>להבות חביבה</t>
  </si>
  <si>
    <t>להבים</t>
  </si>
  <si>
    <t>להבים(צומת) - עידן הנגב(מר.)</t>
  </si>
  <si>
    <t>לוד</t>
  </si>
  <si>
    <t>לוזית</t>
  </si>
  <si>
    <t>לוחמי הגיטאות</t>
  </si>
  <si>
    <t>לוטם</t>
  </si>
  <si>
    <t>לוטן</t>
  </si>
  <si>
    <t>לטרון</t>
  </si>
  <si>
    <t>לי-און</t>
  </si>
  <si>
    <t>לימן</t>
  </si>
  <si>
    <t>לכיש</t>
  </si>
  <si>
    <t>לפיד</t>
  </si>
  <si>
    <t>לפידות</t>
  </si>
  <si>
    <t>לקיה</t>
  </si>
  <si>
    <t>לשם (מר.תע.)</t>
  </si>
  <si>
    <t>מאור</t>
  </si>
  <si>
    <t>מאיר שפיה</t>
  </si>
  <si>
    <t>מבוא ביתר</t>
  </si>
  <si>
    <t>מבוא דותן</t>
  </si>
  <si>
    <t>מבוא' החרמון)מפ</t>
  </si>
  <si>
    <t>מבוא חורון</t>
  </si>
  <si>
    <t>מבוא חמה</t>
  </si>
  <si>
    <t>מבוא כרמל (אז.תע.)</t>
  </si>
  <si>
    <t>מבוא מודיעים</t>
  </si>
  <si>
    <t>מבואות ים</t>
  </si>
  <si>
    <t>מבואות ירושלים</t>
  </si>
  <si>
    <t>מבועים</t>
  </si>
  <si>
    <t>מבטחים</t>
  </si>
  <si>
    <t>מבקיעים</t>
  </si>
  <si>
    <t>מבשרת ציון</t>
  </si>
  <si>
    <t>מגאר</t>
  </si>
  <si>
    <t>מגאר (אז.תע.)</t>
  </si>
  <si>
    <t>מג'ד אל-כרום</t>
  </si>
  <si>
    <t>מגדים</t>
  </si>
  <si>
    <t>מגדל</t>
  </si>
  <si>
    <t>מגדל העמק</t>
  </si>
  <si>
    <t>מגדל העמק (אז.תע.)</t>
  </si>
  <si>
    <t>מגדל העמק (למעט</t>
  </si>
  <si>
    <t>מגדל עוז</t>
  </si>
  <si>
    <t>מגדל עוז-עתיר ידע וטכ'</t>
  </si>
  <si>
    <t>מג'דל שמס</t>
  </si>
  <si>
    <t>מגדל תפן</t>
  </si>
  <si>
    <t>מגדלים</t>
  </si>
  <si>
    <t>מגידו</t>
  </si>
  <si>
    <t>מגל</t>
  </si>
  <si>
    <t>מגן</t>
  </si>
  <si>
    <t>מגן שאול</t>
  </si>
  <si>
    <t>מגן שאול (אז.תע.)</t>
  </si>
  <si>
    <t>מגשימים</t>
  </si>
  <si>
    <t>מדרך עוז</t>
  </si>
  <si>
    <t>מדרשת בן גוריון</t>
  </si>
  <si>
    <t>מדרשת רופין</t>
  </si>
  <si>
    <t>מודיעין (מר.תע.)</t>
  </si>
  <si>
    <t>מודיעין עילית</t>
  </si>
  <si>
    <t>מודיעין-מכבים-רעות</t>
  </si>
  <si>
    <t>מולדה (אז.תע.)</t>
  </si>
  <si>
    <t>מולדת</t>
  </si>
  <si>
    <t>מוצא עילית</t>
  </si>
  <si>
    <t>מוקייבלה</t>
  </si>
  <si>
    <t>מורן</t>
  </si>
  <si>
    <t>מורשת</t>
  </si>
  <si>
    <t>מזור</t>
  </si>
  <si>
    <t>מזכרת בתיה</t>
  </si>
  <si>
    <t>מזרע</t>
  </si>
  <si>
    <t>מזרעה</t>
  </si>
  <si>
    <t>מחולה</t>
  </si>
  <si>
    <t>מחנה יבור</t>
  </si>
  <si>
    <t>מחנה יתיר</t>
  </si>
  <si>
    <t>מחניים</t>
  </si>
  <si>
    <t>מחנים (קבוץ)</t>
  </si>
  <si>
    <t>מחסיה</t>
  </si>
  <si>
    <t>מטה יהודה (מר.תי.)</t>
  </si>
  <si>
    <t>מטולה</t>
  </si>
  <si>
    <t>מטע</t>
  </si>
  <si>
    <t>מי עמי</t>
  </si>
  <si>
    <t>מיטב</t>
  </si>
  <si>
    <t>מילואות דרום (מפ.אז.)</t>
  </si>
  <si>
    <t>מילואות צפון (אז.תע.)</t>
  </si>
  <si>
    <t>מיסר</t>
  </si>
  <si>
    <t>מיצר</t>
  </si>
  <si>
    <t>מירב</t>
  </si>
  <si>
    <t>מירון</t>
  </si>
  <si>
    <t>מירון (מושב)</t>
  </si>
  <si>
    <t>מישור רתם(מר.תע.)</t>
  </si>
  <si>
    <t>מישר</t>
  </si>
  <si>
    <t>מיתר</t>
  </si>
  <si>
    <t>מכורה</t>
  </si>
  <si>
    <t>מכחול</t>
  </si>
  <si>
    <t>מכחול (אז.תע.)</t>
  </si>
  <si>
    <t>מכמורת</t>
  </si>
  <si>
    <t>מכמנים</t>
  </si>
  <si>
    <t>מכרות תמנע</t>
  </si>
  <si>
    <t>מכתש קטן(מר.תע.)</t>
  </si>
  <si>
    <t>מכתש רמון)מר.תע</t>
  </si>
  <si>
    <t>מלאה</t>
  </si>
  <si>
    <t>מלילות</t>
  </si>
  <si>
    <t>מלכיה</t>
  </si>
  <si>
    <t>מלכייה</t>
  </si>
  <si>
    <t>מלכישוע</t>
  </si>
  <si>
    <t>ממשית (כורנוב)</t>
  </si>
  <si>
    <t>מנוחה</t>
  </si>
  <si>
    <t>מנוף</t>
  </si>
  <si>
    <t>מנות</t>
  </si>
  <si>
    <t>מנחמיה</t>
  </si>
  <si>
    <t>מנרה</t>
  </si>
  <si>
    <t>מנשית זבדה</t>
  </si>
  <si>
    <t>מסד</t>
  </si>
  <si>
    <t>מסדה</t>
  </si>
  <si>
    <t>מסילות</t>
  </si>
  <si>
    <t>מסילת ציון</t>
  </si>
  <si>
    <t>מסלול</t>
  </si>
  <si>
    <t>מסלות</t>
  </si>
  <si>
    <t>מסעדה</t>
  </si>
  <si>
    <t>מסעודין אל-עזאזמה</t>
  </si>
  <si>
    <t>מסעודין אל-עזאזמה (שבט)</t>
  </si>
  <si>
    <t>מעברות</t>
  </si>
  <si>
    <t>מעגלים</t>
  </si>
  <si>
    <t>מעגן</t>
  </si>
  <si>
    <t>מעגן מיכאל</t>
  </si>
  <si>
    <t>מעוז חיים</t>
  </si>
  <si>
    <t>מעון</t>
  </si>
  <si>
    <t>מעונה</t>
  </si>
  <si>
    <t>מעוף</t>
  </si>
  <si>
    <t>מעיין ברוך</t>
  </si>
  <si>
    <t>מעיין חרוד (מר.תי.)</t>
  </si>
  <si>
    <t>מעיליא</t>
  </si>
  <si>
    <t>מעין ברוך</t>
  </si>
  <si>
    <t>מעלה אדומים</t>
  </si>
  <si>
    <t>מעלה אפרים</t>
  </si>
  <si>
    <t>מעלה גלבוע</t>
  </si>
  <si>
    <t>מעלה גמלא</t>
  </si>
  <si>
    <t>מעלה החמישה</t>
  </si>
  <si>
    <t>מעלה לבונה</t>
  </si>
  <si>
    <t>מעלה מכמש</t>
  </si>
  <si>
    <t>מעלה עירון</t>
  </si>
  <si>
    <t>מעלה עמוס</t>
  </si>
  <si>
    <t>מעלה עמוס-עתיר ידע וטכנ'</t>
  </si>
  <si>
    <t>מעלה שומרון</t>
  </si>
  <si>
    <t>מעלות-קורן (פארק תעשיה)</t>
  </si>
  <si>
    <t>מעלות-תרשיחא</t>
  </si>
  <si>
    <t>מעליא</t>
  </si>
  <si>
    <t>מעני אבו חאמד</t>
  </si>
  <si>
    <t>מענית</t>
  </si>
  <si>
    <t>מעש</t>
  </si>
  <si>
    <t>מפלסים</t>
  </si>
  <si>
    <t>מפעלי חבל מעון (מפ.אז.)</t>
  </si>
  <si>
    <t>מפרץ אמנון (מר.תי)</t>
  </si>
  <si>
    <t>מצדה (מר.תי.)</t>
  </si>
  <si>
    <t>מצדות יהודה (יתיר)</t>
  </si>
  <si>
    <t>מצובה</t>
  </si>
  <si>
    <t>מצליח</t>
  </si>
  <si>
    <t>מצפה</t>
  </si>
  <si>
    <t>מצפה אביב</t>
  </si>
  <si>
    <t>מצפה אילן</t>
  </si>
  <si>
    <t>מצפה יריחו</t>
  </si>
  <si>
    <t>מצפה נטופה</t>
  </si>
  <si>
    <t>מצפה רמון</t>
  </si>
  <si>
    <t>מצפה רמון(אז.תע.)</t>
  </si>
  <si>
    <t>מצפה שלם</t>
  </si>
  <si>
    <t>מצר</t>
  </si>
  <si>
    <t>מקוה ישראל</t>
  </si>
  <si>
    <t>מקיבלה</t>
  </si>
  <si>
    <t>מרגליות</t>
  </si>
  <si>
    <t>מרום גולן</t>
  </si>
  <si>
    <t>מרחב עם</t>
  </si>
  <si>
    <t>מרחביה (מושב)</t>
  </si>
  <si>
    <t>מרחביה (קבוץ)</t>
  </si>
  <si>
    <t>מרחביה (קיבוץ)</t>
  </si>
  <si>
    <t>מרחבים(מר.אז.)</t>
  </si>
  <si>
    <t>מרכז שפירא</t>
  </si>
  <si>
    <t>משאבי שדה</t>
  </si>
  <si>
    <t>משאבים (רמת נגב)</t>
  </si>
  <si>
    <t>משגב דב</t>
  </si>
  <si>
    <t>משגב עם</t>
  </si>
  <si>
    <t>משהד</t>
  </si>
  <si>
    <t>משהד (אז.תע.)</t>
  </si>
  <si>
    <t>משואה</t>
  </si>
  <si>
    <t>משואות יצחק</t>
  </si>
  <si>
    <t>משכיות</t>
  </si>
  <si>
    <t>משמר אילון</t>
  </si>
  <si>
    <t>משמר דוד</t>
  </si>
  <si>
    <t>משמר הירדן</t>
  </si>
  <si>
    <t>משמר הנגב</t>
  </si>
  <si>
    <t>משמר העמק</t>
  </si>
  <si>
    <t>משמר השבעה</t>
  </si>
  <si>
    <t>משמר השרון</t>
  </si>
  <si>
    <t>משמרות</t>
  </si>
  <si>
    <t>משמרת</t>
  </si>
  <si>
    <t>משען</t>
  </si>
  <si>
    <t>מתן</t>
  </si>
  <si>
    <t>מתת</t>
  </si>
  <si>
    <t>מתתיהו</t>
  </si>
  <si>
    <t>נאות גולן</t>
  </si>
  <si>
    <t>נאות הכיכר</t>
  </si>
  <si>
    <t>נאות הככר</t>
  </si>
  <si>
    <t>נאות מרדכי</t>
  </si>
  <si>
    <t>נאות סמדר</t>
  </si>
  <si>
    <t>נאות סמדר (שזפון)</t>
  </si>
  <si>
    <t>נאעורה</t>
  </si>
  <si>
    <t>נבטים</t>
  </si>
  <si>
    <t>נגבה</t>
  </si>
  <si>
    <t>נגה</t>
  </si>
  <si>
    <t>נגוהות (ראה נחל נגוהות)</t>
  </si>
  <si>
    <t>נהורה</t>
  </si>
  <si>
    <t>נהלל</t>
  </si>
  <si>
    <t>נהריה</t>
  </si>
  <si>
    <t>נהריה (אז.תע.צפ.)</t>
  </si>
  <si>
    <t>נהריה (ישן)</t>
  </si>
  <si>
    <t>נהרייה</t>
  </si>
  <si>
    <t>נוב</t>
  </si>
  <si>
    <t>נוה אבות</t>
  </si>
  <si>
    <t>נוה אור</t>
  </si>
  <si>
    <t>נוה אטיב</t>
  </si>
  <si>
    <t>נוה אילן</t>
  </si>
  <si>
    <t>נוה איתן</t>
  </si>
  <si>
    <t>נוה דניאל</t>
  </si>
  <si>
    <t>נוה זהר</t>
  </si>
  <si>
    <t>נוה חריף</t>
  </si>
  <si>
    <t>נוה ים</t>
  </si>
  <si>
    <t>נוה ימין</t>
  </si>
  <si>
    <t>נוה ירק</t>
  </si>
  <si>
    <t>נוה מבטח</t>
  </si>
  <si>
    <t>נוה מיכאל</t>
  </si>
  <si>
    <t>נוה שלום</t>
  </si>
  <si>
    <t>נווה אטיב</t>
  </si>
  <si>
    <t>נווה איתן</t>
  </si>
  <si>
    <t>נווה דניאל-עתיר ידע וטכנ'</t>
  </si>
  <si>
    <t>נווה זוהר</t>
  </si>
  <si>
    <t>נווה זיו</t>
  </si>
  <si>
    <t>נווה חריף</t>
  </si>
  <si>
    <t>נוף איילון</t>
  </si>
  <si>
    <t>נופים</t>
  </si>
  <si>
    <t>נופית</t>
  </si>
  <si>
    <t>נוקדים</t>
  </si>
  <si>
    <t>נוקדים - עתיר ידע וטכנ'</t>
  </si>
  <si>
    <t>נורדיה</t>
  </si>
  <si>
    <t>נורית</t>
  </si>
  <si>
    <t>נחושה</t>
  </si>
  <si>
    <t>נח"ל אמתי</t>
  </si>
  <si>
    <t>נח"ל באר מלכה</t>
  </si>
  <si>
    <t>נחל בתרונות</t>
  </si>
  <si>
    <t>נחל גבעות</t>
  </si>
  <si>
    <t>נחל גבעות-עתיר ידע וטכנ'</t>
  </si>
  <si>
    <t>נחל גנת</t>
  </si>
  <si>
    <t>נחל דורן</t>
  </si>
  <si>
    <t>נחל יעלון</t>
  </si>
  <si>
    <t>נח"ל נחושתן</t>
  </si>
  <si>
    <t>נחל נמרוד</t>
  </si>
  <si>
    <t>נחל עוז</t>
  </si>
  <si>
    <t>נחל עין חגלה</t>
  </si>
  <si>
    <t>נחל עירית</t>
  </si>
  <si>
    <t>נחל צורף</t>
  </si>
  <si>
    <t>נחל צין(מר.תע.)</t>
  </si>
  <si>
    <t>נחל שורק(מר.תע.)</t>
  </si>
  <si>
    <t>נחלה</t>
  </si>
  <si>
    <t>נחליאל</t>
  </si>
  <si>
    <t>נחלים</t>
  </si>
  <si>
    <t>נחם</t>
  </si>
  <si>
    <t>נחף</t>
  </si>
  <si>
    <t>נחשולים</t>
  </si>
  <si>
    <t>נחשון</t>
  </si>
  <si>
    <t>נחשונים</t>
  </si>
  <si>
    <t>נטועה</t>
  </si>
  <si>
    <t>נטור</t>
  </si>
  <si>
    <t>נטע</t>
  </si>
  <si>
    <t>נטעים</t>
  </si>
  <si>
    <t>נטף</t>
  </si>
  <si>
    <t>ניין</t>
  </si>
  <si>
    <t>ניל"י</t>
  </si>
  <si>
    <t>ניצן ב'</t>
  </si>
  <si>
    <t>ניצן (ראה דוחן)</t>
  </si>
  <si>
    <t>ניצנה (קהילת חינוך)</t>
  </si>
  <si>
    <t>ניצני סיני</t>
  </si>
  <si>
    <t>ניר אליהו</t>
  </si>
  <si>
    <t>ניר בנים</t>
  </si>
  <si>
    <t>ניר גלים</t>
  </si>
  <si>
    <t>ניר דוד (תל עמל)</t>
  </si>
  <si>
    <t>ניר דוד(תל עמל)</t>
  </si>
  <si>
    <t>ניר חן</t>
  </si>
  <si>
    <t>ניר יפה</t>
  </si>
  <si>
    <t>ניר יצחק</t>
  </si>
  <si>
    <t>ניר ישראל</t>
  </si>
  <si>
    <t>ניר משה</t>
  </si>
  <si>
    <t>ניר עוז</t>
  </si>
  <si>
    <t>ניר עם</t>
  </si>
  <si>
    <t>ניר עציון</t>
  </si>
  <si>
    <t>ניר עקיבא</t>
  </si>
  <si>
    <t>ניר צבי</t>
  </si>
  <si>
    <t>נירים</t>
  </si>
  <si>
    <t>נירית</t>
  </si>
  <si>
    <t>נירן</t>
  </si>
  <si>
    <t>נס הרים</t>
  </si>
  <si>
    <t>נס עמים</t>
  </si>
  <si>
    <t>נס ציונה</t>
  </si>
  <si>
    <t>נעורים</t>
  </si>
  <si>
    <t>נעלה</t>
  </si>
  <si>
    <t>נעם</t>
  </si>
  <si>
    <t>נעם(א.ת.נתיבות,עזתה,מרחב</t>
  </si>
  <si>
    <t>נעמה</t>
  </si>
  <si>
    <t>נען</t>
  </si>
  <si>
    <t>נפך</t>
  </si>
  <si>
    <t>נצאצרה</t>
  </si>
  <si>
    <t>נצאצרה (שבט)</t>
  </si>
  <si>
    <t>נצנה</t>
  </si>
  <si>
    <t>נצני סיני</t>
  </si>
  <si>
    <t>נצני עוז</t>
  </si>
  <si>
    <t>נצנים</t>
  </si>
  <si>
    <t>נצנים (קבוץ)</t>
  </si>
  <si>
    <t>נצר סרני</t>
  </si>
  <si>
    <t>נצרת</t>
  </si>
  <si>
    <t>נצרת (אז.תע.)</t>
  </si>
  <si>
    <t>נצרת עילית</t>
  </si>
  <si>
    <t>נצרת עלית (אז.תע</t>
  </si>
  <si>
    <t>נצרת עלית (אז.תע.)</t>
  </si>
  <si>
    <t>נצרת עלית (למעט</t>
  </si>
  <si>
    <t>נשר</t>
  </si>
  <si>
    <t>נתבג (מר.תע.)</t>
  </si>
  <si>
    <t>נתיב הגדוד</t>
  </si>
  <si>
    <t>נתיב הלה</t>
  </si>
  <si>
    <t>נתיב העשרה</t>
  </si>
  <si>
    <t>נתיב השיירה</t>
  </si>
  <si>
    <t>נתיב השירה</t>
  </si>
  <si>
    <t>נתיבות</t>
  </si>
  <si>
    <t>נתיבות (אז.תע.)</t>
  </si>
  <si>
    <t>נתניה</t>
  </si>
  <si>
    <t>סאג'ור</t>
  </si>
  <si>
    <t>סאסא</t>
  </si>
  <si>
    <t>סביון</t>
  </si>
  <si>
    <t>סגולה</t>
  </si>
  <si>
    <t>סדום</t>
  </si>
  <si>
    <t>סואעד (חמרייה)*</t>
  </si>
  <si>
    <t>סואעד (כמאנה)</t>
  </si>
  <si>
    <t>סואעד (כמאנה) (שבט)</t>
  </si>
  <si>
    <t>סואעד (שויכי חמריה)</t>
  </si>
  <si>
    <t>סולם</t>
  </si>
  <si>
    <t>סוסיה</t>
  </si>
  <si>
    <t>סופה</t>
  </si>
  <si>
    <t>סח'נין</t>
  </si>
  <si>
    <t>סח'נין (אז.תע.)</t>
  </si>
  <si>
    <t>סייד</t>
  </si>
  <si>
    <t>סייד (שבט)</t>
  </si>
  <si>
    <t>סיירים</t>
  </si>
  <si>
    <t>סלמה</t>
  </si>
  <si>
    <t>סלעית</t>
  </si>
  <si>
    <t>סמר</t>
  </si>
  <si>
    <t>סנסנה</t>
  </si>
  <si>
    <t>סעד</t>
  </si>
  <si>
    <t>סער</t>
  </si>
  <si>
    <t>ספיר</t>
  </si>
  <si>
    <t>ספירים פארק תעשיה</t>
  </si>
  <si>
    <t>ספן (מר.תע.)</t>
  </si>
  <si>
    <t>סתריה</t>
  </si>
  <si>
    <t>עבדון</t>
  </si>
  <si>
    <t>עברון</t>
  </si>
  <si>
    <t>עגור</t>
  </si>
  <si>
    <t>ע'ג'ר</t>
  </si>
  <si>
    <t>עד הלום(מר.תע.)</t>
  </si>
  <si>
    <t>עדי</t>
  </si>
  <si>
    <t>עדן</t>
  </si>
  <si>
    <t>עדנים</t>
  </si>
  <si>
    <t>עוזה</t>
  </si>
  <si>
    <t>עוזייר</t>
  </si>
  <si>
    <t>עולש</t>
  </si>
  <si>
    <t>עומר</t>
  </si>
  <si>
    <t>עומר (אז.תע.)</t>
  </si>
  <si>
    <t>עופר</t>
  </si>
  <si>
    <t>עופרים (בית אריה)</t>
  </si>
  <si>
    <t>עוצם</t>
  </si>
  <si>
    <t>עוקבי (בנו עוקבה) (שבט)</t>
  </si>
  <si>
    <t>עזוז</t>
  </si>
  <si>
    <t>עזיר</t>
  </si>
  <si>
    <t>עזר</t>
  </si>
  <si>
    <t>עזריאל</t>
  </si>
  <si>
    <t>עזריה</t>
  </si>
  <si>
    <t>עזריקם</t>
  </si>
  <si>
    <t>עזתה (אז.תע.)</t>
  </si>
  <si>
    <t>עטאוונה (שבט)</t>
  </si>
  <si>
    <t>עטאונה</t>
  </si>
  <si>
    <t>עטרת</t>
  </si>
  <si>
    <t>עידן</t>
  </si>
  <si>
    <t>עיילבון</t>
  </si>
  <si>
    <t>עילבון</t>
  </si>
  <si>
    <t>עילבון (אז.תע.)</t>
  </si>
  <si>
    <t>עילוט</t>
  </si>
  <si>
    <t>עילוט (אז.תע.)</t>
  </si>
  <si>
    <t>עין אילה</t>
  </si>
  <si>
    <t>עין אל-אסד</t>
  </si>
  <si>
    <t>עין בוקק(מר.תי.)</t>
  </si>
  <si>
    <t>עין גב</t>
  </si>
  <si>
    <t>עין גדי</t>
  </si>
  <si>
    <t>עין גדי(מר.תי.)</t>
  </si>
  <si>
    <t>עין דור</t>
  </si>
  <si>
    <t>עין הבשור</t>
  </si>
  <si>
    <t>עין הוד</t>
  </si>
  <si>
    <t>עין החורש</t>
  </si>
  <si>
    <t>עין המפרץ</t>
  </si>
  <si>
    <t>עין הנצי"ב</t>
  </si>
  <si>
    <t>עין הנציב</t>
  </si>
  <si>
    <t>עין העמק</t>
  </si>
  <si>
    <t>עין השופט</t>
  </si>
  <si>
    <t>עין השלושה</t>
  </si>
  <si>
    <t>עין ורד</t>
  </si>
  <si>
    <t>עין זיוון</t>
  </si>
  <si>
    <t>עין חוד</t>
  </si>
  <si>
    <t>עין חצבה</t>
  </si>
  <si>
    <t>עין חרוד (אחוד)</t>
  </si>
  <si>
    <t>עין חרוד (איחוד)</t>
  </si>
  <si>
    <t>עין חרוד (מאוחד)</t>
  </si>
  <si>
    <t>עין חרוד (מאחד)</t>
  </si>
  <si>
    <t>עין יהב</t>
  </si>
  <si>
    <t>עין יעקב</t>
  </si>
  <si>
    <t>עין כמונים</t>
  </si>
  <si>
    <t>עין כרם-ביס חקלאי</t>
  </si>
  <si>
    <t>עין כרמל</t>
  </si>
  <si>
    <t>עין מאהל</t>
  </si>
  <si>
    <t>עין עברונה)מר.ת</t>
  </si>
  <si>
    <t>עין עירון</t>
  </si>
  <si>
    <t>עין צורים</t>
  </si>
  <si>
    <t>עין קיניא</t>
  </si>
  <si>
    <t>עין קנייא</t>
  </si>
  <si>
    <t>עין שמר</t>
  </si>
  <si>
    <t>עין שריד</t>
  </si>
  <si>
    <t>עין תמר</t>
  </si>
  <si>
    <t>עינות</t>
  </si>
  <si>
    <t>עינת</t>
  </si>
  <si>
    <t>עיר אובות</t>
  </si>
  <si>
    <t>עכו</t>
  </si>
  <si>
    <t>עכו (אז.תע.)</t>
  </si>
  <si>
    <t>עכו עתירי טכנולוגיה</t>
  </si>
  <si>
    <t>עלומים</t>
  </si>
  <si>
    <t>עלי</t>
  </si>
  <si>
    <t>עלי זהב</t>
  </si>
  <si>
    <t>עלמה</t>
  </si>
  <si>
    <t>עלמון</t>
  </si>
  <si>
    <t>עמוקה</t>
  </si>
  <si>
    <t>עמור</t>
  </si>
  <si>
    <t>עמינדב</t>
  </si>
  <si>
    <t>עמיעד</t>
  </si>
  <si>
    <t>עמיעוז</t>
  </si>
  <si>
    <t>עמיעז</t>
  </si>
  <si>
    <t>עמיקם</t>
  </si>
  <si>
    <t>עמיר</t>
  </si>
  <si>
    <t>עמנואל</t>
  </si>
  <si>
    <t>עמקה</t>
  </si>
  <si>
    <t>ענב</t>
  </si>
  <si>
    <t>עספיא (מ-2009)</t>
  </si>
  <si>
    <t>עפולה</t>
  </si>
  <si>
    <t>עפולה (אז.תע.)</t>
  </si>
  <si>
    <t>עפולה(למעט אז.תע.)</t>
  </si>
  <si>
    <t>עפרה</t>
  </si>
  <si>
    <t>עץ אפרים</t>
  </si>
  <si>
    <t>עצמון שגב(ראה שגב עד 2009)</t>
  </si>
  <si>
    <t>עקבי(בנו עקבה)</t>
  </si>
  <si>
    <t>עראבה</t>
  </si>
  <si>
    <t>עראבה (אז.תע.)</t>
  </si>
  <si>
    <t>עראמשה</t>
  </si>
  <si>
    <t>עראמשה*</t>
  </si>
  <si>
    <t>עראמשה (שבט)</t>
  </si>
  <si>
    <t>ערב אל נעים</t>
  </si>
  <si>
    <t>ערבה דרומית (מפ.אז)</t>
  </si>
  <si>
    <t>ערד</t>
  </si>
  <si>
    <t>ערד (אז.תע.)</t>
  </si>
  <si>
    <t>ערוגות</t>
  </si>
  <si>
    <t>ערוער (אז.תע.)</t>
  </si>
  <si>
    <t>ערערה</t>
  </si>
  <si>
    <t>ערערה-בנגב</t>
  </si>
  <si>
    <t>ערערה-בנגב(ערוער)</t>
  </si>
  <si>
    <t>עתלית</t>
  </si>
  <si>
    <t>עתניאל</t>
  </si>
  <si>
    <t>פארן</t>
  </si>
  <si>
    <t>פארק שלוחת צבאים (אז.תע.)</t>
  </si>
  <si>
    <t>פדואל</t>
  </si>
  <si>
    <t>פדויים</t>
  </si>
  <si>
    <t>פדיה</t>
  </si>
  <si>
    <t>פוריה עילית</t>
  </si>
  <si>
    <t>פוריה-כפר עבודה</t>
  </si>
  <si>
    <t>פוריה-נוה עובד</t>
  </si>
  <si>
    <t>פוריידיס</t>
  </si>
  <si>
    <t>פורייה - כפר עבודה</t>
  </si>
  <si>
    <t>פורייה - נווה עובד</t>
  </si>
  <si>
    <t>פורייה עילית</t>
  </si>
  <si>
    <t>פורת</t>
  </si>
  <si>
    <t>פטיש</t>
  </si>
  <si>
    <t>פלך</t>
  </si>
  <si>
    <t>פלמחים</t>
  </si>
  <si>
    <t>פני חבר</t>
  </si>
  <si>
    <t>פסגות</t>
  </si>
  <si>
    <t>פסוטה</t>
  </si>
  <si>
    <t>פעמי תשז</t>
  </si>
  <si>
    <t>פצאל</t>
  </si>
  <si>
    <t>פקיעין (בוקייעה)</t>
  </si>
  <si>
    <t>פקיעין (בקיעה)</t>
  </si>
  <si>
    <t>פקיעין חדשה</t>
  </si>
  <si>
    <t>פקיעין-כסרא סמיע (אז.תע.)</t>
  </si>
  <si>
    <t>פרדס חנה-כרכור</t>
  </si>
  <si>
    <t>פרדסיה</t>
  </si>
  <si>
    <t>פרוד</t>
  </si>
  <si>
    <t>פרזון</t>
  </si>
  <si>
    <t>פרי גן</t>
  </si>
  <si>
    <t>פריגן</t>
  </si>
  <si>
    <t>פתח תקוה</t>
  </si>
  <si>
    <t>פתחיה</t>
  </si>
  <si>
    <t>צאלים</t>
  </si>
  <si>
    <t>צביה</t>
  </si>
  <si>
    <t>צבעון</t>
  </si>
  <si>
    <t>צובה</t>
  </si>
  <si>
    <t>צוחר</t>
  </si>
  <si>
    <t>צומת גולני(גליל תחתון מר.תע) קדמת גליל</t>
  </si>
  <si>
    <t>צופיה</t>
  </si>
  <si>
    <t>צופים</t>
  </si>
  <si>
    <t>צופית</t>
  </si>
  <si>
    <t>צופר</t>
  </si>
  <si>
    <t>צוקים</t>
  </si>
  <si>
    <t>צוקים (מחנה בלדד)</t>
  </si>
  <si>
    <t>צור הדסה</t>
  </si>
  <si>
    <t>צור משה</t>
  </si>
  <si>
    <t>צור נתן</t>
  </si>
  <si>
    <t>צוריאל</t>
  </si>
  <si>
    <t>צורית</t>
  </si>
  <si>
    <t>צורן - קדימה</t>
  </si>
  <si>
    <t>צח"ר (אז"ת צפת, חצור, ראש פינה.)</t>
  </si>
  <si>
    <t>צחר (אזת צפת, חצור, ראש פינה.)</t>
  </si>
  <si>
    <t>ציפורי</t>
  </si>
  <si>
    <t>צלפון</t>
  </si>
  <si>
    <t>צמח (מפ.אז.)</t>
  </si>
  <si>
    <t>צנדלה</t>
  </si>
  <si>
    <t>צפורי (מושב)</t>
  </si>
  <si>
    <t>צפורית (מר.תע.)</t>
  </si>
  <si>
    <t>צפריה</t>
  </si>
  <si>
    <t>צפרירים</t>
  </si>
  <si>
    <t>צפת</t>
  </si>
  <si>
    <t>צפת (אז.תע.)</t>
  </si>
  <si>
    <t>צרופה</t>
  </si>
  <si>
    <t>צריפין(מר.תע.)</t>
  </si>
  <si>
    <t>צרעה</t>
  </si>
  <si>
    <t>קבועה</t>
  </si>
  <si>
    <t>קבועה (שבט)</t>
  </si>
  <si>
    <t>קבוצת יבנה</t>
  </si>
  <si>
    <t>קדומים</t>
  </si>
  <si>
    <t>קדיראת א-צאנע</t>
  </si>
  <si>
    <t>קדמה</t>
  </si>
  <si>
    <t>קדמת צבי</t>
  </si>
  <si>
    <t>קדר</t>
  </si>
  <si>
    <t>קדר - עתיר ידע וטכנ'</t>
  </si>
  <si>
    <t>קדרון</t>
  </si>
  <si>
    <t>קדרים</t>
  </si>
  <si>
    <t>קדרים (מר. תע.)</t>
  </si>
  <si>
    <t>קדרים (קיבוץ)</t>
  </si>
  <si>
    <t>קואעין</t>
  </si>
  <si>
    <t>קודייראת א-צאנע (שבט)</t>
  </si>
  <si>
    <t>קוואעין (שבט)</t>
  </si>
  <si>
    <t>קוממיות</t>
  </si>
  <si>
    <t>קורנית</t>
  </si>
  <si>
    <t>קטורה</t>
  </si>
  <si>
    <t>קטורה (אז.תע)</t>
  </si>
  <si>
    <t>קידוחי נפט בנגב</t>
  </si>
  <si>
    <t>קיסריה</t>
  </si>
  <si>
    <t>קיסריה (אז.תע.)</t>
  </si>
  <si>
    <t>קלחים</t>
  </si>
  <si>
    <t>קליה</t>
  </si>
  <si>
    <t>קלנסוה</t>
  </si>
  <si>
    <t>קלע</t>
  </si>
  <si>
    <t>קצר א-סר</t>
  </si>
  <si>
    <t>קצר א-סר (אז.תע.)</t>
  </si>
  <si>
    <t>קצרין</t>
  </si>
  <si>
    <t>קצרין (אז.תע.)</t>
  </si>
  <si>
    <t>קריית ארבע</t>
  </si>
  <si>
    <t>קריית נטפים</t>
  </si>
  <si>
    <t>קריית שמונה</t>
  </si>
  <si>
    <t>קרית אונו</t>
  </si>
  <si>
    <t>קרית ארבע</t>
  </si>
  <si>
    <t>קרית אתא</t>
  </si>
  <si>
    <t>קרית ביאליק</t>
  </si>
  <si>
    <t>קרית גת</t>
  </si>
  <si>
    <t>קרית גת (אז.תע.)</t>
  </si>
  <si>
    <t>קרית טבעון</t>
  </si>
  <si>
    <t>קרית ים</t>
  </si>
  <si>
    <t>קרית יערים</t>
  </si>
  <si>
    <t>קרית יערים (טלזסטון)</t>
  </si>
  <si>
    <t>קרית מוצקין</t>
  </si>
  <si>
    <t>קרית מלאכי - תימורים (אז.תע.)</t>
  </si>
  <si>
    <t>קרית מלאכי עתירי טכנולוגיה</t>
  </si>
  <si>
    <t>קרית נטפים</t>
  </si>
  <si>
    <t>קרית ענבים</t>
  </si>
  <si>
    <t>קרית עקרון</t>
  </si>
  <si>
    <t>קרית שלמה</t>
  </si>
  <si>
    <t>קרית שמונה</t>
  </si>
  <si>
    <t>קרית שמונה-פיתוח גליל עליון(אז.תע)</t>
  </si>
  <si>
    <t>קרני שומרון</t>
  </si>
  <si>
    <t>קשת</t>
  </si>
  <si>
    <t>ראמה</t>
  </si>
  <si>
    <t>ראמה-סאג'ור (אז.תע.)</t>
  </si>
  <si>
    <t>ראס אל-עין</t>
  </si>
  <si>
    <t>ראס על עין</t>
  </si>
  <si>
    <t>ראש העין</t>
  </si>
  <si>
    <t>ראש פינה</t>
  </si>
  <si>
    <t>ראש צורים</t>
  </si>
  <si>
    <t>ראש צורים-עתיר ידע וטכנ'</t>
  </si>
  <si>
    <t>ראשון לציון</t>
  </si>
  <si>
    <t>רבבה</t>
  </si>
  <si>
    <t>רבדים</t>
  </si>
  <si>
    <t>רביבים</t>
  </si>
  <si>
    <t>רביד</t>
  </si>
  <si>
    <t>רגבה</t>
  </si>
  <si>
    <t>רגבים</t>
  </si>
  <si>
    <t>רהט</t>
  </si>
  <si>
    <t>רהט (אז.תע.)</t>
  </si>
  <si>
    <t>רוויה</t>
  </si>
  <si>
    <t>רוחה</t>
  </si>
  <si>
    <t>רוחמה</t>
  </si>
  <si>
    <t>רויה</t>
  </si>
  <si>
    <t>רומאנה</t>
  </si>
  <si>
    <t>רומת היב</t>
  </si>
  <si>
    <t>רומת הייב</t>
  </si>
  <si>
    <t>רועי</t>
  </si>
  <si>
    <t>רותם</t>
  </si>
  <si>
    <t>רותם פארק תעשיה  (תמ"ד)</t>
  </si>
  <si>
    <t>רחובות</t>
  </si>
  <si>
    <t>ריחאניה</t>
  </si>
  <si>
    <t>ריחאנייה</t>
  </si>
  <si>
    <t>ריחן</t>
  </si>
  <si>
    <t>ריינה</t>
  </si>
  <si>
    <t>רימונים</t>
  </si>
  <si>
    <t>רינה</t>
  </si>
  <si>
    <t>רכסים</t>
  </si>
  <si>
    <t>רם און</t>
  </si>
  <si>
    <t>רם-און</t>
  </si>
  <si>
    <t>רמאנה</t>
  </si>
  <si>
    <t>רמונים</t>
  </si>
  <si>
    <t>רמות</t>
  </si>
  <si>
    <t>רמות השבים</t>
  </si>
  <si>
    <t>רמות מאיר</t>
  </si>
  <si>
    <t>רמות מנשה</t>
  </si>
  <si>
    <t>רמות נפתלי</t>
  </si>
  <si>
    <t>רמלה</t>
  </si>
  <si>
    <t>רמת בקע (מר.תע)</t>
  </si>
  <si>
    <t>רמת גן</t>
  </si>
  <si>
    <t>רמת דוד</t>
  </si>
  <si>
    <t>רמת הכובש</t>
  </si>
  <si>
    <t>רמת הנגב (אז.תע)</t>
  </si>
  <si>
    <t>רמת השופט</t>
  </si>
  <si>
    <t>רמת השרון</t>
  </si>
  <si>
    <t>רמת חובב</t>
  </si>
  <si>
    <t>רמת חובב (אז.תע.)</t>
  </si>
  <si>
    <t>רמת יוחנן</t>
  </si>
  <si>
    <t>רמת ישי</t>
  </si>
  <si>
    <t>רמת מגשימים</t>
  </si>
  <si>
    <t>רמת צבי</t>
  </si>
  <si>
    <t>רמת רזיאל</t>
  </si>
  <si>
    <t>רמת רחל</t>
  </si>
  <si>
    <t>רנן</t>
  </si>
  <si>
    <t>רנתיה</t>
  </si>
  <si>
    <t>רעים</t>
  </si>
  <si>
    <t>רעננה</t>
  </si>
  <si>
    <t>רקפת</t>
  </si>
  <si>
    <t>רשפון</t>
  </si>
  <si>
    <t>רשפים</t>
  </si>
  <si>
    <t>רתמים</t>
  </si>
  <si>
    <t>שאטה (כלא)</t>
  </si>
  <si>
    <t>שא-נור</t>
  </si>
  <si>
    <t>שאר ישוב</t>
  </si>
  <si>
    <t>שבי ציון</t>
  </si>
  <si>
    <t>שבי שומרון</t>
  </si>
  <si>
    <t>שבלי</t>
  </si>
  <si>
    <t>שבלי - אום אל-גנם</t>
  </si>
  <si>
    <t>שבלים</t>
  </si>
  <si>
    <t>שגב</t>
  </si>
  <si>
    <t>שגב שלום</t>
  </si>
  <si>
    <t>שגב שלום (אז.תע.)</t>
  </si>
  <si>
    <t>שגב-שלום</t>
  </si>
  <si>
    <t>שגיא 2000 (מפעלי העמק)</t>
  </si>
  <si>
    <t>שדה אילן</t>
  </si>
  <si>
    <t>שדה אליהו</t>
  </si>
  <si>
    <t>שדה אליעזר</t>
  </si>
  <si>
    <t>שדה בוקר</t>
  </si>
  <si>
    <t>שדה דוד</t>
  </si>
  <si>
    <t>שדה ורבורג</t>
  </si>
  <si>
    <t>שדה יואב</t>
  </si>
  <si>
    <t>שדה יעקב</t>
  </si>
  <si>
    <t>שדה יצחק</t>
  </si>
  <si>
    <t>שדה משה</t>
  </si>
  <si>
    <t>שדה נחום</t>
  </si>
  <si>
    <t>שדה נחמיה</t>
  </si>
  <si>
    <t>שדה ניצן</t>
  </si>
  <si>
    <t>שדה עזיהו</t>
  </si>
  <si>
    <t>שדה צבי</t>
  </si>
  <si>
    <t>שדות ים</t>
  </si>
  <si>
    <t>שדות מיכה</t>
  </si>
  <si>
    <t>שדי אברהם</t>
  </si>
  <si>
    <t>שדי חמד</t>
  </si>
  <si>
    <t>שדי תרומות</t>
  </si>
  <si>
    <t>שדמה</t>
  </si>
  <si>
    <t>שדמות דבורה</t>
  </si>
  <si>
    <t>שדמות מחולה</t>
  </si>
  <si>
    <t>שדרות</t>
  </si>
  <si>
    <t>שדרות (אז.תע.)</t>
  </si>
  <si>
    <t>שהם</t>
  </si>
  <si>
    <t>שואבה</t>
  </si>
  <si>
    <t>שובה</t>
  </si>
  <si>
    <t>שובל</t>
  </si>
  <si>
    <t>שומרה</t>
  </si>
  <si>
    <t>שומריה</t>
  </si>
  <si>
    <t>שוקדה</t>
  </si>
  <si>
    <t>שוקת (אז.תע.)</t>
  </si>
  <si>
    <t>שורש</t>
  </si>
  <si>
    <t>שורשים</t>
  </si>
  <si>
    <t>שושנת העמקים (עמידר)</t>
  </si>
  <si>
    <t>שושנת העמקים (רסקו)</t>
  </si>
  <si>
    <t>שזור</t>
  </si>
  <si>
    <t>שחק(אז.תע שקד,חריש,קציר)</t>
  </si>
  <si>
    <t>שחר</t>
  </si>
  <si>
    <t>שחרות</t>
  </si>
  <si>
    <t>שיבולים</t>
  </si>
  <si>
    <t>שיזף</t>
  </si>
  <si>
    <t>שיח' דנון</t>
  </si>
  <si>
    <t>שיטים</t>
  </si>
  <si>
    <t>שיטים (רהא נחל שטים)</t>
  </si>
  <si>
    <t>שייח' דנון</t>
  </si>
  <si>
    <t>שילה</t>
  </si>
  <si>
    <t>שילת</t>
  </si>
  <si>
    <t>שכניה</t>
  </si>
  <si>
    <t>שלהבת (מרכז ספיר)(אז.תע)</t>
  </si>
  <si>
    <t>שלוה</t>
  </si>
  <si>
    <t>שלוחות</t>
  </si>
  <si>
    <t>שלומי</t>
  </si>
  <si>
    <t>שלומי (אז.תע.)</t>
  </si>
  <si>
    <t>שלומית</t>
  </si>
  <si>
    <t>שלי(אז.תע.)</t>
  </si>
  <si>
    <t>שמיר</t>
  </si>
  <si>
    <t>שמעה</t>
  </si>
  <si>
    <t>שמעה (אז.תע.)</t>
  </si>
  <si>
    <t>שמרת</t>
  </si>
  <si>
    <t>שמשית</t>
  </si>
  <si>
    <t>שני</t>
  </si>
  <si>
    <t>שניר</t>
  </si>
  <si>
    <t>שעב</t>
  </si>
  <si>
    <t>שעל</t>
  </si>
  <si>
    <t>שעלבים</t>
  </si>
  <si>
    <t>שער אפרים</t>
  </si>
  <si>
    <t>שער בנימין (אז.תע.)</t>
  </si>
  <si>
    <t>שער הגולן</t>
  </si>
  <si>
    <t>שער הנגב(מפ.אז.)</t>
  </si>
  <si>
    <t>שער העמקים</t>
  </si>
  <si>
    <t>שער מנשה</t>
  </si>
  <si>
    <t>שערי אברהם</t>
  </si>
  <si>
    <t>שערי תקוה</t>
  </si>
  <si>
    <t>שפיים</t>
  </si>
  <si>
    <t>שפיר</t>
  </si>
  <si>
    <t>שפר</t>
  </si>
  <si>
    <t>שפרעם</t>
  </si>
  <si>
    <t>שפרעם (אז.תע.)</t>
  </si>
  <si>
    <t>שקד</t>
  </si>
  <si>
    <t>שקף</t>
  </si>
  <si>
    <t>שרונה</t>
  </si>
  <si>
    <t>שריגים(לי-און)</t>
  </si>
  <si>
    <t>שריד</t>
  </si>
  <si>
    <t>שרשרת</t>
  </si>
  <si>
    <t>שתולה</t>
  </si>
  <si>
    <t>שתולים</t>
  </si>
  <si>
    <t>תאשור</t>
  </si>
  <si>
    <t>תדהר</t>
  </si>
  <si>
    <t>תובל</t>
  </si>
  <si>
    <t>תומר</t>
  </si>
  <si>
    <t>תושיה</t>
  </si>
  <si>
    <t>תושייה</t>
  </si>
  <si>
    <t>תימורים</t>
  </si>
  <si>
    <t>תירוש</t>
  </si>
  <si>
    <t>תל אביב-יפו</t>
  </si>
  <si>
    <t>תל יוסף</t>
  </si>
  <si>
    <t>תל יצחק</t>
  </si>
  <si>
    <t>תל מונד</t>
  </si>
  <si>
    <t>תל עדשים</t>
  </si>
  <si>
    <t>תל עסניה</t>
  </si>
  <si>
    <t>תל קציר</t>
  </si>
  <si>
    <t>תל שבע</t>
  </si>
  <si>
    <t>תל שבע (אז.תע.)</t>
  </si>
  <si>
    <t>תל תאומים</t>
  </si>
  <si>
    <t>תל-חי (מרכז תיירותי)</t>
  </si>
  <si>
    <t>תל-חי (מרכז תעשייתי)</t>
  </si>
  <si>
    <t>תלם</t>
  </si>
  <si>
    <t>תלמי אליהו</t>
  </si>
  <si>
    <t>תלמי אלעזר</t>
  </si>
  <si>
    <t>תלמי ביל"ו</t>
  </si>
  <si>
    <t>תלמי ביל'ו</t>
  </si>
  <si>
    <t>תלמי בילו</t>
  </si>
  <si>
    <t>תלמי יוסף</t>
  </si>
  <si>
    <t>תלמי יחיאל</t>
  </si>
  <si>
    <t>תלמי יפה</t>
  </si>
  <si>
    <t>תלמים</t>
  </si>
  <si>
    <t>תל-מלחתה</t>
  </si>
  <si>
    <t>תמ"ד דימונה(אז.תע.)</t>
  </si>
  <si>
    <t>תמרת</t>
  </si>
  <si>
    <t>תנובות</t>
  </si>
  <si>
    <t>תעוז</t>
  </si>
  <si>
    <t>תפן (אז.תע.)</t>
  </si>
  <si>
    <t>תפרח</t>
  </si>
  <si>
    <t>תקומה</t>
  </si>
  <si>
    <t>תקוע</t>
  </si>
  <si>
    <t>תקוע - עתיר ידע וטכנ'</t>
  </si>
  <si>
    <t>תראבין א-צאנע</t>
  </si>
  <si>
    <t>תראבין א-צאנע (שבט)</t>
  </si>
  <si>
    <t>תרבין (אז.תע.)</t>
  </si>
  <si>
    <t>תרבין א-צאנע</t>
  </si>
  <si>
    <t>תרדיון (אז.תע.)</t>
  </si>
  <si>
    <t>תרום</t>
  </si>
  <si>
    <t>תוספות ל- 1. פרטים כלליים ועלויות</t>
  </si>
  <si>
    <t>סוג בעל מניות</t>
  </si>
  <si>
    <t>יחיד</t>
  </si>
  <si>
    <t>ציבור</t>
  </si>
  <si>
    <t>שאר</t>
  </si>
  <si>
    <t>תאגיד</t>
  </si>
  <si>
    <t>רשימת מדינות ארץ רישום וארץ תושבות (סעיף 0.1) (סעיף 0.6)</t>
  </si>
  <si>
    <t>שם פרטי</t>
  </si>
  <si>
    <t>שם משפחה</t>
  </si>
  <si>
    <t>מעמד התוכנית</t>
  </si>
  <si>
    <t>רשימת ישובים (סעיף 0.1)</t>
  </si>
  <si>
    <t>תא זה יתעדכן אוטומטית</t>
  </si>
  <si>
    <t>(גרסא 2.1 ספטמבר 2016)
מנגנון התמיכות בהפחתת פליטות של גזי חממה
המשרד להגנת הסביבה</t>
  </si>
  <si>
    <t>סה"כ שנות הפחתה:</t>
  </si>
  <si>
    <t xml:space="preserve">
(כמות החשמל המיוצרת בשנה יכולה להיות מחושבת על בסיס הפרמטרים הנ"ל או באמצעות מודל חיצוני)</t>
  </si>
  <si>
    <t>חובה למילוי לצורך בדיקת הבקשה ותיקופה:</t>
  </si>
  <si>
    <t>רשימת אסמכתאות קבילות</t>
  </si>
  <si>
    <t>מפרט טכני</t>
  </si>
  <si>
    <t>כתב כמויות/הצעת מחיר/חוזה התקשרות</t>
  </si>
  <si>
    <t>תוצאות מדידה</t>
  </si>
  <si>
    <t>סקר אנרגיה</t>
  </si>
  <si>
    <t>יש להזין את שם האתר וכמות החשמל העתידה להיות מיוצרת לשנה.</t>
  </si>
  <si>
    <t xml:space="preserve"> שימוש במודל ממוחשב אופציונאלי, נא לצרף פלט (עד 10 אתרים)</t>
  </si>
  <si>
    <t>צירוף תוכנית עסקית לפרויקט</t>
  </si>
  <si>
    <t>מאשר</t>
  </si>
  <si>
    <t>לא מאשר</t>
  </si>
  <si>
    <t>היקף ייצור (לדוגמא, במידה ומדובר בקירור תהליכי)</t>
  </si>
  <si>
    <t>הוצאה על אנרגיה (₪)</t>
  </si>
  <si>
    <r>
      <t xml:space="preserve">אסמכתאות מצורפות
</t>
    </r>
    <r>
      <rPr>
        <i/>
        <sz val="11"/>
        <rFont val="Arial"/>
        <family val="2"/>
        <scheme val="minor"/>
      </rPr>
      <t xml:space="preserve">נא לפרט אילו אסמכתאות צורפו </t>
    </r>
  </si>
  <si>
    <r>
      <t>תיאור תוכנית הניטור והמדידה של הפרויקט (י</t>
    </r>
    <r>
      <rPr>
        <b/>
        <sz val="11"/>
        <rFont val="Arial"/>
        <family val="2"/>
        <scheme val="minor"/>
      </rPr>
      <t>ש לפרט תכנית ניטור עבור כל אתר</t>
    </r>
    <r>
      <rPr>
        <sz val="11"/>
        <rFont val="Arial"/>
        <family val="2"/>
        <scheme val="minor"/>
      </rPr>
      <t>):</t>
    </r>
  </si>
  <si>
    <r>
      <t xml:space="preserve">כמות חשמל המיוצרת בשנה
</t>
    </r>
    <r>
      <rPr>
        <sz val="11"/>
        <rFont val="Arial"/>
        <family val="2"/>
        <scheme val="minor"/>
      </rPr>
      <t xml:space="preserve"> (</t>
    </r>
    <r>
      <rPr>
        <i/>
        <sz val="11"/>
        <rFont val="Arial"/>
        <family val="2"/>
        <scheme val="minor"/>
      </rPr>
      <t>kWh)</t>
    </r>
  </si>
  <si>
    <r>
      <t xml:space="preserve">שעות פעילות בשנה
</t>
    </r>
    <r>
      <rPr>
        <sz val="11"/>
        <rFont val="Arial"/>
        <family val="2"/>
        <scheme val="minor"/>
      </rPr>
      <t>(</t>
    </r>
    <r>
      <rPr>
        <i/>
        <sz val="11"/>
        <rFont val="Arial"/>
        <family val="2"/>
        <scheme val="minor"/>
      </rPr>
      <t>h)</t>
    </r>
  </si>
  <si>
    <r>
      <t xml:space="preserve">כמות חשמל מיוצרת 
</t>
    </r>
    <r>
      <rPr>
        <sz val="11"/>
        <rFont val="Arial"/>
        <family val="2"/>
        <scheme val="minor"/>
      </rPr>
      <t xml:space="preserve">לפי נתונים  שהזין היזם בטבלה F27 -H38  </t>
    </r>
    <r>
      <rPr>
        <b/>
        <sz val="11"/>
        <rFont val="Arial"/>
        <family val="2"/>
        <scheme val="minor"/>
      </rPr>
      <t xml:space="preserve">
 (kWh)</t>
    </r>
  </si>
  <si>
    <r>
      <rPr>
        <i/>
        <u/>
        <sz val="11"/>
        <rFont val="Arial"/>
        <family val="2"/>
        <scheme val="minor"/>
      </rPr>
      <t>להלן מוצגת דוגמא בלבד</t>
    </r>
    <r>
      <rPr>
        <i/>
        <sz val="11"/>
        <rFont val="Arial"/>
        <family val="2"/>
        <scheme val="minor"/>
      </rPr>
      <t>:
במהלך חיי הפרויקט ינוטר כמות ייצור חשמל- יותקן מונה חשמל לניטור ייצור החשמל של הפאנלים בלבד (בכל אתר).
מונה החשמל יקרא אחת לחודש על ידי אחראי תחזוקה של החברה ונתוני המדידה ירשמו בקובץ ייעודי לפי אתרים.
להסבר מפורט למילוי תוכנית הניטור יש לפנות למסמך הקווים המנחים.</t>
    </r>
  </si>
  <si>
    <r>
      <t xml:space="preserve">דיווח לתקופות ניטור 1-3
</t>
    </r>
    <r>
      <rPr>
        <i/>
        <sz val="20"/>
        <rFont val="Arial"/>
        <family val="2"/>
        <scheme val="minor"/>
      </rPr>
      <t>לשימוש לאחר הטמעת הפרויקט בלבד</t>
    </r>
    <r>
      <rPr>
        <b/>
        <u/>
        <sz val="20"/>
        <rFont val="Arial"/>
        <family val="2"/>
        <scheme val="minor"/>
      </rPr>
      <t xml:space="preserve">
</t>
    </r>
  </si>
  <si>
    <r>
      <t xml:space="preserve">כמות חשמל מיוצרת בשנה
</t>
    </r>
    <r>
      <rPr>
        <i/>
        <sz val="11"/>
        <rFont val="Arial"/>
        <family val="2"/>
        <scheme val="minor"/>
      </rPr>
      <t>kWh</t>
    </r>
  </si>
  <si>
    <r>
      <rPr>
        <b/>
        <sz val="11"/>
        <rFont val="Arial"/>
        <family val="2"/>
        <scheme val="minor"/>
      </rPr>
      <t>מקור</t>
    </r>
    <r>
      <rPr>
        <sz val="11"/>
        <rFont val="Arial"/>
        <family val="2"/>
        <scheme val="minor"/>
      </rPr>
      <t>: http://www.preciseconversions.com/Energy.aspx</t>
    </r>
  </si>
  <si>
    <r>
      <rPr>
        <b/>
        <sz val="11"/>
        <rFont val="Arial"/>
        <family val="2"/>
        <scheme val="minor"/>
      </rPr>
      <t>מקור</t>
    </r>
    <r>
      <rPr>
        <sz val="11"/>
        <rFont val="Arial"/>
        <family val="2"/>
        <scheme val="minor"/>
      </rPr>
      <t>: http://www.convertunits.com/from/kilowatt-hours/to/TJ</t>
    </r>
  </si>
  <si>
    <r>
      <t xml:space="preserve">שטח לייצור חשמל
</t>
    </r>
    <r>
      <rPr>
        <sz val="11"/>
        <rFont val="Arial"/>
        <family val="2"/>
        <scheme val="minor"/>
      </rPr>
      <t>(</t>
    </r>
    <r>
      <rPr>
        <i/>
        <sz val="11"/>
        <rFont val="Arial"/>
        <family val="2"/>
        <scheme val="minor"/>
      </rPr>
      <t>m2)
שטח נטו, השטח המכוסה</t>
    </r>
  </si>
  <si>
    <r>
      <t>הספק המערכת למטר מרובע</t>
    </r>
    <r>
      <rPr>
        <sz val="11"/>
        <rFont val="Arial"/>
        <family val="2"/>
        <scheme val="minor"/>
      </rPr>
      <t xml:space="preserve">
(</t>
    </r>
    <r>
      <rPr>
        <i/>
        <sz val="11"/>
        <rFont val="Arial"/>
        <family val="2"/>
        <scheme val="minor"/>
      </rPr>
      <t>kW/m2)</t>
    </r>
  </si>
  <si>
    <t>שימו לב: במידה ולא צורפו אסמכתאות מתאימות, הועדה רשאית להחמיר בבדיקה, או לא לבדוק את הבקשה- דוגמאות לאסמכתאות ניתן למצוא בגיליון "הנחיות".</t>
  </si>
  <si>
    <t>סוג היזם</t>
  </si>
  <si>
    <t>חברת אסקו</t>
  </si>
  <si>
    <t>יזם עצמאי שאינו חברת אסקו (לרבות עסקים, רשויות וכל גוף זכאי אחר).</t>
  </si>
  <si>
    <t>נא לאשר כי היזם רשום במרשם חברות האסקו במשרד האנרגיה.</t>
  </si>
  <si>
    <t>רישום במרשם חברות האסקו במשרד האנרגיה</t>
  </si>
  <si>
    <t>הקמה</t>
  </si>
  <si>
    <t>הרחבה</t>
  </si>
  <si>
    <t>שיפוץ מלונות</t>
  </si>
  <si>
    <t>העתקה</t>
  </si>
  <si>
    <t>קבוע</t>
  </si>
  <si>
    <t>ענף</t>
  </si>
  <si>
    <t>אגודה שיתופית</t>
  </si>
  <si>
    <t>אגודה שיתופית חקלאית בע"מ</t>
  </si>
  <si>
    <t>חברה נוכרית רשומה בישראל</t>
  </si>
  <si>
    <t>עוסק מורשה</t>
  </si>
  <si>
    <t>שותפות חוץ רשומה בישראל</t>
  </si>
  <si>
    <t>שותפות רשומה לא מוגבלת</t>
  </si>
  <si>
    <t>שותפות רשומה מוגבלת</t>
  </si>
  <si>
    <t>תאגיד פיקטיבי</t>
  </si>
  <si>
    <t>תאגיד שהוקם לפי צו ממשלתי</t>
  </si>
  <si>
    <t>גזבר</t>
  </si>
  <si>
    <t>חשב/ת</t>
  </si>
  <si>
    <t>יועץ</t>
  </si>
  <si>
    <t>יו"ר</t>
  </si>
  <si>
    <t>מהנדס/ת</t>
  </si>
  <si>
    <t>מנהל</t>
  </si>
  <si>
    <t>מנהל/ת חשבונות</t>
  </si>
  <si>
    <t>מנהל/ת כספים</t>
  </si>
  <si>
    <t>מנהל/ת פיתוח</t>
  </si>
  <si>
    <t>מנהל/ת שיווק</t>
  </si>
  <si>
    <t>משנה למנכ"ל</t>
  </si>
  <si>
    <t>נשיא</t>
  </si>
  <si>
    <t>סמנכ"ל</t>
  </si>
  <si>
    <t>סמנכ"ל/ית כספים</t>
  </si>
  <si>
    <t>עו"ד</t>
  </si>
  <si>
    <t>פקידה</t>
  </si>
  <si>
    <t>רו"ח</t>
  </si>
  <si>
    <t>תואר</t>
  </si>
  <si>
    <t>גברת</t>
  </si>
  <si>
    <t>מר</t>
  </si>
  <si>
    <t>מגזר</t>
  </si>
  <si>
    <t>מגזר מוניציפאלי</t>
  </si>
  <si>
    <t>מגזר מסחר ושירותים</t>
  </si>
  <si>
    <t>מגזר תחבורה</t>
  </si>
  <si>
    <t>מגזר תעשייתי וחקלאי</t>
  </si>
  <si>
    <t>מתודולוגית חישוב</t>
  </si>
  <si>
    <t>AMS-I.C</t>
  </si>
  <si>
    <t>AMS-II.C</t>
  </si>
  <si>
    <t>AMS-II.D</t>
  </si>
  <si>
    <t>AMS-II.E</t>
  </si>
  <si>
    <t>AMS-II.I.</t>
  </si>
  <si>
    <t>AMS-III.AE</t>
  </si>
  <si>
    <t>AMS-III.A.O</t>
  </si>
  <si>
    <t>AMS-III.C</t>
  </si>
  <si>
    <t>AMS-III.D</t>
  </si>
  <si>
    <t>AMS-III.E</t>
  </si>
  <si>
    <t>AMS-III.G</t>
  </si>
  <si>
    <t>AMS-III.H</t>
  </si>
  <si>
    <t>AMS-III.S</t>
  </si>
  <si>
    <t>AMS-II.K</t>
  </si>
  <si>
    <t>AM0056</t>
  </si>
  <si>
    <t>AM0060</t>
  </si>
  <si>
    <t>תעודת זהות (9 ספרות)</t>
  </si>
  <si>
    <t>גידולים צמחיים</t>
  </si>
  <si>
    <t>ייעור וכריתת עצים</t>
  </si>
  <si>
    <t>דיג וחקלאות מים</t>
  </si>
  <si>
    <t>גידול בעלי חיים, ציד ופעילויות נלוות</t>
  </si>
  <si>
    <t>כריית פחם ופחם חום</t>
  </si>
  <si>
    <t>הפקת נפט גולמי וגז טבעי</t>
  </si>
  <si>
    <t>כריית עפרות מתכת</t>
  </si>
  <si>
    <t>סוגים אחרים של כרייה וחציבה</t>
  </si>
  <si>
    <t>פעילויות עזר לכרייה</t>
  </si>
  <si>
    <t>ייצור מוצרי מזון</t>
  </si>
  <si>
    <t>ייצור משקאות</t>
  </si>
  <si>
    <t>ייצור מוצרי טבק</t>
  </si>
  <si>
    <t>ייצור טקסטיל</t>
  </si>
  <si>
    <t>ייצור מוצרי הלבשה</t>
  </si>
  <si>
    <t>ייצור ועיבוד של מוצרי עור ושל אביזרים נלווים</t>
  </si>
  <si>
    <t>ייצור מוצרי עץ ומוצרי עץ ושעם, פרט לרהיטים; ייצור מוצרי קש ומוצרים מחומרי קליעה</t>
  </si>
  <si>
    <t xml:space="preserve">ייצור נייר ומוצריו </t>
  </si>
  <si>
    <t>הדפסה ושכפול של חומר תקשורתי מוקלט</t>
  </si>
  <si>
    <t>ייצור מוצרי נפט מזוקק</t>
  </si>
  <si>
    <t>ייצור כימיקלים ומוצריהם</t>
  </si>
  <si>
    <t>ייצור תרופות, כולל תרופות הומאופתיות</t>
  </si>
  <si>
    <t xml:space="preserve">ייצור מוצרי גומי ופלסטיק </t>
  </si>
  <si>
    <t>ייצור מוצרים אחרים על בסיס מינרלים אל-מתכתיים</t>
  </si>
  <si>
    <t>תעשיית מתכות בסיסיות</t>
  </si>
  <si>
    <t>ייצור מוצרי מתכת בהרכבה, פרט למכונות ולציוד</t>
  </si>
  <si>
    <t>ייצור מחשבים, מכשור אלקטרוני ואופטי</t>
  </si>
  <si>
    <t>ייצור ציוד חשמלי</t>
  </si>
  <si>
    <t>ייצור מכונות וציוד לנמ"א</t>
  </si>
  <si>
    <t xml:space="preserve">ייצור כלי רכב מנועיים ונגררים </t>
  </si>
  <si>
    <t>ייצור כלי תחבורה והובלה אחרים</t>
  </si>
  <si>
    <t>ייצור רהיטים</t>
  </si>
  <si>
    <t>ענפי ייצור אחרים</t>
  </si>
  <si>
    <t>תיקון, תחזוקה והתקנה של מכונות וציוד</t>
  </si>
  <si>
    <t>עיבוד יהלומים</t>
  </si>
  <si>
    <t>אספקת חשמל, גז, קיטור ומיזוג אוויר (קירור)</t>
  </si>
  <si>
    <t>אגירת מים, טיפול ואספקה</t>
  </si>
  <si>
    <t>שירותי ביוב</t>
  </si>
  <si>
    <t>איסוף, טיפול וסילוק של אשפה ופסולת; מחזור (והשבה) של חומרים</t>
  </si>
  <si>
    <t>שירותי טיהור ושירותים אחרים לטיפול בפסולת</t>
  </si>
  <si>
    <t>בניית מבנים ובניינים</t>
  </si>
  <si>
    <t xml:space="preserve">עבודות הנדסה אזרחית </t>
  </si>
  <si>
    <t xml:space="preserve">עבודות בנייה מיוחדות </t>
  </si>
  <si>
    <t>מסחר סיטוני וקמעוני בכלי רכב מנועיים ובאופנועים ותיקונם</t>
  </si>
  <si>
    <t>מסחר סיטוני, פרט לכלי רכב מנועיים ולאופנועים</t>
  </si>
  <si>
    <t>מכירה קמעונית, פרט לכלי רכב מנועיים ולאופנועים</t>
  </si>
  <si>
    <t>הובלה יבשתית והובלה באמצעות קווי צינורות</t>
  </si>
  <si>
    <t>הובלה ימית</t>
  </si>
  <si>
    <t>הובלה אווירית</t>
  </si>
  <si>
    <t>אחסנה ושירותי עזר לתחבורה</t>
  </si>
  <si>
    <t>שירותי דואר ובלדרות</t>
  </si>
  <si>
    <t>שירותי אירוח</t>
  </si>
  <si>
    <t xml:space="preserve">שירותי מזון ומשקאות </t>
  </si>
  <si>
    <t>הוצאה לאור</t>
  </si>
  <si>
    <t xml:space="preserve">הפקה, פוסט-פרודקשן והפצה של סרטי קולנוע, סרטי וידאו, תכניות טלוויזיה, הקלטה
 והוצאה לאור של קול ומוזיקה </t>
  </si>
  <si>
    <t>שידור תכניות רדיו וטלוויזיה</t>
  </si>
  <si>
    <t>שירותי תקשורת</t>
  </si>
  <si>
    <t>תכנות מחשבים, ייעוץ בתחום המחשבים ושירותים נלווים אחרים</t>
  </si>
  <si>
    <t>שירותי מידע</t>
  </si>
  <si>
    <t>שירותים פיננסיים, פרט לביטוח ולקרנות פנסיה</t>
  </si>
  <si>
    <t>ביטוח, ביטוח משנה וקרנות פנסיה, פרט לביטוח לאומי חובה</t>
  </si>
  <si>
    <t>פעילויות עזר הנלוות לשירותים פיננסיים ולשירותי ביטוח</t>
  </si>
  <si>
    <t>פעילויות בנדל"ן</t>
  </si>
  <si>
    <t>שירותים משפטיים ושירותי חשבונאות</t>
  </si>
  <si>
    <t>שירותי משרדים ראשיים; שירותי ייעוץ ניהולי</t>
  </si>
  <si>
    <t>שירותי אדריכלות והנדסה; בדיקות טכניות וניתוח נתונים טכניים</t>
  </si>
  <si>
    <t>מחקר מדעי ופיתוח</t>
  </si>
  <si>
    <t>פרסום וחקר שווקים</t>
  </si>
  <si>
    <t>סוגים אחרים של שירותים מקצועיים, מדעיים וטכניים</t>
  </si>
  <si>
    <t>שירותים וטרינריים</t>
  </si>
  <si>
    <t>שירותי השכרה והחכרה</t>
  </si>
  <si>
    <t>שירותי תעסוקה</t>
  </si>
  <si>
    <t>פעילויות של סוכנויות נסיעות, מארגני טיולים, הזמנות ושירותים נלווים</t>
  </si>
  <si>
    <t>שירותי שמירה, אבטחה וחקירה</t>
  </si>
  <si>
    <t>חימום וקירור מים</t>
  </si>
  <si>
    <t>ניתן להוסיף משוואות וטבלאות ככל הנדרש. במידת הצורך יש להוסיף תרשים זרימה, מאזן אנרגטי, מאזן מסה וכו'.  ניתן גם להציג נתונים בקובץ מצורף או בגילינות חישובים א/ב.</t>
  </si>
  <si>
    <t>לא רשום</t>
  </si>
  <si>
    <t>סיכום הפחתת פליטות ממקורות חשמל בלבד (קוט"ש)</t>
  </si>
  <si>
    <t>סה"כ הפחתת צריכת אנרגיה צפויה בשנה ממקורות חשמל בלבד (KWh)</t>
  </si>
  <si>
    <t>סה"כ הפחתת צריכת אנרגיה צפויה כתוצאה מהפרויקט ממקורות חשמל בלבד (KWh)</t>
  </si>
  <si>
    <t>אישור AHRI/ EUROVENT</t>
  </si>
  <si>
    <t>הערכת מהנדס לרבות תיקוף החישוב</t>
  </si>
  <si>
    <t>סיכום צריכת אנרגיה שנתית צפויה לפרויקט לפי מקורות</t>
  </si>
  <si>
    <t>לוחית ע"ג היחידה (Name Plate)</t>
  </si>
  <si>
    <t>משאבות</t>
  </si>
  <si>
    <t>מדחסים</t>
  </si>
  <si>
    <t>8.5.1</t>
  </si>
  <si>
    <t>8.5.2</t>
  </si>
  <si>
    <t>8.5.3</t>
  </si>
  <si>
    <t>9.6.1</t>
  </si>
  <si>
    <t>9.6.2</t>
  </si>
  <si>
    <t>9.6.3</t>
  </si>
  <si>
    <t>9.7.1</t>
  </si>
  <si>
    <t>9.7.2</t>
  </si>
  <si>
    <t>9.7.3</t>
  </si>
  <si>
    <t>9.8.1</t>
  </si>
  <si>
    <t>9.8.2</t>
  </si>
  <si>
    <t>9.8.3</t>
  </si>
  <si>
    <t>הערכת צריכת אנרגיה שנתית צפויה בהיעדר הפרויקט</t>
  </si>
  <si>
    <t>סיכום צריכת אנרגיה בפועל בתקופת הדיווח לפי מקורות</t>
  </si>
  <si>
    <t>פקטור צריכת דלקים ליח' תפוקה בהיעדר הפרויקט</t>
  </si>
  <si>
    <t>איקלום מבנים</t>
  </si>
  <si>
    <t>צריכת אנרגיה שנתית לאיקלום מבנים בהיעדר הפרויקט</t>
  </si>
  <si>
    <t>חישובי אמדן כלכלי</t>
  </si>
  <si>
    <t>המרת יחידות</t>
  </si>
  <si>
    <t>CDM Methodologies</t>
  </si>
  <si>
    <t>חריגה מערכי סף</t>
  </si>
  <si>
    <t>חלק זה ישמש ככלי לדיווח תוצאות הניטור במהלך תקופות הניטור של 12 חודשים רצופים בתוך תקופה של 24 חודשים מתום תקופת הפרויקט (מספר תקופות הניטור נקבע בהתאם להוראת המנכ"ל ). החישובים מסתמכים על הערכת אנרגיה צפויה כפי שהוגדרה מעלה ועל שינויים שהתבצעו במהלך הפרויקט.</t>
  </si>
  <si>
    <t>* כל המקדמים מעודכנים על פי טבלת  מקדמי פליטה של טופס דווח המנגנון הוולונטרי גרסה 11.0 (2019)</t>
  </si>
  <si>
    <t xml:space="preserve">טבלא 2: המרה ל CO2* (סעיף4.1.1) </t>
  </si>
  <si>
    <t xml:space="preserve">טבלה זו מסכמת את החיסכון הצפוי וכדאיות הכלכלית של הפרוייקט במונחים של שנות החזר השקעה </t>
  </si>
  <si>
    <t>(מחיר  בשער בז"ן + מחיר הבלו) * הרווח של המפיץ*ליטר לטון</t>
  </si>
  <si>
    <t>(מחיר  בשער בז"ן + מחיר הבלו) *צפיפות*ליטר לטון</t>
  </si>
  <si>
    <t>https://www.gov.il/BlobFolder/rfp/shimua_natural_gas/he/ShimuaConJan15.pdf
https://www.gov.il/he/Departments/general/fuel_tax
https://www.gov.il/he/Departments/general/theory_rate_fuel_price</t>
  </si>
  <si>
    <t xml:space="preserve">
https://www.gov.il/he/Departments/general/fuel_tax
https://www.gov.il/he/Departments/general/theory_rate_fuel_price</t>
  </si>
  <si>
    <t>נתוני משרד האנרגיה –  שנת 2019</t>
  </si>
  <si>
    <t>נתוני משרד האנרגיה –  שנת 2020</t>
  </si>
  <si>
    <t>נתונים מתוך סקר אנרגיה עדכניים 2019- לקוח בינוני</t>
  </si>
  <si>
    <t>חישוב שנות החזר ההשקעה של הפרויקט מתבסס על חסכון באנרגיה בלבד, ואינו כולל גידול בהכנסות</t>
  </si>
  <si>
    <t>חישוב המשרד להגנת הסביבה, המקדם כולל ייצור חשמל ע"י יחידות חח"י ויח"פים</t>
  </si>
  <si>
    <t>גיליון זה מכיל הנחיות כלליות למילוי טופס הבקשה לתמיכה בפרויקט להתייעלות באנרגיה והפחתת פליטות</t>
  </si>
  <si>
    <r>
      <rPr>
        <b/>
        <sz val="12"/>
        <rFont val="Segoe UI Semibold"/>
        <family val="2"/>
      </rPr>
      <t>שימו לב:</t>
    </r>
    <r>
      <rPr>
        <sz val="12"/>
        <rFont val="Segoe UI Semibold"/>
        <family val="2"/>
      </rPr>
      <t xml:space="preserve"> במידה ולא צורפו אסמכתאות מתאימות, המשרד יהיה רשאי להחמיר בבדיקה, או לא לבדוק את הבקשה.</t>
    </r>
  </si>
  <si>
    <r>
      <t xml:space="preserve">גיליון 'אמדן כלכלי': </t>
    </r>
    <r>
      <rPr>
        <sz val="12"/>
        <rFont val="Segoe UI Semibold"/>
        <family val="2"/>
      </rPr>
      <t>בגיליון זה מוצגים תוצאות ומדדים כלכליים של הפרויקט. יש למלא את מחירי האנרגיה הרלוונטיים לפרויקט.</t>
    </r>
  </si>
  <si>
    <r>
      <rPr>
        <i/>
        <sz val="12"/>
        <rFont val="Segoe UI Semibold"/>
        <family val="2"/>
      </rPr>
      <t xml:space="preserve">גיליון 'קבועים': </t>
    </r>
    <r>
      <rPr>
        <sz val="12"/>
        <rFont val="Segoe UI Semibold"/>
        <family val="2"/>
      </rPr>
      <t>גיליון זה כולל חישובי ביניים לצורך ביצוע החישובים הסופיים. אין צורך למלא נתונים בגיליון זה.</t>
    </r>
  </si>
  <si>
    <t>יש למלא את גיליון "פרטים כלליים, עלויות ותוצאות" ואת גיליון "כללי" (הסבר ברשימת פרקים, למטה).</t>
  </si>
  <si>
    <t>שימו לב: במידה ולא צורפו אסמכתאות מתאימות, המשרד יהיה רשאי להחמיר בבדיקה, או לא לבדוק את הבקשה- דוגמאות לאסמכתאות ניתן למצוא בגיליון "הנחיות".</t>
  </si>
  <si>
    <t>ענף התכנית</t>
  </si>
  <si>
    <t>שמות אנשי קשר - נציגים מוסמכים מטעם היזם</t>
  </si>
  <si>
    <t>1.3</t>
  </si>
  <si>
    <t>סה"כ השקעה כולל מע"מ (ש"ח)</t>
  </si>
  <si>
    <t>לא יחושב סה"כ השקעה ומענק ללא מילוי אנשי קשר בסעיף 0.8</t>
  </si>
  <si>
    <t>רכיב ציוד</t>
  </si>
  <si>
    <t>עלות עבור ציוד + התקנה (בש"ח כולל מע"מ)</t>
  </si>
  <si>
    <t>נא לציין את סוג היזם</t>
  </si>
  <si>
    <t>1.4</t>
  </si>
  <si>
    <t>1.5</t>
  </si>
  <si>
    <t>סה"כ תמיכה מבוקשת כולל מע"מ (ש"ח)</t>
  </si>
  <si>
    <t>1.6</t>
  </si>
  <si>
    <t>הערות כלליות לחלק זה</t>
  </si>
  <si>
    <t xml:space="preserve">קוט"ש נחסך מצטבר להיקף סיוע מבוקש
₪ / KWh </t>
  </si>
  <si>
    <t>שימו לב: במידה ולא צורפו אסמכתאות מתאימות, המשרד רשאי להחמיר בבדיקה, או לא לבדוק את הבקשה- דוגמאות לאסמכתאות ניתן למצוא בגיליון "הנחיות".</t>
  </si>
  <si>
    <r>
      <rPr>
        <i/>
        <sz val="7"/>
        <rFont val="Segoe UI Semibold"/>
        <family val="2"/>
      </rPr>
      <t xml:space="preserve"> </t>
    </r>
    <r>
      <rPr>
        <i/>
        <sz val="11"/>
        <rFont val="Segoe UI Semibold"/>
        <family val="2"/>
      </rPr>
      <t xml:space="preserve">שם מתודולוגיית החישוב וניטור לפרויקט  </t>
    </r>
  </si>
  <si>
    <r>
      <t xml:space="preserve">צריכת אנרגיה צפויה בשנה בהעדר הפרויקט לפי מקורות
</t>
    </r>
    <r>
      <rPr>
        <sz val="11"/>
        <rFont val="Segoe UI Semibold"/>
        <family val="2"/>
      </rPr>
      <t>צריכת אנרגיה בשנת פרויקט במידה והיה נעשה שימוש בטכנולוגית הבסיס. בחישוב זה יש להתחשב בתפוקה הצפויה של מערכת הפרויקט.</t>
    </r>
  </si>
  <si>
    <r>
      <t xml:space="preserve">גז טבעי </t>
    </r>
    <r>
      <rPr>
        <sz val="11"/>
        <rFont val="Segoe UI Semibold"/>
        <family val="2"/>
      </rPr>
      <t>(MMBTU)</t>
    </r>
  </si>
  <si>
    <r>
      <t xml:space="preserve">גפ"מ </t>
    </r>
    <r>
      <rPr>
        <sz val="11"/>
        <rFont val="Segoe UI Semibold"/>
        <family val="2"/>
      </rPr>
      <t>(ק"ג)</t>
    </r>
  </si>
  <si>
    <r>
      <t xml:space="preserve">חשמל </t>
    </r>
    <r>
      <rPr>
        <sz val="11"/>
        <rFont val="Segoe UI Semibold"/>
        <family val="2"/>
      </rPr>
      <t>(קוט"ש)</t>
    </r>
  </si>
  <si>
    <r>
      <t xml:space="preserve">מזוט </t>
    </r>
    <r>
      <rPr>
        <sz val="11"/>
        <rFont val="Segoe UI Semibold"/>
        <family val="2"/>
      </rPr>
      <t>(ליטר)</t>
    </r>
  </si>
  <si>
    <r>
      <t xml:space="preserve">סולר </t>
    </r>
    <r>
      <rPr>
        <sz val="11"/>
        <rFont val="Segoe UI Semibold"/>
        <family val="2"/>
      </rPr>
      <t>(ליטר)</t>
    </r>
  </si>
  <si>
    <r>
      <rPr>
        <b/>
        <u/>
        <sz val="11"/>
        <rFont val="Segoe UI Semibold"/>
        <family val="2"/>
      </rPr>
      <t>יש לשים לב</t>
    </r>
    <r>
      <rPr>
        <sz val="11"/>
        <rFont val="Segoe UI Semibold"/>
        <family val="2"/>
      </rPr>
      <t xml:space="preserve"> - מתן המענק תלוי בהצגת דוחות  שנתיים  על ביצוע הפרוייקט והחיסכן שהושג ולכן יש צורך בתכנית ניטור ברורה ומפורטת</t>
    </r>
  </si>
  <si>
    <r>
      <t>תיאור תוכנית הניטור
 (</t>
    </r>
    <r>
      <rPr>
        <b/>
        <sz val="11"/>
        <rFont val="Segoe UI Semibold"/>
        <family val="2"/>
      </rPr>
      <t>יש לפרט תכנית ניטור עבור כל אתר</t>
    </r>
    <r>
      <rPr>
        <sz val="11"/>
        <rFont val="Segoe UI Semibold"/>
        <family val="2"/>
      </rPr>
      <t xml:space="preserve">):
• תיאור כללי
• נהלי עבודה
• תכיפות המדידות
• פעולות לשמירה על דיוק המדידה
• חלוקת סמכויות
</t>
    </r>
  </si>
  <si>
    <r>
      <t xml:space="preserve">דיווח לתקופות ניטור 1-3 כללי
</t>
    </r>
    <r>
      <rPr>
        <i/>
        <sz val="20"/>
        <rFont val="Segoe UI Semibold"/>
        <family val="2"/>
      </rPr>
      <t>לשימוש לאחר הטמעת הפרויקט בלבד</t>
    </r>
    <r>
      <rPr>
        <b/>
        <u/>
        <sz val="20"/>
        <rFont val="Segoe UI Semibold"/>
        <family val="2"/>
      </rPr>
      <t xml:space="preserve">
</t>
    </r>
  </si>
  <si>
    <r>
      <t xml:space="preserve">סיכום צריכת אנרגיה בהיעדר הפרויקט לפי מקורות
</t>
    </r>
    <r>
      <rPr>
        <i/>
        <sz val="11"/>
        <rFont val="Segoe UI Semibold"/>
        <family val="2"/>
      </rPr>
      <t>צריכת אנרגיה בשנת פרויקט במידה והיה נעשה שימוש בטכנולוגית הבסיס. בחישוב זה יש להתחשב בתפוקת מערכת הפרויקט בפועל.</t>
    </r>
  </si>
  <si>
    <r>
      <t xml:space="preserve">פקטור פליטה ליחידת תפוקה בהיעדר הפרויקט </t>
    </r>
    <r>
      <rPr>
        <i/>
        <sz val="11"/>
        <rFont val="Segoe UI Semibold"/>
        <family val="2"/>
      </rPr>
      <t>*באם רלבנטי</t>
    </r>
  </si>
  <si>
    <r>
      <t xml:space="preserve">פקטור אנרגיה נצרכת ליחידת תפוקה בהיעדר הפרויקט </t>
    </r>
    <r>
      <rPr>
        <i/>
        <sz val="11"/>
        <rFont val="Segoe UI Semibold"/>
        <family val="2"/>
      </rPr>
      <t>*באם רלבנטי</t>
    </r>
  </si>
  <si>
    <r>
      <t xml:space="preserve">טבלא 1
</t>
    </r>
    <r>
      <rPr>
        <i/>
        <sz val="11"/>
        <rFont val="Segoe UI Semibold"/>
        <family val="2"/>
      </rPr>
      <t>ניתן להוסיף שורות ככל הנדרש</t>
    </r>
  </si>
  <si>
    <r>
      <t xml:space="preserve">טבלא 2
</t>
    </r>
    <r>
      <rPr>
        <i/>
        <sz val="11"/>
        <rFont val="Segoe UI Semibold"/>
        <family val="2"/>
      </rPr>
      <t>ניתן להוסיף שורות ככל הנדרש</t>
    </r>
  </si>
  <si>
    <r>
      <t xml:space="preserve">טבלא 3
</t>
    </r>
    <r>
      <rPr>
        <i/>
        <sz val="11"/>
        <rFont val="Segoe UI Semibold"/>
        <family val="2"/>
      </rPr>
      <t>ניתן להוסיף שורות ככל הנדרש</t>
    </r>
  </si>
  <si>
    <r>
      <rPr>
        <b/>
        <i/>
        <sz val="11"/>
        <rFont val="Segoe UI Semibold"/>
        <family val="2"/>
      </rPr>
      <t>יש להזין מחיר ממוצע עבור כל מקור אנרגיה</t>
    </r>
    <r>
      <rPr>
        <i/>
        <sz val="11"/>
        <rFont val="Segoe UI Semibold"/>
        <family val="2"/>
      </rPr>
      <t>. אם לא ידוע מחיר מדויק, יעשה שימוש אוטומטי בערך ברירת מחדל.</t>
    </r>
  </si>
  <si>
    <r>
      <t xml:space="preserve">חיסכון צפוי </t>
    </r>
    <r>
      <rPr>
        <sz val="11"/>
        <rFont val="Segoe UI Semibold"/>
        <family val="2"/>
      </rPr>
      <t>(₪)</t>
    </r>
  </si>
  <si>
    <r>
      <t xml:space="preserve">החזר השקעה </t>
    </r>
    <r>
      <rPr>
        <sz val="11"/>
        <rFont val="Segoe UI Semibold"/>
        <family val="2"/>
      </rPr>
      <t>(אחוזים/שנה)</t>
    </r>
  </si>
  <si>
    <r>
      <t xml:space="preserve">דיווח לתקופות ניטור 1-3
</t>
    </r>
    <r>
      <rPr>
        <i/>
        <sz val="20"/>
        <rFont val="Segoe UI Semibold"/>
        <family val="2"/>
      </rPr>
      <t>לשימוש לאחר הטמעת הפרויקט בלבד</t>
    </r>
    <r>
      <rPr>
        <b/>
        <u/>
        <sz val="20"/>
        <rFont val="Segoe UI Semibold"/>
        <family val="2"/>
      </rPr>
      <t xml:space="preserve">
</t>
    </r>
  </si>
  <si>
    <t xml:space="preserve">תיאור הפרויקט
</t>
  </si>
  <si>
    <t>לשם מילוי טופס זה מומלץ להיעזר במדריך למילוי בקשה המצוי באתר משרד האנרגיה</t>
  </si>
  <si>
    <t>לנוחיותכם, מוצגות להלן דוגמאות לאסמכתאות קבילות:</t>
  </si>
  <si>
    <r>
      <rPr>
        <i/>
        <sz val="12"/>
        <rFont val="Segoe UI Semibold"/>
        <family val="2"/>
      </rPr>
      <t>גיליון 'פרטים כלליים, עלויות ותוצאות':</t>
    </r>
    <r>
      <rPr>
        <sz val="12"/>
        <rFont val="Segoe UI Semibold"/>
        <family val="2"/>
      </rPr>
      <t xml:space="preserve"> גיליון המכיל נתונים כלליים של היזם והפרויקט, לרבות תיאור הפרויקט, עלויותיו ותוצאותיו.</t>
    </r>
  </si>
  <si>
    <t>סה"כ חשמל נצרך</t>
  </si>
  <si>
    <r>
      <t>גיליון 'כללי':</t>
    </r>
    <r>
      <rPr>
        <sz val="12"/>
        <rFont val="Segoe UI Semibold"/>
        <family val="2"/>
      </rPr>
      <t xml:space="preserve"> נועד למילוי עבור פרויקטים הכוללים רכיבים שאינם נכללים בקבצי הבקשה האחרים. בקובץ זה ניתן להזין כל פרויקט להתייעלות באנרגיה. על היזם לספק פירוט ותיקוף מלא של המתודולוגיה, הנתונים והחישובים בהם עשה שימוש.</t>
    </r>
  </si>
  <si>
    <t>תשתית החישובים בקובץ זה מבוססת על מתודולוגית החישובים של מנגנון התמיכות אשר פותחה על ידי המשרד להגנת הסביבה במסגרת הוראת מנכ"ל 4.41 - "מסלול סיוע להשקעות בפרויקטים להפחתת פליטות גזי חממה והתייעלות אנרגטית".</t>
  </si>
  <si>
    <r>
      <rPr>
        <b/>
        <sz val="22"/>
        <color theme="6" tint="-0.499984740745262"/>
        <rFont val="Segoe UI Semibold"/>
        <family val="2"/>
      </rPr>
      <t>מנגנון תמיכות בפרויקטים להתייעלות באנרגיה והפחתת פליטות</t>
    </r>
    <r>
      <rPr>
        <b/>
        <sz val="18"/>
        <color theme="6" tint="-0.499984740745262"/>
        <rFont val="Segoe UI Semibold"/>
        <family val="2"/>
      </rPr>
      <t xml:space="preserve">
</t>
    </r>
    <r>
      <rPr>
        <b/>
        <sz val="16"/>
        <color theme="6" tint="-0.499984740745262"/>
        <rFont val="Segoe UI Semibold"/>
        <family val="2"/>
      </rPr>
      <t xml:space="preserve">בקשת תמיכה בפרויקטים כלליים
</t>
    </r>
    <r>
      <rPr>
        <b/>
        <sz val="12"/>
        <color theme="6" tint="-0.499984740745262"/>
        <rFont val="Segoe UI Semibold"/>
        <family val="2"/>
      </rPr>
      <t xml:space="preserve">גרסה 1 יולי 2021
</t>
    </r>
    <r>
      <rPr>
        <b/>
        <sz val="11"/>
        <color theme="6" tint="-0.499984740745262"/>
        <rFont val="Segoe UI Semibold"/>
        <family val="2"/>
      </rPr>
      <t xml:space="preserve">
</t>
    </r>
  </si>
  <si>
    <r>
      <t xml:space="preserve">קוט"ש נחסך להיקף סיוע מבוקש בשנה אחת ש"ח / KWh
</t>
    </r>
    <r>
      <rPr>
        <i/>
        <u/>
        <sz val="11"/>
        <rFont val="Segoe UI Semibold"/>
        <family val="2"/>
      </rPr>
      <t>להלן: "הניקוד הגולמי" כמופיע בתנאים למכרז זה</t>
    </r>
  </si>
  <si>
    <r>
      <t xml:space="preserve">על פי תנאיי המכרז תקופת ההחזר של הפרויקט (לפני שקלול המענק) </t>
    </r>
    <r>
      <rPr>
        <i/>
        <u/>
        <sz val="11"/>
        <rFont val="Segoe UI Semibold"/>
        <family val="2"/>
      </rPr>
      <t>לא תפחת מ-24 חודשים ולא תעלה על 12 שנים</t>
    </r>
  </si>
  <si>
    <r>
      <t xml:space="preserve">פרמטרים לניטור
</t>
    </r>
    <r>
      <rPr>
        <i/>
        <sz val="11"/>
        <rFont val="Segoe UI Semibold"/>
        <family val="2"/>
      </rPr>
      <t>ניתן להוסיף שורות ככל הנדרש</t>
    </r>
  </si>
  <si>
    <t>2.4.1</t>
  </si>
  <si>
    <t>2.4.2</t>
  </si>
  <si>
    <t>2.4.3</t>
  </si>
  <si>
    <t>2.4.4</t>
  </si>
  <si>
    <r>
      <t xml:space="preserve">בחלק זה יש לספק הסבר </t>
    </r>
    <r>
      <rPr>
        <u/>
        <sz val="11"/>
        <rFont val="Segoe UI Semibold"/>
        <family val="2"/>
      </rPr>
      <t>מפורט</t>
    </r>
    <r>
      <rPr>
        <sz val="11"/>
        <rFont val="Segoe UI Semibold"/>
        <family val="2"/>
      </rPr>
      <t xml:space="preserve"> לצורת החישוב בפועל, במהלך חיי הפרויקט, של הפחתת הפליטות.</t>
    </r>
  </si>
  <si>
    <r>
      <rPr>
        <i/>
        <sz val="11"/>
        <rFont val="Segoe UI Semibold"/>
        <family val="2"/>
      </rPr>
      <t>יש לציין 2 אנשי קשר ופרטי התקשורת מלאים.</t>
    </r>
    <r>
      <rPr>
        <b/>
        <i/>
        <sz val="11"/>
        <rFont val="Segoe UI Semibold"/>
        <family val="2"/>
      </rPr>
      <t xml:space="preserve"> 
1. אנשי הקשר יהיו מוסמכים לחייב את היזם, לפנות למשרד בשם היזם, ולקבל הודעות/ הנחיות עבורו. היזם יהיה רשאי להחליף את הנציג המוסמך באמצעות הודעה בכתב למשרד. 
</t>
    </r>
    <r>
      <rPr>
        <i/>
        <sz val="11"/>
        <color rgb="FFFF0000"/>
        <rFont val="Segoe UI Semibold"/>
        <family val="2"/>
      </rPr>
      <t>2. יש להזין לכל הפחות איש קשר אחד מההנהלה הבכירה בארגון ולכל הפחות איש קשר אחד לו היכרות מקצועית/ הנדסית עם הפרויקט.
3. שים לב: שדות תיאור הפרויקט יפתחו  אך ורק לאחר הזנת פרטים מלאים של אנשי הקשר.</t>
    </r>
  </si>
  <si>
    <t>סיכום תוצאות הפרויקט</t>
  </si>
  <si>
    <r>
      <t xml:space="preserve">עלויות הפרויקט
</t>
    </r>
    <r>
      <rPr>
        <i/>
        <u/>
        <sz val="11"/>
        <rFont val="Segoe UI Semibold"/>
        <family val="2"/>
      </rPr>
      <t>הנחיות למילוי:</t>
    </r>
    <r>
      <rPr>
        <i/>
        <sz val="11"/>
        <rFont val="Segoe UI Semibold"/>
        <family val="2"/>
      </rPr>
      <t xml:space="preserve">
1. בטבלה הבאה יש לתאר את רכיבי הציוד המותקנים בפרויקט - יש להוסיף שורה לכל פריט ציוד או רכיב.
2.  גובה המענק מחושב מתוך סכום ההשקעה הכולל אשר הוזן. יש לכלול בסעיף זה גם מע"מ.</t>
    </r>
    <r>
      <rPr>
        <sz val="11"/>
        <rFont val="Segoe UI Semibold"/>
        <family val="2"/>
      </rPr>
      <t xml:space="preserve">
</t>
    </r>
    <r>
      <rPr>
        <i/>
        <sz val="11"/>
        <rFont val="Segoe UI Semibold"/>
        <family val="2"/>
      </rPr>
      <t>3. בהתאם להוראות המכרז, באם הפרויקט כולל החלפה של כלי רכב מונעי דלק פוסילי לכלי רכב חשמליים, עלות הפרויקט תהיה מבוססת על הפרש המחיר שבין החלפה לרכבים חדשים שאינם חשמליים לבין החלפה לרכבים חדשים חשמליים. בכל מקרה, לא תעלה הערכת העלות על 30% מעלות רכב חדש שאינו חשמלי מאותה קבוצת רישוי של הרכב המוחלף.</t>
    </r>
  </si>
  <si>
    <t xml:space="preserve">הנתונים המוזנים בגיליונות משמשים לחישוב ההתייעלות באנרגיה וההפחתה הצפויה בפליטות גזי חממה. </t>
  </si>
  <si>
    <r>
      <t xml:space="preserve">סה"כ הוצאה </t>
    </r>
    <r>
      <rPr>
        <sz val="11"/>
        <rFont val="Segoe UI Semibold"/>
        <family val="2"/>
      </rPr>
      <t>(ש"ח)</t>
    </r>
  </si>
  <si>
    <t>ש"ח</t>
  </si>
  <si>
    <r>
      <t xml:space="preserve">הוצאה על אנרגיה </t>
    </r>
    <r>
      <rPr>
        <sz val="11"/>
        <rFont val="Segoe UI Semibold"/>
        <family val="2"/>
      </rPr>
      <t>(ש"ח)</t>
    </r>
  </si>
  <si>
    <t>ניתן להוסיף משוואות וטבלאות ככל הנדרש. במידת הצורך יש להוסיף תרשים זרימה, מאזן אנרגטי, מאזן מסה וכו'.  ניתן גם להציג נתונים בקובץ מצורף או בגילינון 'חישובים'.</t>
  </si>
  <si>
    <t>ייתכן ובחלק מהפרויקטים הטבלאות המופיעות בחלק זה לא יספיקו להצגת החישוב המלא, במקרים הללו ניתן להשתמש בגיליון 'חישובים' הנמצא בקובץ זה.</t>
  </si>
  <si>
    <t>היקף ההתייעלות באנרגיה והפחתת פליטות גזי חממה</t>
  </si>
  <si>
    <t>הערכת צריכת אנרגיה נוכחית (טרם הטמעת הפרויקט על פי המתודולוגיה שנבחרה)</t>
  </si>
  <si>
    <t>חישוב ההתייעלות בפרויקט (על פי המתודולוגיה שנבחרה)</t>
  </si>
  <si>
    <r>
      <t xml:space="preserve">הסבר על עקרונות המתודולוגיה המוצעת לחישוב ההתייעלות באנרגיה שנזקפת לזכות הפרויקט:
</t>
    </r>
    <r>
      <rPr>
        <i/>
        <sz val="11"/>
        <rFont val="Segoe UI Semibold"/>
        <family val="2"/>
      </rPr>
      <t>1. מתודולוגיות החישוב משמשות להגדרה וחישוב של החיסכון באנרגיה והפחתת פליטות גזי חממה בעת הגשת הפרויקט ובמהלך תקופת הניטור.
2. יש לבחור מתודולוגיה המתאימה לחישוב ההתייעלות באנרגיה עבור הפרויקט הנבחר. חישובי ההתייעלות בקובץ זה יהיו בהלימה עם המתודולוגיה שנבחרה.
3. ניתן למצוא מתחת לתא זה קישור לרשימת המתודלוגיות המופרסמות על ידי האו"ם.
4. יש לציין את מקור המתודולוגיה שנבחרה ולצרפה לבקשה.</t>
    </r>
  </si>
  <si>
    <r>
      <t xml:space="preserve">אחוז המענק המבוקש מסך ההשקעה 
</t>
    </r>
    <r>
      <rPr>
        <i/>
        <sz val="11"/>
        <rFont val="Segoe UI Semibold"/>
        <family val="2"/>
      </rPr>
      <t>(בין 1% ל- 35% באחוזים שלמים)</t>
    </r>
    <r>
      <rPr>
        <sz val="11"/>
        <rFont val="Segoe UI Semibold"/>
        <family val="2"/>
      </rPr>
      <t xml:space="preserve">
</t>
    </r>
    <r>
      <rPr>
        <i/>
        <sz val="11"/>
        <color rgb="FFFF0000"/>
        <rFont val="Segoe UI Semibold"/>
        <family val="2"/>
      </rPr>
      <t>סכום המענק בפועל יחושב בהתבסס על הנמוך מבין הבאים: עלות הפרויקט על פי ההצעה, או עלות הפרויקט בפועל על פי אישור בגין הוצאות הפרויקט בפועל בהתאם לנספח הרלוונטי במכרז, או מיליון שקלים חדשים (800,000 ש"ח).</t>
    </r>
  </si>
  <si>
    <t>לשימוש רק במידה ולא פורסם במסגרת המכרז קובץ מתאים לסוג פרויקט זה</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</si>
</sst>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3" formatCode="_ * #,##0.00_ ;_ * \-#,##0.00_ ;_ * &quot;-&quot;??_ ;_ @_ "/>
    <numFmt numFmtId="164" formatCode="0.0"/>
    <numFmt numFmtId="165" formatCode="[$-1010000]d/m/yy;@"/>
    <numFmt numFmtId="166" formatCode="0.0%"/>
    <numFmt numFmtId="167" formatCode="_ * #,##0_ ;_ * \-#,##0_ ;_ * &quot;-&quot;??_ ;_ @_ "/>
    <numFmt numFmtId="168" formatCode="#,##0.0"/>
    <numFmt numFmtId="169" formatCode="&quot;₪&quot;\ #,##0.00"/>
    <numFmt numFmtId="170" formatCode="&quot;₪&quot;\ #,##0"/>
    <numFmt numFmtId="171" formatCode="0.00000000000000"/>
  </numFmts>
  <fonts count="65">
    <font>
      <sz val="11"/>
      <color theme="1"/>
      <name val="Arial"/>
      <family val="2"/>
      <charset val="177"/>
      <scheme val="minor"/>
    </font>
    <font>
      <sz val="11"/>
      <name val="Arial"/>
      <family val="2"/>
      <scheme val="minor"/>
    </font>
    <font>
      <u/>
      <sz val="8.8000000000000007"/>
      <color theme="10"/>
      <name val="Arial"/>
      <family val="2"/>
      <charset val="177"/>
    </font>
    <font>
      <sz val="11"/>
      <color theme="1"/>
      <name val="Arial"/>
      <family val="2"/>
      <charset val="177"/>
      <scheme val="minor"/>
    </font>
    <font>
      <i/>
      <sz val="11"/>
      <name val="Arial"/>
      <family val="2"/>
      <scheme val="minor"/>
    </font>
    <font>
      <b/>
      <sz val="11"/>
      <name val="Arial"/>
      <family val="2"/>
      <scheme val="minor"/>
    </font>
    <font>
      <sz val="12"/>
      <name val="宋体"/>
      <charset val="134"/>
    </font>
    <font>
      <u/>
      <sz val="8.8000000000000007"/>
      <color indexed="12"/>
      <name val="Arial"/>
      <family val="2"/>
      <charset val="177"/>
    </font>
    <font>
      <b/>
      <u/>
      <sz val="20"/>
      <name val="Arial"/>
      <family val="2"/>
      <scheme val="minor"/>
    </font>
    <font>
      <b/>
      <sz val="12"/>
      <name val="Arial"/>
      <family val="2"/>
      <scheme val="minor"/>
    </font>
    <font>
      <sz val="12"/>
      <name val="Arial"/>
      <family val="2"/>
      <scheme val="minor"/>
    </font>
    <font>
      <b/>
      <u/>
      <sz val="11"/>
      <name val="Arial"/>
      <family val="2"/>
      <scheme val="minor"/>
    </font>
    <font>
      <sz val="14"/>
      <name val="Arial"/>
      <family val="2"/>
      <scheme val="minor"/>
    </font>
    <font>
      <b/>
      <u/>
      <sz val="14"/>
      <name val="Arial"/>
      <family val="2"/>
      <scheme val="minor"/>
    </font>
    <font>
      <i/>
      <u/>
      <sz val="11"/>
      <name val="Arial"/>
      <family val="2"/>
      <scheme val="minor"/>
    </font>
    <font>
      <i/>
      <u/>
      <sz val="11"/>
      <name val="Arial"/>
      <family val="2"/>
    </font>
    <font>
      <b/>
      <sz val="14"/>
      <name val="Arial"/>
      <family val="2"/>
      <scheme val="minor"/>
    </font>
    <font>
      <i/>
      <sz val="20"/>
      <name val="Arial"/>
      <family val="2"/>
      <scheme val="minor"/>
    </font>
    <font>
      <b/>
      <u/>
      <sz val="22"/>
      <name val="Arial"/>
      <family val="2"/>
      <scheme val="minor"/>
    </font>
    <font>
      <u/>
      <sz val="11"/>
      <name val="Arial"/>
      <family val="2"/>
      <scheme val="minor"/>
    </font>
    <font>
      <sz val="10"/>
      <name val="Arial"/>
      <family val="2"/>
      <scheme val="minor"/>
    </font>
    <font>
      <b/>
      <sz val="22"/>
      <name val="Arial"/>
      <family val="2"/>
      <scheme val="minor"/>
    </font>
    <font>
      <sz val="10"/>
      <name val="Arial"/>
      <family val="2"/>
    </font>
    <font>
      <b/>
      <sz val="11"/>
      <color rgb="FFFF0000"/>
      <name val="Arial"/>
      <family val="2"/>
      <scheme val="minor"/>
    </font>
    <font>
      <sz val="11"/>
      <color rgb="FFFF0000"/>
      <name val="Arial"/>
      <family val="2"/>
      <scheme val="minor"/>
    </font>
    <font>
      <sz val="8"/>
      <name val="Arial"/>
      <family val="2"/>
      <scheme val="minor"/>
    </font>
    <font>
      <sz val="10"/>
      <color rgb="FFFF0000"/>
      <name val="Arial"/>
      <family val="2"/>
    </font>
    <font>
      <sz val="8"/>
      <name val="Arial"/>
      <family val="2"/>
      <charset val="177"/>
      <scheme val="minor"/>
    </font>
    <font>
      <b/>
      <sz val="11"/>
      <color theme="6" tint="-0.499984740745262"/>
      <name val="Segoe UI Semibold"/>
      <family val="2"/>
    </font>
    <font>
      <b/>
      <sz val="22"/>
      <color theme="6" tint="-0.499984740745262"/>
      <name val="Segoe UI Semibold"/>
      <family val="2"/>
    </font>
    <font>
      <b/>
      <sz val="18"/>
      <color theme="6" tint="-0.499984740745262"/>
      <name val="Segoe UI Semibold"/>
      <family val="2"/>
    </font>
    <font>
      <b/>
      <sz val="16"/>
      <color theme="6" tint="-0.499984740745262"/>
      <name val="Segoe UI Semibold"/>
      <family val="2"/>
    </font>
    <font>
      <b/>
      <sz val="12"/>
      <color theme="6" tint="-0.499984740745262"/>
      <name val="Segoe UI Semibold"/>
      <family val="2"/>
    </font>
    <font>
      <sz val="11"/>
      <name val="Segoe UI Semibold"/>
      <family val="2"/>
    </font>
    <font>
      <b/>
      <sz val="12"/>
      <name val="Segoe UI Semibold"/>
      <family val="2"/>
    </font>
    <font>
      <i/>
      <u/>
      <sz val="11"/>
      <name val="Segoe UI Semibold"/>
      <family val="2"/>
    </font>
    <font>
      <b/>
      <sz val="14"/>
      <name val="Segoe UI Semibold"/>
      <family val="2"/>
    </font>
    <font>
      <b/>
      <u/>
      <sz val="14"/>
      <name val="Segoe UI Semibold"/>
      <family val="2"/>
    </font>
    <font>
      <b/>
      <sz val="11"/>
      <name val="Segoe UI Semibold"/>
      <family val="2"/>
    </font>
    <font>
      <i/>
      <sz val="11"/>
      <name val="Segoe UI Semibold"/>
      <family val="2"/>
    </font>
    <font>
      <sz val="14"/>
      <name val="Segoe UI Semibold"/>
      <family val="2"/>
    </font>
    <font>
      <sz val="11"/>
      <color rgb="FFFFFF00"/>
      <name val="Segoe UI Semibold"/>
      <family val="2"/>
    </font>
    <font>
      <sz val="12"/>
      <name val="Segoe UI Semibold"/>
      <family val="2"/>
    </font>
    <font>
      <i/>
      <u/>
      <sz val="12"/>
      <name val="Segoe UI Semibold"/>
      <family val="2"/>
    </font>
    <font>
      <b/>
      <u/>
      <sz val="12"/>
      <name val="Segoe UI Semibold"/>
      <family val="2"/>
    </font>
    <font>
      <b/>
      <i/>
      <u/>
      <sz val="12"/>
      <name val="Segoe UI Semibold"/>
      <family val="2"/>
    </font>
    <font>
      <b/>
      <u/>
      <sz val="16"/>
      <color theme="6" tint="-0.499984740745262"/>
      <name val="Segoe UI Semibold"/>
      <family val="2"/>
    </font>
    <font>
      <i/>
      <sz val="12"/>
      <name val="Segoe UI Semibold"/>
      <family val="2"/>
    </font>
    <font>
      <u/>
      <sz val="8.8000000000000007"/>
      <name val="Segoe UI Semibold"/>
      <family val="2"/>
    </font>
    <font>
      <i/>
      <sz val="11"/>
      <color rgb="FFFF0000"/>
      <name val="Segoe UI Semibold"/>
      <family val="2"/>
    </font>
    <font>
      <u/>
      <sz val="8.8000000000000007"/>
      <color theme="10"/>
      <name val="Segoe UI Semibold"/>
      <family val="2"/>
    </font>
    <font>
      <b/>
      <u/>
      <sz val="11"/>
      <name val="Segoe UI Semibold"/>
      <family val="2"/>
    </font>
    <font>
      <b/>
      <sz val="11"/>
      <color rgb="FFFF0000"/>
      <name val="Segoe UI Semibold"/>
      <family val="2"/>
    </font>
    <font>
      <b/>
      <i/>
      <sz val="11"/>
      <name val="Segoe UI Semibold"/>
      <family val="2"/>
    </font>
    <font>
      <u/>
      <sz val="16"/>
      <color theme="6" tint="-0.499984740745262"/>
      <name val="Segoe UI Semibold"/>
      <family val="2"/>
    </font>
    <font>
      <i/>
      <sz val="7"/>
      <name val="Segoe UI Semibold"/>
      <family val="2"/>
    </font>
    <font>
      <sz val="9.9"/>
      <name val="Segoe UI Semibold"/>
      <family val="2"/>
    </font>
    <font>
      <b/>
      <u/>
      <sz val="20"/>
      <name val="Segoe UI Semibold"/>
      <family val="2"/>
    </font>
    <font>
      <i/>
      <sz val="20"/>
      <name val="Segoe UI Semibold"/>
      <family val="2"/>
    </font>
    <font>
      <i/>
      <sz val="14"/>
      <name val="Segoe UI Semibold"/>
      <family val="2"/>
    </font>
    <font>
      <sz val="11"/>
      <color theme="1"/>
      <name val="Segoe UI Semibold"/>
      <family val="2"/>
    </font>
    <font>
      <b/>
      <u/>
      <sz val="22"/>
      <name val="Segoe UI Semibold"/>
      <family val="2"/>
    </font>
    <font>
      <b/>
      <sz val="22"/>
      <name val="Segoe UI Semibold"/>
      <family val="2"/>
    </font>
    <font>
      <sz val="10"/>
      <name val="Segoe UI Semibold"/>
      <family val="2"/>
    </font>
    <font>
      <u/>
      <sz val="11"/>
      <name val="Segoe UI Semibold"/>
      <family val="2"/>
    </font>
  </fonts>
  <fills count="16">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theme="3" tint="0.59999389629810485"/>
        <bgColor indexed="64"/>
      </patternFill>
    </fill>
    <fill>
      <patternFill patternType="solid">
        <fgColor theme="9" tint="0.39997558519241921"/>
        <bgColor indexed="64"/>
      </patternFill>
    </fill>
    <fill>
      <patternFill patternType="solid">
        <fgColor rgb="FFFF0000"/>
        <bgColor indexed="64"/>
      </patternFill>
    </fill>
    <fill>
      <patternFill patternType="solid">
        <fgColor theme="4" tint="0.39997558519241921"/>
        <bgColor indexed="64"/>
      </patternFill>
    </fill>
    <fill>
      <patternFill patternType="solid">
        <fgColor theme="2" tint="-9.9978637043366805E-2"/>
        <bgColor indexed="64"/>
      </patternFill>
    </fill>
    <fill>
      <patternFill patternType="solid">
        <fgColor theme="3" tint="0.59996337778862885"/>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0" tint="-4.9989318521683403E-2"/>
        <bgColor indexed="64"/>
      </patternFill>
    </fill>
  </fills>
  <borders count="59">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style="thin">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thin">
        <color auto="1"/>
      </right>
      <top/>
      <bottom/>
      <diagonal/>
    </border>
    <border>
      <left style="thin">
        <color indexed="64"/>
      </left>
      <right style="thin">
        <color auto="1"/>
      </right>
      <top style="thin">
        <color indexed="64"/>
      </top>
      <bottom/>
      <diagonal/>
    </border>
    <border>
      <left/>
      <right/>
      <top style="medium">
        <color indexed="64"/>
      </top>
      <bottom style="medium">
        <color indexed="64"/>
      </bottom>
      <diagonal/>
    </border>
    <border>
      <left/>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top style="medium">
        <color indexed="64"/>
      </top>
      <bottom style="thin">
        <color auto="1"/>
      </bottom>
      <diagonal/>
    </border>
    <border>
      <left style="thin">
        <color auto="1"/>
      </left>
      <right/>
      <top style="thin">
        <color auto="1"/>
      </top>
      <bottom style="medium">
        <color indexed="64"/>
      </bottom>
      <diagonal/>
    </border>
    <border>
      <left style="thin">
        <color auto="1"/>
      </left>
      <right style="thin">
        <color auto="1"/>
      </right>
      <top/>
      <bottom style="medium">
        <color indexed="64"/>
      </bottom>
      <diagonal/>
    </border>
    <border>
      <left style="thin">
        <color auto="1"/>
      </left>
      <right/>
      <top/>
      <bottom style="thin">
        <color auto="1"/>
      </bottom>
      <diagonal/>
    </border>
    <border>
      <left/>
      <right/>
      <top style="medium">
        <color indexed="64"/>
      </top>
      <bottom/>
      <diagonal/>
    </border>
    <border>
      <left style="medium">
        <color auto="1"/>
      </left>
      <right style="thin">
        <color auto="1"/>
      </right>
      <top style="medium">
        <color auto="1"/>
      </top>
      <bottom/>
      <diagonal/>
    </border>
    <border>
      <left style="medium">
        <color auto="1"/>
      </left>
      <right style="thin">
        <color auto="1"/>
      </right>
      <top/>
      <bottom style="medium">
        <color auto="1"/>
      </bottom>
      <diagonal/>
    </border>
    <border>
      <left/>
      <right style="thin">
        <color auto="1"/>
      </right>
      <top style="medium">
        <color indexed="64"/>
      </top>
      <bottom style="thin">
        <color auto="1"/>
      </bottom>
      <diagonal/>
    </border>
    <border>
      <left style="thin">
        <color auto="1"/>
      </left>
      <right style="medium">
        <color indexed="64"/>
      </right>
      <top/>
      <bottom style="thin">
        <color auto="1"/>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theme="6" tint="-0.499984740745262"/>
      </left>
      <right/>
      <top style="medium">
        <color theme="6" tint="-0.499984740745262"/>
      </top>
      <bottom/>
      <diagonal/>
    </border>
    <border>
      <left/>
      <right/>
      <top style="medium">
        <color theme="6" tint="-0.499984740745262"/>
      </top>
      <bottom/>
      <diagonal/>
    </border>
    <border>
      <left/>
      <right style="medium">
        <color theme="6" tint="-0.499984740745262"/>
      </right>
      <top style="medium">
        <color theme="6" tint="-0.499984740745262"/>
      </top>
      <bottom/>
      <diagonal/>
    </border>
    <border>
      <left style="medium">
        <color theme="6" tint="-0.499984740745262"/>
      </left>
      <right/>
      <top/>
      <bottom/>
      <diagonal/>
    </border>
    <border>
      <left/>
      <right style="medium">
        <color theme="6" tint="-0.499984740745262"/>
      </right>
      <top/>
      <bottom/>
      <diagonal/>
    </border>
    <border>
      <left style="medium">
        <color theme="6" tint="-0.499984740745262"/>
      </left>
      <right/>
      <top/>
      <bottom style="medium">
        <color theme="6" tint="-0.499984740745262"/>
      </bottom>
      <diagonal/>
    </border>
    <border>
      <left/>
      <right/>
      <top/>
      <bottom style="medium">
        <color theme="6" tint="-0.499984740745262"/>
      </bottom>
      <diagonal/>
    </border>
    <border>
      <left/>
      <right style="medium">
        <color theme="6" tint="-0.499984740745262"/>
      </right>
      <top/>
      <bottom style="medium">
        <color theme="6" tint="-0.499984740745262"/>
      </bottom>
      <diagonal/>
    </border>
    <border>
      <left style="thin">
        <color theme="1" tint="0.249977111117893"/>
      </left>
      <right style="thin">
        <color theme="1" tint="0.249977111117893"/>
      </right>
      <top style="thin">
        <color theme="1" tint="0.249977111117893"/>
      </top>
      <bottom style="thin">
        <color theme="1" tint="0.249977111117893"/>
      </bottom>
      <diagonal/>
    </border>
    <border>
      <left style="thin">
        <color theme="1" tint="0.14999847407452621"/>
      </left>
      <right style="thin">
        <color theme="1" tint="0.14999847407452621"/>
      </right>
      <top style="thin">
        <color theme="1" tint="0.14999847407452621"/>
      </top>
      <bottom style="thin">
        <color theme="1" tint="0.14999847407452621"/>
      </bottom>
      <diagonal/>
    </border>
    <border>
      <left style="thin">
        <color theme="1" tint="0.14999847407452621"/>
      </left>
      <right style="thin">
        <color theme="1" tint="0.14999847407452621"/>
      </right>
      <top style="thin">
        <color theme="1" tint="0.14999847407452621"/>
      </top>
      <bottom/>
      <diagonal/>
    </border>
    <border>
      <left style="thin">
        <color theme="1" tint="0.14999847407452621"/>
      </left>
      <right style="thin">
        <color theme="1" tint="0.14999847407452621"/>
      </right>
      <top/>
      <bottom/>
      <diagonal/>
    </border>
    <border>
      <left style="thin">
        <color theme="1" tint="0.14999847407452621"/>
      </left>
      <right style="thin">
        <color theme="1" tint="0.14999847407452621"/>
      </right>
      <top/>
      <bottom style="thin">
        <color theme="1" tint="0.14999847407452621"/>
      </bottom>
      <diagonal/>
    </border>
    <border>
      <left style="thin">
        <color theme="1" tint="0.14999847407452621"/>
      </left>
      <right/>
      <top style="thin">
        <color theme="1" tint="0.14999847407452621"/>
      </top>
      <bottom/>
      <diagonal/>
    </border>
    <border>
      <left style="thin">
        <color theme="1" tint="0.14999847407452621"/>
      </left>
      <right/>
      <top/>
      <bottom/>
      <diagonal/>
    </border>
    <border>
      <left style="thin">
        <color theme="1" tint="0.14999847407452621"/>
      </left>
      <right/>
      <top/>
      <bottom style="thin">
        <color theme="1" tint="0.14999847407452621"/>
      </bottom>
      <diagonal/>
    </border>
    <border>
      <left style="thin">
        <color theme="1" tint="0.249977111117893"/>
      </left>
      <right style="thin">
        <color theme="1" tint="0.249977111117893"/>
      </right>
      <top style="thin">
        <color theme="1" tint="0.249977111117893"/>
      </top>
      <bottom/>
      <diagonal/>
    </border>
    <border>
      <left style="thin">
        <color theme="1" tint="0.249977111117893"/>
      </left>
      <right style="thin">
        <color theme="1" tint="0.249977111117893"/>
      </right>
      <top/>
      <bottom style="thin">
        <color theme="1" tint="0.249977111117893"/>
      </bottom>
      <diagonal/>
    </border>
    <border>
      <left style="thin">
        <color theme="6" tint="-0.499984740745262"/>
      </left>
      <right/>
      <top style="thin">
        <color theme="6" tint="-0.499984740745262"/>
      </top>
      <bottom/>
      <diagonal/>
    </border>
    <border>
      <left/>
      <right/>
      <top style="thin">
        <color theme="6" tint="-0.499984740745262"/>
      </top>
      <bottom/>
      <diagonal/>
    </border>
    <border>
      <left/>
      <right style="thin">
        <color theme="6" tint="-0.499984740745262"/>
      </right>
      <top style="thin">
        <color theme="6" tint="-0.499984740745262"/>
      </top>
      <bottom/>
      <diagonal/>
    </border>
    <border>
      <left style="thin">
        <color theme="6" tint="-0.499984740745262"/>
      </left>
      <right/>
      <top/>
      <bottom style="thin">
        <color theme="6" tint="-0.499984740745262"/>
      </bottom>
      <diagonal/>
    </border>
    <border>
      <left/>
      <right/>
      <top/>
      <bottom style="thin">
        <color theme="6" tint="-0.499984740745262"/>
      </bottom>
      <diagonal/>
    </border>
    <border>
      <left/>
      <right style="thin">
        <color theme="6" tint="-0.499984740745262"/>
      </right>
      <top/>
      <bottom style="thin">
        <color theme="6" tint="-0.499984740745262"/>
      </bottom>
      <diagonal/>
    </border>
  </borders>
  <cellStyleXfs count="34">
    <xf numFmtId="0" fontId="0" fillId="0" borderId="0"/>
    <xf numFmtId="0" fontId="2" fillId="0" borderId="0" applyNumberFormat="0" applyFill="0" applyBorder="0" applyAlignment="0" applyProtection="0">
      <alignment vertical="top"/>
      <protection locked="0"/>
    </xf>
    <xf numFmtId="43" fontId="3" fillId="0" borderId="0" applyFont="0" applyFill="0" applyBorder="0" applyAlignment="0" applyProtection="0"/>
    <xf numFmtId="165" fontId="3" fillId="0" borderId="0"/>
    <xf numFmtId="165" fontId="2" fillId="0" borderId="0" applyNumberFormat="0" applyFill="0" applyBorder="0" applyAlignment="0" applyProtection="0">
      <alignment vertical="top"/>
      <protection locked="0"/>
    </xf>
    <xf numFmtId="165" fontId="3" fillId="0" borderId="0"/>
    <xf numFmtId="165" fontId="3" fillId="0" borderId="0"/>
    <xf numFmtId="165" fontId="3" fillId="0" borderId="0"/>
    <xf numFmtId="165" fontId="3" fillId="0" borderId="0"/>
    <xf numFmtId="165" fontId="3" fillId="0" borderId="0"/>
    <xf numFmtId="165" fontId="3" fillId="0" borderId="0"/>
    <xf numFmtId="165" fontId="3" fillId="0" borderId="0"/>
    <xf numFmtId="165" fontId="3" fillId="0" borderId="0"/>
    <xf numFmtId="165" fontId="3" fillId="0" borderId="0"/>
    <xf numFmtId="165" fontId="3" fillId="0" borderId="0"/>
    <xf numFmtId="0" fontId="6" fillId="0" borderId="0"/>
    <xf numFmtId="0" fontId="7" fillId="0" borderId="0" applyNumberFormat="0" applyFill="0" applyBorder="0" applyAlignment="0" applyProtection="0">
      <alignment vertical="top"/>
      <protection locked="0"/>
    </xf>
    <xf numFmtId="9" fontId="3" fillId="0" borderId="0" applyFont="0" applyFill="0" applyBorder="0" applyAlignment="0" applyProtection="0"/>
    <xf numFmtId="165" fontId="3" fillId="0" borderId="0"/>
    <xf numFmtId="165" fontId="3" fillId="0" borderId="0"/>
    <xf numFmtId="165" fontId="3" fillId="0" borderId="0"/>
    <xf numFmtId="165" fontId="3" fillId="0" borderId="0"/>
    <xf numFmtId="165" fontId="3" fillId="0" borderId="0"/>
    <xf numFmtId="165" fontId="3" fillId="0" borderId="0"/>
    <xf numFmtId="165" fontId="3" fillId="0" borderId="0"/>
    <xf numFmtId="165" fontId="3" fillId="0" borderId="0"/>
    <xf numFmtId="165" fontId="3" fillId="0" borderId="0"/>
    <xf numFmtId="165" fontId="3" fillId="0" borderId="0"/>
    <xf numFmtId="165" fontId="3" fillId="0" borderId="0"/>
    <xf numFmtId="165" fontId="3" fillId="0" borderId="0"/>
    <xf numFmtId="165" fontId="3" fillId="0" borderId="0"/>
    <xf numFmtId="165" fontId="3" fillId="0" borderId="0"/>
    <xf numFmtId="165" fontId="3" fillId="0" borderId="0"/>
    <xf numFmtId="165" fontId="3" fillId="0" borderId="0"/>
  </cellStyleXfs>
  <cellXfs count="797">
    <xf numFmtId="0" fontId="0" fillId="0" borderId="0" xfId="0"/>
    <xf numFmtId="0" fontId="1" fillId="4" borderId="1" xfId="0" applyFont="1" applyFill="1" applyBorder="1" applyAlignment="1" applyProtection="1">
      <alignment vertical="top" wrapText="1"/>
      <protection locked="0"/>
    </xf>
    <xf numFmtId="0" fontId="1" fillId="3" borderId="0" xfId="8" applyNumberFormat="1" applyFont="1" applyFill="1" applyBorder="1" applyAlignment="1" applyProtection="1">
      <alignment vertical="top"/>
    </xf>
    <xf numFmtId="0" fontId="5" fillId="3" borderId="0" xfId="8" applyNumberFormat="1" applyFont="1" applyFill="1" applyBorder="1" applyAlignment="1" applyProtection="1">
      <alignment vertical="top"/>
    </xf>
    <xf numFmtId="0" fontId="4" fillId="3" borderId="0" xfId="8" applyNumberFormat="1" applyFont="1" applyFill="1" applyBorder="1" applyAlignment="1" applyProtection="1">
      <alignment vertical="top" wrapText="1"/>
    </xf>
    <xf numFmtId="0" fontId="1" fillId="3" borderId="0" xfId="8" applyNumberFormat="1" applyFont="1" applyFill="1" applyBorder="1" applyAlignment="1" applyProtection="1">
      <alignment vertical="top" wrapText="1"/>
    </xf>
    <xf numFmtId="0" fontId="5" fillId="3" borderId="0" xfId="8" applyNumberFormat="1" applyFont="1" applyFill="1" applyAlignment="1" applyProtection="1">
      <alignment horizontal="right" vertical="top" wrapText="1"/>
    </xf>
    <xf numFmtId="0" fontId="5" fillId="3" borderId="0" xfId="8" applyNumberFormat="1" applyFont="1" applyFill="1" applyBorder="1" applyAlignment="1" applyProtection="1">
      <alignment horizontal="right" vertical="top" wrapText="1"/>
    </xf>
    <xf numFmtId="0" fontId="1" fillId="2" borderId="0" xfId="0" applyFont="1" applyFill="1" applyAlignment="1" applyProtection="1">
      <alignment vertical="top"/>
    </xf>
    <xf numFmtId="0" fontId="8" fillId="2" borderId="0" xfId="0" applyFont="1" applyFill="1" applyAlignment="1" applyProtection="1">
      <alignment vertical="top" wrapText="1"/>
    </xf>
    <xf numFmtId="0" fontId="10" fillId="2" borderId="0" xfId="0" applyFont="1" applyFill="1" applyAlignment="1" applyProtection="1">
      <alignment wrapText="1"/>
    </xf>
    <xf numFmtId="0" fontId="16" fillId="3" borderId="0" xfId="0" applyNumberFormat="1" applyFont="1" applyFill="1" applyAlignment="1" applyProtection="1">
      <alignment vertical="center"/>
    </xf>
    <xf numFmtId="0" fontId="12" fillId="2" borderId="0" xfId="0" applyFont="1" applyFill="1" applyBorder="1" applyAlignment="1" applyProtection="1">
      <alignment vertical="top"/>
    </xf>
    <xf numFmtId="0" fontId="12" fillId="2" borderId="0" xfId="0" applyFont="1" applyFill="1" applyBorder="1" applyAlignment="1" applyProtection="1">
      <alignment horizontal="right" vertical="top"/>
    </xf>
    <xf numFmtId="0" fontId="1" fillId="3" borderId="0" xfId="0" applyFont="1" applyFill="1" applyAlignment="1" applyProtection="1">
      <alignment vertical="top"/>
    </xf>
    <xf numFmtId="0" fontId="12" fillId="3" borderId="0" xfId="0" applyFont="1" applyFill="1" applyBorder="1" applyAlignment="1" applyProtection="1">
      <alignment vertical="top"/>
    </xf>
    <xf numFmtId="0" fontId="1" fillId="3" borderId="0" xfId="0" applyFont="1" applyFill="1" applyBorder="1" applyAlignment="1" applyProtection="1">
      <alignment vertical="top"/>
    </xf>
    <xf numFmtId="0" fontId="5" fillId="3" borderId="0" xfId="0" applyFont="1" applyFill="1" applyAlignment="1" applyProtection="1">
      <alignment vertical="top"/>
    </xf>
    <xf numFmtId="0" fontId="1" fillId="3" borderId="0" xfId="0" applyFont="1" applyFill="1" applyBorder="1" applyAlignment="1" applyProtection="1">
      <alignment horizontal="right" vertical="top"/>
    </xf>
    <xf numFmtId="0" fontId="1" fillId="0" borderId="0" xfId="0" applyFont="1" applyAlignment="1" applyProtection="1">
      <alignment vertical="top"/>
    </xf>
    <xf numFmtId="0" fontId="1" fillId="2" borderId="0" xfId="0" applyFont="1" applyFill="1" applyAlignment="1" applyProtection="1">
      <alignment horizontal="right" vertical="top"/>
    </xf>
    <xf numFmtId="0" fontId="11" fillId="3" borderId="0" xfId="0" applyFont="1" applyFill="1" applyAlignment="1" applyProtection="1">
      <alignment vertical="top"/>
    </xf>
    <xf numFmtId="0" fontId="1" fillId="3" borderId="0" xfId="0" applyFont="1" applyFill="1" applyAlignment="1" applyProtection="1">
      <alignment horizontal="right" vertical="top"/>
    </xf>
    <xf numFmtId="0" fontId="1" fillId="3" borderId="1" xfId="0" applyFont="1" applyFill="1" applyBorder="1" applyAlignment="1" applyProtection="1">
      <alignment horizontal="center" vertical="top"/>
    </xf>
    <xf numFmtId="0" fontId="1" fillId="4" borderId="1" xfId="0" applyFont="1" applyFill="1" applyBorder="1" applyAlignment="1" applyProtection="1">
      <alignment vertical="top"/>
    </xf>
    <xf numFmtId="0" fontId="1" fillId="5" borderId="2" xfId="0" applyFont="1" applyFill="1" applyBorder="1" applyAlignment="1" applyProtection="1">
      <alignment vertical="top"/>
    </xf>
    <xf numFmtId="0" fontId="13" fillId="2" borderId="0" xfId="0" applyFont="1" applyFill="1" applyBorder="1" applyAlignment="1" applyProtection="1">
      <alignment vertical="top"/>
    </xf>
    <xf numFmtId="0" fontId="15" fillId="3" borderId="0" xfId="0" applyFont="1" applyFill="1" applyAlignment="1" applyProtection="1">
      <alignment horizontal="right" readingOrder="2"/>
    </xf>
    <xf numFmtId="0" fontId="1" fillId="0" borderId="0" xfId="0" applyFont="1" applyFill="1" applyBorder="1" applyAlignment="1" applyProtection="1">
      <alignment vertical="top"/>
    </xf>
    <xf numFmtId="0" fontId="5" fillId="3" borderId="0" xfId="0" applyFont="1" applyFill="1" applyBorder="1" applyAlignment="1" applyProtection="1">
      <alignment vertical="top"/>
    </xf>
    <xf numFmtId="0" fontId="1" fillId="3" borderId="1" xfId="0" applyFont="1" applyFill="1" applyBorder="1" applyAlignment="1" applyProtection="1">
      <alignment vertical="top" wrapText="1"/>
    </xf>
    <xf numFmtId="0" fontId="1" fillId="3" borderId="1" xfId="0" applyFont="1" applyFill="1" applyBorder="1" applyAlignment="1" applyProtection="1">
      <alignment vertical="top"/>
    </xf>
    <xf numFmtId="0" fontId="5" fillId="0" borderId="0" xfId="0" applyFont="1" applyFill="1" applyProtection="1"/>
    <xf numFmtId="0" fontId="4" fillId="3" borderId="0" xfId="0" applyFont="1" applyFill="1" applyBorder="1" applyAlignment="1" applyProtection="1">
      <alignment horizontal="right" vertical="top"/>
    </xf>
    <xf numFmtId="0" fontId="5" fillId="0" borderId="4" xfId="0" applyFont="1" applyFill="1" applyBorder="1" applyAlignment="1" applyProtection="1">
      <alignment horizontal="center" vertical="top"/>
    </xf>
    <xf numFmtId="0" fontId="5" fillId="0" borderId="4" xfId="0" applyFont="1" applyFill="1" applyBorder="1" applyAlignment="1" applyProtection="1">
      <alignment horizontal="center" vertical="top" wrapText="1"/>
    </xf>
    <xf numFmtId="0" fontId="5" fillId="3" borderId="10" xfId="0" applyFont="1" applyFill="1" applyBorder="1" applyAlignment="1" applyProtection="1">
      <alignment horizontal="center" vertical="top"/>
    </xf>
    <xf numFmtId="0" fontId="1" fillId="2" borderId="4" xfId="0" applyFont="1" applyFill="1" applyBorder="1" applyProtection="1"/>
    <xf numFmtId="0" fontId="5" fillId="3" borderId="0" xfId="0" applyFont="1" applyFill="1" applyBorder="1" applyAlignment="1" applyProtection="1">
      <alignment horizontal="right" vertical="top"/>
    </xf>
    <xf numFmtId="0" fontId="1" fillId="3" borderId="0" xfId="0" applyFont="1" applyFill="1" applyAlignment="1" applyProtection="1">
      <alignment vertical="top" wrapText="1"/>
    </xf>
    <xf numFmtId="0" fontId="1" fillId="4" borderId="2" xfId="0" applyFont="1" applyFill="1" applyBorder="1" applyAlignment="1" applyProtection="1">
      <alignment vertical="top" wrapText="1"/>
      <protection locked="0"/>
    </xf>
    <xf numFmtId="0" fontId="1" fillId="4" borderId="4" xfId="0" applyFont="1" applyFill="1" applyBorder="1" applyAlignment="1" applyProtection="1">
      <alignment vertical="top" wrapText="1"/>
      <protection locked="0"/>
    </xf>
    <xf numFmtId="168" fontId="1" fillId="5" borderId="8" xfId="0" applyNumberFormat="1" applyFont="1" applyFill="1" applyBorder="1" applyAlignment="1" applyProtection="1">
      <alignment horizontal="center" vertical="center" wrapText="1"/>
    </xf>
    <xf numFmtId="0" fontId="5" fillId="3" borderId="0" xfId="0" applyFont="1" applyFill="1" applyBorder="1" applyAlignment="1" applyProtection="1">
      <alignment horizontal="right" vertical="top" wrapText="1"/>
    </xf>
    <xf numFmtId="0" fontId="4" fillId="3" borderId="0" xfId="0" applyFont="1" applyFill="1" applyAlignment="1" applyProtection="1">
      <alignment vertical="top"/>
    </xf>
    <xf numFmtId="0" fontId="1" fillId="4" borderId="2" xfId="0" applyFont="1" applyFill="1" applyBorder="1" applyAlignment="1" applyProtection="1">
      <alignment vertical="top"/>
      <protection locked="0"/>
    </xf>
    <xf numFmtId="1" fontId="5" fillId="3" borderId="7" xfId="0" applyNumberFormat="1" applyFont="1" applyFill="1" applyBorder="1" applyAlignment="1" applyProtection="1">
      <alignment horizontal="right" vertical="top" wrapText="1"/>
    </xf>
    <xf numFmtId="1" fontId="11" fillId="3" borderId="0" xfId="0" applyNumberFormat="1" applyFont="1" applyFill="1" applyBorder="1" applyAlignment="1" applyProtection="1">
      <alignment horizontal="right" vertical="top" wrapText="1"/>
    </xf>
    <xf numFmtId="0" fontId="1" fillId="3" borderId="0" xfId="0" applyFont="1" applyFill="1" applyBorder="1" applyAlignment="1" applyProtection="1">
      <alignment vertical="top" wrapText="1"/>
    </xf>
    <xf numFmtId="0" fontId="5" fillId="3" borderId="0" xfId="0" applyFont="1" applyFill="1" applyAlignment="1" applyProtection="1">
      <alignment vertical="center"/>
    </xf>
    <xf numFmtId="0" fontId="1" fillId="3" borderId="2" xfId="0" applyFont="1" applyFill="1" applyBorder="1" applyAlignment="1" applyProtection="1">
      <alignment vertical="top" wrapText="1"/>
    </xf>
    <xf numFmtId="0" fontId="1" fillId="3" borderId="0" xfId="0" applyFont="1" applyFill="1" applyProtection="1"/>
    <xf numFmtId="0" fontId="1" fillId="3" borderId="12" xfId="0" applyFont="1" applyFill="1" applyBorder="1" applyAlignment="1" applyProtection="1">
      <alignment vertical="top"/>
    </xf>
    <xf numFmtId="0" fontId="1" fillId="3" borderId="12" xfId="0" applyFont="1" applyFill="1" applyBorder="1" applyAlignment="1" applyProtection="1">
      <alignment horizontal="right" vertical="top"/>
    </xf>
    <xf numFmtId="0" fontId="1" fillId="4" borderId="1" xfId="8" applyNumberFormat="1" applyFont="1" applyFill="1" applyBorder="1" applyAlignment="1" applyProtection="1">
      <alignment vertical="top"/>
      <protection locked="0"/>
    </xf>
    <xf numFmtId="0" fontId="12" fillId="2" borderId="0" xfId="11" applyNumberFormat="1" applyFont="1" applyFill="1" applyBorder="1" applyAlignment="1" applyProtection="1">
      <alignment vertical="top"/>
    </xf>
    <xf numFmtId="0" fontId="13" fillId="2" borderId="0" xfId="11" applyNumberFormat="1" applyFont="1" applyFill="1" applyBorder="1" applyAlignment="1" applyProtection="1">
      <alignment vertical="top"/>
    </xf>
    <xf numFmtId="0" fontId="1" fillId="3" borderId="0" xfId="8" applyNumberFormat="1" applyFont="1" applyFill="1" applyAlignment="1" applyProtection="1">
      <alignment vertical="top"/>
    </xf>
    <xf numFmtId="0" fontId="5" fillId="3" borderId="1" xfId="8" applyNumberFormat="1" applyFont="1" applyFill="1" applyBorder="1" applyAlignment="1" applyProtection="1">
      <alignment vertical="top"/>
    </xf>
    <xf numFmtId="0" fontId="4" fillId="3" borderId="0" xfId="8" applyNumberFormat="1" applyFont="1" applyFill="1" applyAlignment="1" applyProtection="1">
      <alignment vertical="top"/>
    </xf>
    <xf numFmtId="0" fontId="4" fillId="3" borderId="0" xfId="8" applyNumberFormat="1" applyFont="1" applyFill="1" applyBorder="1" applyAlignment="1" applyProtection="1">
      <alignment vertical="top"/>
    </xf>
    <xf numFmtId="0" fontId="1" fillId="3" borderId="1" xfId="8" applyNumberFormat="1" applyFont="1" applyFill="1" applyBorder="1" applyAlignment="1" applyProtection="1">
      <alignment vertical="top" wrapText="1"/>
    </xf>
    <xf numFmtId="0" fontId="1" fillId="3" borderId="1" xfId="8" applyNumberFormat="1" applyFont="1" applyFill="1" applyBorder="1" applyAlignment="1" applyProtection="1">
      <alignment vertical="top"/>
    </xf>
    <xf numFmtId="0" fontId="1" fillId="3" borderId="0" xfId="8" applyNumberFormat="1" applyFont="1" applyFill="1" applyBorder="1" applyAlignment="1" applyProtection="1">
      <alignment horizontal="right" vertical="top"/>
    </xf>
    <xf numFmtId="0" fontId="1" fillId="0" borderId="1" xfId="8" applyNumberFormat="1" applyFont="1" applyFill="1" applyBorder="1" applyAlignment="1" applyProtection="1">
      <alignment horizontal="right" vertical="top"/>
    </xf>
    <xf numFmtId="0" fontId="1" fillId="4" borderId="1" xfId="8" applyNumberFormat="1" applyFont="1" applyFill="1" applyBorder="1" applyAlignment="1" applyProtection="1">
      <alignment vertical="top" wrapText="1"/>
      <protection locked="0"/>
    </xf>
    <xf numFmtId="0" fontId="1" fillId="3" borderId="0" xfId="8" applyNumberFormat="1" applyFont="1" applyFill="1" applyAlignment="1" applyProtection="1">
      <alignment horizontal="right" vertical="top"/>
    </xf>
    <xf numFmtId="165" fontId="1" fillId="3" borderId="0" xfId="8" applyFont="1" applyFill="1" applyBorder="1" applyProtection="1"/>
    <xf numFmtId="0" fontId="1" fillId="3" borderId="3" xfId="8" applyNumberFormat="1" applyFont="1" applyFill="1" applyBorder="1" applyAlignment="1" applyProtection="1">
      <alignment vertical="top"/>
    </xf>
    <xf numFmtId="0" fontId="1" fillId="3" borderId="1" xfId="8" applyNumberFormat="1" applyFont="1" applyFill="1" applyBorder="1" applyAlignment="1" applyProtection="1">
      <alignment horizontal="right" vertical="top"/>
    </xf>
    <xf numFmtId="0" fontId="5" fillId="3" borderId="1" xfId="8" applyNumberFormat="1" applyFont="1" applyFill="1" applyBorder="1" applyAlignment="1" applyProtection="1">
      <alignment vertical="top" wrapText="1"/>
    </xf>
    <xf numFmtId="0" fontId="1" fillId="3" borderId="0" xfId="8" applyNumberFormat="1" applyFont="1" applyFill="1" applyBorder="1" applyAlignment="1" applyProtection="1">
      <alignment horizontal="right" vertical="top" wrapText="1"/>
    </xf>
    <xf numFmtId="0" fontId="1" fillId="3" borderId="0" xfId="8" applyNumberFormat="1" applyFont="1" applyFill="1" applyBorder="1" applyAlignment="1" applyProtection="1">
      <alignment horizontal="left" vertical="top" wrapText="1"/>
    </xf>
    <xf numFmtId="0" fontId="12" fillId="2" borderId="0" xfId="8" applyNumberFormat="1" applyFont="1" applyFill="1" applyBorder="1" applyAlignment="1" applyProtection="1">
      <alignment vertical="top"/>
    </xf>
    <xf numFmtId="0" fontId="13" fillId="2" borderId="0" xfId="8" applyNumberFormat="1" applyFont="1" applyFill="1" applyBorder="1" applyAlignment="1" applyProtection="1">
      <alignment vertical="top"/>
    </xf>
    <xf numFmtId="165" fontId="18" fillId="10" borderId="0" xfId="8" applyFont="1" applyFill="1" applyProtection="1"/>
    <xf numFmtId="0" fontId="5" fillId="3" borderId="1" xfId="8" applyNumberFormat="1" applyFont="1" applyFill="1" applyBorder="1" applyAlignment="1" applyProtection="1">
      <alignment horizontal="right" vertical="top" wrapText="1"/>
    </xf>
    <xf numFmtId="0" fontId="1" fillId="3" borderId="0" xfId="8" applyNumberFormat="1" applyFont="1" applyFill="1" applyBorder="1" applyAlignment="1" applyProtection="1">
      <alignment horizontal="right"/>
    </xf>
    <xf numFmtId="165" fontId="1" fillId="3" borderId="0" xfId="8" applyFont="1" applyFill="1" applyProtection="1"/>
    <xf numFmtId="0" fontId="4" fillId="3" borderId="0" xfId="8" applyNumberFormat="1" applyFont="1" applyFill="1" applyAlignment="1" applyProtection="1">
      <alignment horizontal="right" vertical="top" wrapText="1"/>
    </xf>
    <xf numFmtId="0" fontId="1" fillId="3" borderId="1" xfId="8" applyNumberFormat="1" applyFont="1" applyFill="1" applyBorder="1" applyAlignment="1" applyProtection="1">
      <alignment horizontal="right" vertical="top" wrapText="1"/>
    </xf>
    <xf numFmtId="0" fontId="5" fillId="3" borderId="1" xfId="8" applyNumberFormat="1" applyFont="1" applyFill="1" applyBorder="1" applyAlignment="1" applyProtection="1">
      <alignment horizontal="right" vertical="top"/>
    </xf>
    <xf numFmtId="0" fontId="1" fillId="3" borderId="0" xfId="8" applyNumberFormat="1" applyFont="1" applyFill="1" applyBorder="1" applyAlignment="1" applyProtection="1"/>
    <xf numFmtId="0" fontId="1" fillId="3" borderId="0" xfId="8" applyNumberFormat="1" applyFont="1" applyFill="1" applyAlignment="1" applyProtection="1"/>
    <xf numFmtId="0" fontId="1" fillId="3" borderId="0" xfId="8" applyNumberFormat="1" applyFont="1" applyFill="1" applyAlignment="1" applyProtection="1">
      <alignment wrapText="1"/>
    </xf>
    <xf numFmtId="0" fontId="4" fillId="3" borderId="2" xfId="8" applyNumberFormat="1" applyFont="1" applyFill="1" applyBorder="1" applyAlignment="1" applyProtection="1">
      <alignment vertical="top" wrapText="1"/>
    </xf>
    <xf numFmtId="0" fontId="4" fillId="3" borderId="3" xfId="8" applyNumberFormat="1" applyFont="1" applyFill="1" applyBorder="1" applyAlignment="1" applyProtection="1">
      <alignment vertical="top" wrapText="1"/>
    </xf>
    <xf numFmtId="0" fontId="5" fillId="3" borderId="22" xfId="8" applyNumberFormat="1" applyFont="1" applyFill="1" applyBorder="1" applyAlignment="1" applyProtection="1">
      <alignment vertical="top" wrapText="1"/>
    </xf>
    <xf numFmtId="0" fontId="1" fillId="3" borderId="0" xfId="8" applyNumberFormat="1" applyFont="1" applyFill="1" applyBorder="1" applyAlignment="1" applyProtection="1">
      <alignment horizontal="center" vertical="center" wrapText="1"/>
    </xf>
    <xf numFmtId="9" fontId="1" fillId="3" borderId="0" xfId="8" applyNumberFormat="1" applyFont="1" applyFill="1" applyBorder="1" applyAlignment="1" applyProtection="1">
      <alignment horizontal="center" vertical="center" wrapText="1"/>
    </xf>
    <xf numFmtId="0" fontId="1" fillId="10" borderId="0" xfId="8" applyNumberFormat="1" applyFont="1" applyFill="1" applyAlignment="1" applyProtection="1">
      <alignment vertical="top"/>
    </xf>
    <xf numFmtId="0" fontId="11" fillId="10" borderId="0" xfId="8" applyNumberFormat="1" applyFont="1" applyFill="1" applyAlignment="1" applyProtection="1">
      <alignment vertical="top"/>
    </xf>
    <xf numFmtId="0" fontId="1" fillId="10" borderId="0" xfId="8" applyNumberFormat="1" applyFont="1" applyFill="1" applyBorder="1" applyAlignment="1" applyProtection="1">
      <alignment vertical="top"/>
    </xf>
    <xf numFmtId="165" fontId="1" fillId="10" borderId="0" xfId="8" applyFont="1" applyFill="1" applyProtection="1"/>
    <xf numFmtId="0" fontId="1" fillId="10" borderId="0" xfId="0" applyFont="1" applyFill="1" applyAlignment="1" applyProtection="1">
      <alignment vertical="top"/>
    </xf>
    <xf numFmtId="165" fontId="5" fillId="3" borderId="0" xfId="8" applyFont="1" applyFill="1" applyAlignment="1" applyProtection="1">
      <alignment horizontal="right" wrapText="1"/>
    </xf>
    <xf numFmtId="0" fontId="11" fillId="3" borderId="0" xfId="8" applyNumberFormat="1" applyFont="1" applyFill="1" applyAlignment="1" applyProtection="1">
      <alignment vertical="top"/>
    </xf>
    <xf numFmtId="165" fontId="1" fillId="3" borderId="0" xfId="8" applyFont="1" applyFill="1" applyAlignment="1" applyProtection="1">
      <alignment horizontal="right" wrapText="1"/>
    </xf>
    <xf numFmtId="0" fontId="1" fillId="0" borderId="0" xfId="0" applyFont="1" applyProtection="1"/>
    <xf numFmtId="0" fontId="5" fillId="3" borderId="10" xfId="0" applyFont="1" applyFill="1" applyBorder="1" applyAlignment="1" applyProtection="1">
      <alignment vertical="top" wrapText="1"/>
    </xf>
    <xf numFmtId="0" fontId="5" fillId="3" borderId="10" xfId="0" applyFont="1" applyFill="1" applyBorder="1" applyAlignment="1" applyProtection="1">
      <alignment horizontal="center" vertical="top" wrapText="1"/>
    </xf>
    <xf numFmtId="0" fontId="5" fillId="3" borderId="0" xfId="0" applyFont="1" applyFill="1" applyAlignment="1" applyProtection="1">
      <alignment wrapText="1"/>
    </xf>
    <xf numFmtId="0" fontId="1" fillId="0" borderId="10" xfId="0" applyFont="1" applyFill="1" applyBorder="1" applyAlignment="1" applyProtection="1">
      <alignment vertical="top"/>
    </xf>
    <xf numFmtId="0" fontId="1" fillId="9" borderId="4" xfId="0" applyFont="1" applyFill="1" applyBorder="1" applyAlignment="1" applyProtection="1">
      <alignment vertical="top"/>
      <protection locked="0"/>
    </xf>
    <xf numFmtId="0" fontId="1" fillId="0" borderId="9" xfId="0" applyFont="1" applyFill="1" applyBorder="1" applyAlignment="1" applyProtection="1">
      <alignment vertical="top"/>
    </xf>
    <xf numFmtId="0" fontId="1" fillId="0" borderId="5" xfId="0" applyFont="1" applyFill="1" applyBorder="1" applyAlignment="1" applyProtection="1">
      <alignment vertical="top"/>
    </xf>
    <xf numFmtId="168" fontId="1" fillId="5" borderId="14" xfId="2" applyNumberFormat="1" applyFont="1" applyFill="1" applyBorder="1" applyAlignment="1" applyProtection="1">
      <alignment horizontal="center" vertical="center" wrapText="1"/>
    </xf>
    <xf numFmtId="1" fontId="11" fillId="3" borderId="0" xfId="0" applyNumberFormat="1" applyFont="1" applyFill="1" applyBorder="1" applyAlignment="1" applyProtection="1">
      <alignment horizontal="right" vertical="center" wrapText="1"/>
    </xf>
    <xf numFmtId="165" fontId="18" fillId="3" borderId="0" xfId="8" applyFont="1" applyFill="1" applyProtection="1"/>
    <xf numFmtId="0" fontId="1" fillId="3" borderId="1" xfId="18" applyNumberFormat="1" applyFont="1" applyFill="1" applyBorder="1" applyAlignment="1" applyProtection="1">
      <alignment vertical="top"/>
    </xf>
    <xf numFmtId="0" fontId="1" fillId="3" borderId="0" xfId="18" applyNumberFormat="1" applyFont="1" applyFill="1" applyBorder="1" applyAlignment="1" applyProtection="1">
      <alignment vertical="top"/>
    </xf>
    <xf numFmtId="0" fontId="12" fillId="3" borderId="0" xfId="18" applyNumberFormat="1" applyFont="1" applyFill="1" applyBorder="1" applyAlignment="1" applyProtection="1">
      <alignment vertical="top"/>
    </xf>
    <xf numFmtId="165" fontId="1" fillId="3" borderId="0" xfId="18" applyFont="1" applyFill="1" applyBorder="1" applyProtection="1"/>
    <xf numFmtId="0" fontId="5" fillId="3" borderId="17" xfId="18" applyNumberFormat="1" applyFont="1" applyFill="1" applyBorder="1" applyAlignment="1" applyProtection="1">
      <alignment vertical="top" wrapText="1"/>
    </xf>
    <xf numFmtId="0" fontId="1" fillId="3" borderId="18" xfId="18" applyNumberFormat="1" applyFont="1" applyFill="1" applyBorder="1" applyAlignment="1" applyProtection="1"/>
    <xf numFmtId="0" fontId="1" fillId="3" borderId="24" xfId="18" applyNumberFormat="1" applyFont="1" applyFill="1" applyBorder="1" applyAlignment="1" applyProtection="1">
      <alignment vertical="top" wrapText="1"/>
    </xf>
    <xf numFmtId="0" fontId="1" fillId="3" borderId="18" xfId="18" applyNumberFormat="1" applyFont="1" applyFill="1" applyBorder="1" applyAlignment="1" applyProtection="1">
      <alignment vertical="top"/>
    </xf>
    <xf numFmtId="0" fontId="1" fillId="3" borderId="19" xfId="18" applyNumberFormat="1" applyFont="1" applyFill="1" applyBorder="1" applyAlignment="1" applyProtection="1">
      <alignment vertical="top"/>
    </xf>
    <xf numFmtId="168" fontId="1" fillId="5" borderId="13" xfId="18" applyNumberFormat="1" applyFont="1" applyFill="1" applyBorder="1" applyAlignment="1" applyProtection="1">
      <alignment horizontal="center" vertical="center" wrapText="1"/>
    </xf>
    <xf numFmtId="0" fontId="1" fillId="7" borderId="23" xfId="18" applyNumberFormat="1" applyFont="1" applyFill="1" applyBorder="1" applyAlignment="1" applyProtection="1">
      <alignment vertical="top"/>
      <protection locked="0"/>
    </xf>
    <xf numFmtId="0" fontId="1" fillId="0" borderId="17" xfId="8" applyNumberFormat="1" applyFont="1" applyFill="1" applyBorder="1" applyAlignment="1" applyProtection="1">
      <alignment vertical="top"/>
    </xf>
    <xf numFmtId="0" fontId="1" fillId="0" borderId="18" xfId="8" applyNumberFormat="1" applyFont="1" applyFill="1" applyBorder="1" applyAlignment="1" applyProtection="1">
      <alignment vertical="top"/>
    </xf>
    <xf numFmtId="0" fontId="1" fillId="0" borderId="18" xfId="8" applyNumberFormat="1" applyFont="1" applyFill="1" applyBorder="1" applyAlignment="1" applyProtection="1">
      <alignment vertical="top" wrapText="1"/>
    </xf>
    <xf numFmtId="0" fontId="1" fillId="0" borderId="19" xfId="8" applyNumberFormat="1" applyFont="1" applyFill="1" applyBorder="1" applyAlignment="1" applyProtection="1">
      <alignment vertical="top"/>
    </xf>
    <xf numFmtId="0" fontId="1" fillId="3" borderId="0" xfId="0" applyFont="1" applyFill="1" applyAlignment="1" applyProtection="1">
      <alignment horizontal="right"/>
    </xf>
    <xf numFmtId="20" fontId="1" fillId="3" borderId="0" xfId="0" applyNumberFormat="1" applyFont="1" applyFill="1" applyBorder="1" applyAlignment="1" applyProtection="1">
      <alignment horizontal="right" vertical="top"/>
    </xf>
    <xf numFmtId="0" fontId="1" fillId="4" borderId="5" xfId="0" applyFont="1" applyFill="1" applyBorder="1" applyAlignment="1" applyProtection="1">
      <alignment vertical="top" wrapText="1"/>
      <protection locked="0"/>
    </xf>
    <xf numFmtId="168" fontId="1" fillId="5" borderId="6" xfId="8" applyNumberFormat="1" applyFont="1" applyFill="1" applyBorder="1" applyAlignment="1" applyProtection="1">
      <alignment horizontal="center" vertical="top" wrapText="1"/>
    </xf>
    <xf numFmtId="0" fontId="12" fillId="2" borderId="0" xfId="11" applyNumberFormat="1" applyFont="1" applyFill="1" applyBorder="1" applyAlignment="1" applyProtection="1">
      <alignment horizontal="right" vertical="top"/>
    </xf>
    <xf numFmtId="0" fontId="12" fillId="2" borderId="0" xfId="8" applyNumberFormat="1" applyFont="1" applyFill="1" applyBorder="1" applyAlignment="1" applyProtection="1">
      <alignment horizontal="right" vertical="top"/>
    </xf>
    <xf numFmtId="0" fontId="1" fillId="10" borderId="0" xfId="8" applyNumberFormat="1" applyFont="1" applyFill="1" applyAlignment="1" applyProtection="1">
      <alignment horizontal="right"/>
    </xf>
    <xf numFmtId="0" fontId="5" fillId="3" borderId="22" xfId="18" applyNumberFormat="1" applyFont="1" applyFill="1" applyBorder="1" applyAlignment="1" applyProtection="1">
      <alignment vertical="top"/>
    </xf>
    <xf numFmtId="0" fontId="5" fillId="0" borderId="0" xfId="0" applyFont="1" applyFill="1" applyAlignment="1" applyProtection="1">
      <alignment wrapText="1"/>
    </xf>
    <xf numFmtId="0" fontId="1" fillId="3" borderId="0" xfId="0" applyFont="1" applyFill="1" applyAlignment="1" applyProtection="1">
      <alignment horizontal="center" vertical="center"/>
    </xf>
    <xf numFmtId="0" fontId="1" fillId="3" borderId="0" xfId="0" applyFont="1" applyFill="1" applyAlignment="1" applyProtection="1">
      <alignment vertical="center"/>
    </xf>
    <xf numFmtId="0" fontId="1" fillId="3" borderId="0" xfId="0" applyFont="1" applyFill="1" applyBorder="1" applyAlignment="1" applyProtection="1">
      <alignment horizontal="center" vertical="center"/>
    </xf>
    <xf numFmtId="0" fontId="1" fillId="2" borderId="0" xfId="0" applyFont="1" applyFill="1" applyBorder="1" applyAlignment="1" applyProtection="1">
      <alignment vertical="center"/>
    </xf>
    <xf numFmtId="0" fontId="1" fillId="2" borderId="0" xfId="0" applyFont="1" applyFill="1" applyBorder="1" applyAlignment="1" applyProtection="1">
      <alignment horizontal="center" vertical="center"/>
    </xf>
    <xf numFmtId="1" fontId="5" fillId="3" borderId="11" xfId="0" applyNumberFormat="1" applyFont="1" applyFill="1" applyBorder="1" applyAlignment="1" applyProtection="1">
      <alignment horizontal="right" vertical="top" wrapText="1"/>
    </xf>
    <xf numFmtId="14" fontId="1" fillId="5" borderId="6" xfId="8" applyNumberFormat="1" applyFont="1" applyFill="1" applyBorder="1" applyAlignment="1" applyProtection="1">
      <alignment horizontal="center" vertical="top" wrapText="1"/>
    </xf>
    <xf numFmtId="0" fontId="1" fillId="3" borderId="2" xfId="18" applyNumberFormat="1" applyFont="1" applyFill="1" applyBorder="1" applyAlignment="1" applyProtection="1">
      <alignment horizontal="right" vertical="top" wrapText="1"/>
    </xf>
    <xf numFmtId="0" fontId="4" fillId="3" borderId="0" xfId="18" applyNumberFormat="1" applyFont="1" applyFill="1" applyBorder="1" applyAlignment="1" applyProtection="1">
      <alignment vertical="top" wrapText="1"/>
    </xf>
    <xf numFmtId="165" fontId="21" fillId="10" borderId="0" xfId="8" applyFont="1" applyFill="1" applyAlignment="1" applyProtection="1">
      <alignment horizontal="right" wrapText="1"/>
    </xf>
    <xf numFmtId="3" fontId="1" fillId="3" borderId="0" xfId="26" applyNumberFormat="1" applyFont="1" applyFill="1" applyBorder="1" applyAlignment="1" applyProtection="1">
      <alignment horizontal="right" vertical="top"/>
    </xf>
    <xf numFmtId="3" fontId="1" fillId="3" borderId="0" xfId="26" applyNumberFormat="1" applyFont="1" applyFill="1" applyBorder="1" applyAlignment="1" applyProtection="1">
      <alignment vertical="top"/>
    </xf>
    <xf numFmtId="0" fontId="4" fillId="3" borderId="0" xfId="0" applyFont="1" applyFill="1" applyProtection="1"/>
    <xf numFmtId="3" fontId="5" fillId="3" borderId="4" xfId="0" applyNumberFormat="1" applyFont="1" applyFill="1" applyBorder="1" applyAlignment="1" applyProtection="1">
      <alignment horizontal="right" vertical="top" wrapText="1"/>
    </xf>
    <xf numFmtId="0" fontId="1" fillId="0" borderId="1" xfId="0" applyFont="1" applyBorder="1" applyAlignment="1" applyProtection="1">
      <alignment vertical="top" wrapText="1"/>
    </xf>
    <xf numFmtId="0" fontId="1" fillId="0" borderId="1" xfId="0" applyFont="1" applyBorder="1" applyAlignment="1" applyProtection="1">
      <alignment vertical="top"/>
    </xf>
    <xf numFmtId="0" fontId="4" fillId="3" borderId="0" xfId="0" applyFont="1" applyFill="1" applyBorder="1" applyAlignment="1" applyProtection="1">
      <alignment horizontal="right" vertical="top" wrapText="1"/>
    </xf>
    <xf numFmtId="0" fontId="4" fillId="3" borderId="0" xfId="0" applyFont="1" applyFill="1" applyAlignment="1" applyProtection="1">
      <alignment horizontal="right" readingOrder="2"/>
    </xf>
    <xf numFmtId="0" fontId="1" fillId="3" borderId="0" xfId="0" applyFont="1" applyFill="1" applyBorder="1" applyAlignment="1" applyProtection="1">
      <alignment horizontal="center"/>
    </xf>
    <xf numFmtId="0" fontId="5" fillId="3" borderId="3" xfId="0" applyFont="1" applyFill="1" applyBorder="1" applyAlignment="1" applyProtection="1">
      <alignment horizontal="center" vertical="top"/>
    </xf>
    <xf numFmtId="167" fontId="1" fillId="2" borderId="4" xfId="2" applyNumberFormat="1" applyFont="1" applyFill="1" applyBorder="1" applyProtection="1"/>
    <xf numFmtId="43" fontId="1" fillId="5" borderId="4" xfId="2" applyFont="1" applyFill="1" applyBorder="1" applyAlignment="1" applyProtection="1">
      <alignment vertical="top"/>
    </xf>
    <xf numFmtId="43" fontId="1" fillId="5" borderId="2" xfId="0" applyNumberFormat="1" applyFont="1" applyFill="1" applyBorder="1" applyAlignment="1" applyProtection="1">
      <alignment vertical="top"/>
    </xf>
    <xf numFmtId="169" fontId="1" fillId="9" borderId="4" xfId="0" applyNumberFormat="1" applyFont="1" applyFill="1" applyBorder="1" applyAlignment="1" applyProtection="1">
      <alignment vertical="top"/>
      <protection locked="0"/>
    </xf>
    <xf numFmtId="0" fontId="5" fillId="3" borderId="1" xfId="0" applyFont="1" applyFill="1" applyBorder="1" applyAlignment="1" applyProtection="1">
      <alignment vertical="top"/>
    </xf>
    <xf numFmtId="0" fontId="5" fillId="3" borderId="1" xfId="0" applyFont="1" applyFill="1" applyBorder="1" applyProtection="1"/>
    <xf numFmtId="0" fontId="5" fillId="3" borderId="1" xfId="0" applyFont="1" applyFill="1" applyBorder="1" applyAlignment="1" applyProtection="1">
      <alignment horizontal="center" wrapText="1" readingOrder="2"/>
    </xf>
    <xf numFmtId="0" fontId="5" fillId="3" borderId="1" xfId="0" applyFont="1" applyFill="1" applyBorder="1" applyAlignment="1" applyProtection="1">
      <alignment horizontal="center" readingOrder="2"/>
    </xf>
    <xf numFmtId="171" fontId="1" fillId="3" borderId="0" xfId="0" applyNumberFormat="1" applyFont="1" applyFill="1" applyProtection="1"/>
    <xf numFmtId="10" fontId="1" fillId="5" borderId="34" xfId="17" applyNumberFormat="1" applyFont="1" applyFill="1" applyBorder="1" applyAlignment="1" applyProtection="1">
      <alignment horizontal="center" vertical="center" wrapText="1"/>
    </xf>
    <xf numFmtId="166" fontId="1" fillId="5" borderId="8" xfId="17" applyNumberFormat="1" applyFont="1" applyFill="1" applyBorder="1" applyAlignment="1" applyProtection="1">
      <alignment horizontal="center" vertical="center" wrapText="1"/>
    </xf>
    <xf numFmtId="169" fontId="1" fillId="5" borderId="8" xfId="0" applyNumberFormat="1" applyFont="1" applyFill="1" applyBorder="1" applyAlignment="1" applyProtection="1">
      <alignment horizontal="center" vertical="center" wrapText="1"/>
    </xf>
    <xf numFmtId="0" fontId="20" fillId="10" borderId="0" xfId="8" applyNumberFormat="1" applyFont="1" applyFill="1" applyAlignment="1" applyProtection="1">
      <alignment horizontal="right"/>
    </xf>
    <xf numFmtId="0" fontId="20" fillId="3" borderId="0" xfId="8" applyNumberFormat="1" applyFont="1" applyFill="1" applyAlignment="1" applyProtection="1">
      <alignment horizontal="right" vertical="top"/>
    </xf>
    <xf numFmtId="168" fontId="1" fillId="5" borderId="25" xfId="18" applyNumberFormat="1" applyFont="1" applyFill="1" applyBorder="1" applyAlignment="1" applyProtection="1">
      <alignment horizontal="center" vertical="center" wrapText="1"/>
    </xf>
    <xf numFmtId="10" fontId="1" fillId="5" borderId="13" xfId="18" applyNumberFormat="1" applyFont="1" applyFill="1" applyBorder="1" applyAlignment="1" applyProtection="1">
      <alignment horizontal="center" vertical="center"/>
    </xf>
    <xf numFmtId="0" fontId="4" fillId="0" borderId="0" xfId="8" applyNumberFormat="1" applyFont="1" applyFill="1" applyBorder="1" applyAlignment="1" applyProtection="1">
      <alignment vertical="top" wrapText="1"/>
    </xf>
    <xf numFmtId="3" fontId="1" fillId="3" borderId="5" xfId="0" applyNumberFormat="1" applyFont="1" applyFill="1" applyBorder="1" applyAlignment="1" applyProtection="1">
      <alignment horizontal="right" vertical="top" wrapText="1"/>
    </xf>
    <xf numFmtId="0" fontId="1" fillId="0" borderId="0" xfId="0" applyFont="1" applyFill="1" applyProtection="1"/>
    <xf numFmtId="0" fontId="1" fillId="0" borderId="0" xfId="0" applyFont="1" applyFill="1" applyAlignment="1" applyProtection="1">
      <alignment horizontal="right" readingOrder="2"/>
    </xf>
    <xf numFmtId="0" fontId="1" fillId="0" borderId="0" xfId="0" applyFont="1" applyFill="1" applyAlignment="1" applyProtection="1">
      <alignment readingOrder="2"/>
    </xf>
    <xf numFmtId="0" fontId="5" fillId="0" borderId="0" xfId="0" applyFont="1" applyFill="1" applyBorder="1" applyAlignment="1" applyProtection="1"/>
    <xf numFmtId="0" fontId="1" fillId="0" borderId="0" xfId="0" applyFont="1" applyFill="1" applyBorder="1" applyAlignment="1" applyProtection="1"/>
    <xf numFmtId="0" fontId="11" fillId="0" borderId="0" xfId="0" applyFont="1" applyFill="1" applyBorder="1" applyAlignment="1" applyProtection="1">
      <alignment vertical="top"/>
    </xf>
    <xf numFmtId="0" fontId="1" fillId="0" borderId="0" xfId="0" applyFont="1" applyFill="1" applyBorder="1" applyAlignment="1" applyProtection="1">
      <alignment vertical="top" wrapText="1"/>
    </xf>
    <xf numFmtId="0" fontId="5" fillId="0" borderId="0" xfId="3" applyNumberFormat="1" applyFont="1" applyFill="1" applyProtection="1"/>
    <xf numFmtId="0" fontId="5" fillId="0" borderId="0" xfId="6" applyNumberFormat="1" applyFont="1" applyFill="1" applyProtection="1"/>
    <xf numFmtId="0" fontId="5" fillId="0" borderId="0" xfId="7" applyNumberFormat="1" applyFont="1" applyFill="1" applyProtection="1"/>
    <xf numFmtId="0" fontId="1" fillId="0" borderId="0" xfId="0" applyFont="1" applyFill="1" applyAlignment="1" applyProtection="1">
      <alignment horizontal="right"/>
    </xf>
    <xf numFmtId="0" fontId="1" fillId="0" borderId="0" xfId="3" applyNumberFormat="1" applyFont="1" applyFill="1" applyProtection="1"/>
    <xf numFmtId="0" fontId="1" fillId="0" borderId="0" xfId="6" applyNumberFormat="1" applyFont="1" applyFill="1" applyBorder="1" applyAlignment="1" applyProtection="1">
      <alignment vertical="top"/>
    </xf>
    <xf numFmtId="0" fontId="1" fillId="0" borderId="0" xfId="6" applyNumberFormat="1" applyFont="1" applyFill="1" applyProtection="1"/>
    <xf numFmtId="0" fontId="1" fillId="0" borderId="0" xfId="7" applyNumberFormat="1" applyFont="1" applyFill="1" applyProtection="1"/>
    <xf numFmtId="0" fontId="5" fillId="0" borderId="0" xfId="0" applyFont="1" applyFill="1" applyBorder="1" applyAlignment="1" applyProtection="1">
      <alignment vertical="top"/>
    </xf>
    <xf numFmtId="0" fontId="5" fillId="0" borderId="0" xfId="0" applyFont="1" applyFill="1" applyBorder="1" applyAlignment="1" applyProtection="1">
      <alignment vertical="top" wrapText="1"/>
    </xf>
    <xf numFmtId="0" fontId="1" fillId="0" borderId="0" xfId="0" applyNumberFormat="1" applyFont="1" applyFill="1" applyProtection="1"/>
    <xf numFmtId="0" fontId="11" fillId="0" borderId="0" xfId="0" applyFont="1" applyFill="1" applyBorder="1" applyAlignment="1" applyProtection="1"/>
    <xf numFmtId="0" fontId="1" fillId="0" borderId="0" xfId="0" applyFont="1" applyFill="1" applyAlignment="1" applyProtection="1">
      <alignment wrapText="1"/>
    </xf>
    <xf numFmtId="0" fontId="1" fillId="8" borderId="12" xfId="0" applyFont="1" applyFill="1" applyBorder="1" applyProtection="1"/>
    <xf numFmtId="0" fontId="1" fillId="8" borderId="12" xfId="0" applyNumberFormat="1" applyFont="1" applyFill="1" applyBorder="1" applyProtection="1"/>
    <xf numFmtId="0" fontId="5" fillId="8" borderId="12" xfId="0" applyFont="1" applyFill="1" applyBorder="1" applyProtection="1"/>
    <xf numFmtId="1" fontId="1" fillId="0" borderId="0" xfId="0" applyNumberFormat="1" applyFont="1" applyFill="1" applyProtection="1"/>
    <xf numFmtId="3" fontId="1" fillId="0" borderId="0" xfId="0" applyNumberFormat="1" applyFont="1" applyFill="1" applyProtection="1"/>
    <xf numFmtId="0" fontId="1" fillId="0" borderId="0" xfId="0" applyFont="1" applyFill="1" applyBorder="1" applyProtection="1"/>
    <xf numFmtId="0" fontId="1" fillId="0" borderId="4" xfId="0" applyFont="1" applyFill="1" applyBorder="1" applyProtection="1"/>
    <xf numFmtId="164" fontId="1" fillId="0" borderId="0" xfId="0" applyNumberFormat="1" applyFont="1" applyFill="1" applyProtection="1"/>
    <xf numFmtId="167" fontId="1" fillId="0" borderId="0" xfId="2" applyNumberFormat="1" applyFont="1" applyFill="1" applyProtection="1"/>
    <xf numFmtId="9" fontId="1" fillId="0" borderId="0" xfId="0" applyNumberFormat="1" applyFont="1" applyFill="1" applyProtection="1"/>
    <xf numFmtId="0" fontId="5" fillId="0" borderId="0" xfId="13" applyNumberFormat="1" applyFont="1" applyFill="1" applyAlignment="1" applyProtection="1">
      <alignment wrapText="1"/>
    </xf>
    <xf numFmtId="10" fontId="1" fillId="0" borderId="0" xfId="0" applyNumberFormat="1" applyFont="1" applyFill="1" applyProtection="1"/>
    <xf numFmtId="0" fontId="16" fillId="8" borderId="12" xfId="0" applyFont="1" applyFill="1" applyBorder="1" applyAlignment="1" applyProtection="1">
      <alignment horizontal="center"/>
    </xf>
    <xf numFmtId="0" fontId="5" fillId="11" borderId="0" xfId="0" applyFont="1" applyFill="1" applyBorder="1" applyAlignment="1" applyProtection="1"/>
    <xf numFmtId="167" fontId="1" fillId="0" borderId="0" xfId="0" applyNumberFormat="1" applyFont="1" applyFill="1" applyProtection="1"/>
    <xf numFmtId="43" fontId="1" fillId="0" borderId="0" xfId="0" applyNumberFormat="1" applyFont="1" applyFill="1" applyBorder="1" applyProtection="1"/>
    <xf numFmtId="3" fontId="11" fillId="0" borderId="0" xfId="0" applyNumberFormat="1" applyFont="1" applyFill="1" applyBorder="1" applyAlignment="1" applyProtection="1">
      <alignment horizontal="right" vertical="top" wrapText="1"/>
    </xf>
    <xf numFmtId="43" fontId="5" fillId="0" borderId="0" xfId="2" applyFont="1" applyFill="1" applyProtection="1"/>
    <xf numFmtId="43" fontId="1" fillId="0" borderId="0" xfId="2" applyFont="1" applyFill="1" applyBorder="1" applyAlignment="1" applyProtection="1">
      <alignment vertical="top"/>
    </xf>
    <xf numFmtId="43" fontId="1" fillId="0" borderId="0" xfId="0" applyNumberFormat="1" applyFont="1" applyFill="1" applyProtection="1"/>
    <xf numFmtId="0" fontId="5" fillId="13" borderId="0" xfId="0" applyFont="1" applyFill="1" applyProtection="1"/>
    <xf numFmtId="0" fontId="5" fillId="12" borderId="0" xfId="0" applyFont="1" applyFill="1" applyBorder="1" applyAlignment="1" applyProtection="1">
      <alignment horizontal="right"/>
    </xf>
    <xf numFmtId="3" fontId="1" fillId="3" borderId="4" xfId="0" applyNumberFormat="1" applyFont="1" applyFill="1" applyBorder="1" applyAlignment="1" applyProtection="1">
      <alignment horizontal="right" vertical="top" wrapText="1"/>
    </xf>
    <xf numFmtId="43" fontId="1" fillId="0" borderId="0" xfId="2" applyFont="1" applyFill="1" applyProtection="1"/>
    <xf numFmtId="0" fontId="22" fillId="0" borderId="0" xfId="0" applyFont="1" applyAlignment="1" applyProtection="1">
      <alignment wrapText="1"/>
    </xf>
    <xf numFmtId="0" fontId="1" fillId="0" borderId="0" xfId="0" applyFont="1" applyAlignment="1" applyProtection="1">
      <alignment wrapText="1"/>
    </xf>
    <xf numFmtId="0" fontId="1" fillId="0" borderId="0" xfId="0" applyFont="1"/>
    <xf numFmtId="0" fontId="19" fillId="0" borderId="0" xfId="0" applyFont="1" applyBorder="1" applyAlignment="1">
      <alignment horizontal="right" vertical="center" readingOrder="2"/>
    </xf>
    <xf numFmtId="0" fontId="1" fillId="0" borderId="0" xfId="0" applyFont="1" applyBorder="1" applyAlignment="1">
      <alignment horizontal="right" vertical="center" readingOrder="2"/>
    </xf>
    <xf numFmtId="0" fontId="10" fillId="0" borderId="0" xfId="0" applyFont="1" applyBorder="1" applyAlignment="1">
      <alignment horizontal="right" vertical="center" readingOrder="2"/>
    </xf>
    <xf numFmtId="0" fontId="5" fillId="3" borderId="4" xfId="0" applyFont="1" applyFill="1" applyBorder="1" applyAlignment="1" applyProtection="1">
      <alignment horizontal="center" vertical="top" wrapText="1"/>
    </xf>
    <xf numFmtId="0" fontId="24" fillId="0" borderId="0" xfId="0" applyFont="1" applyFill="1" applyProtection="1"/>
    <xf numFmtId="0" fontId="23" fillId="0" borderId="0" xfId="0" applyFont="1" applyFill="1" applyProtection="1"/>
    <xf numFmtId="0" fontId="23" fillId="0" borderId="0" xfId="0" applyFont="1" applyFill="1" applyBorder="1" applyAlignment="1" applyProtection="1"/>
    <xf numFmtId="0" fontId="24" fillId="0" borderId="0" xfId="0" applyFont="1" applyFill="1" applyAlignment="1" applyProtection="1">
      <alignment wrapText="1"/>
    </xf>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5" fillId="0" borderId="4" xfId="0" applyFont="1" applyFill="1" applyBorder="1" applyProtection="1"/>
    <xf numFmtId="0" fontId="5" fillId="0" borderId="0" xfId="0" applyFont="1" applyFill="1" applyProtection="1"/>
    <xf numFmtId="0" fontId="1" fillId="0" borderId="0" xfId="0" applyFont="1" applyFill="1" applyProtection="1"/>
    <xf numFmtId="43" fontId="5" fillId="0" borderId="0" xfId="2" applyFont="1" applyFill="1" applyAlignment="1" applyProtection="1">
      <alignment horizontal="center"/>
    </xf>
    <xf numFmtId="0" fontId="1" fillId="0" borderId="0" xfId="0" applyFont="1" applyFill="1" applyAlignment="1" applyProtection="1">
      <alignment horizontal="center"/>
    </xf>
    <xf numFmtId="43" fontId="1" fillId="0" borderId="0" xfId="0" applyNumberFormat="1" applyFont="1" applyFill="1" applyAlignment="1" applyProtection="1">
      <alignment horizontal="center"/>
    </xf>
    <xf numFmtId="1" fontId="1" fillId="0" borderId="0" xfId="0" applyNumberFormat="1" applyFont="1" applyFill="1" applyAlignment="1" applyProtection="1">
      <alignment horizontal="center"/>
    </xf>
    <xf numFmtId="0" fontId="5" fillId="0" borderId="4" xfId="0" applyFont="1" applyFill="1" applyBorder="1" applyAlignment="1" applyProtection="1">
      <alignment vertical="top" wrapText="1"/>
    </xf>
    <xf numFmtId="167" fontId="1" fillId="0" borderId="4" xfId="0" applyNumberFormat="1" applyFont="1" applyFill="1" applyBorder="1" applyProtection="1"/>
    <xf numFmtId="0" fontId="1" fillId="0" borderId="4" xfId="0" applyFont="1" applyFill="1" applyBorder="1" applyAlignment="1" applyProtection="1">
      <alignment wrapText="1"/>
    </xf>
    <xf numFmtId="0" fontId="1" fillId="0" borderId="0" xfId="0" applyFont="1" applyFill="1" applyProtection="1"/>
    <xf numFmtId="0" fontId="2" fillId="0" borderId="0" xfId="1" applyNumberFormat="1" applyFill="1" applyAlignment="1" applyProtection="1"/>
    <xf numFmtId="0" fontId="24" fillId="0" borderId="0" xfId="0" applyFont="1" applyFill="1" applyBorder="1" applyAlignment="1" applyProtection="1">
      <alignment vertical="top"/>
    </xf>
    <xf numFmtId="0" fontId="24" fillId="0" borderId="0" xfId="0" applyFont="1" applyFill="1" applyBorder="1" applyAlignment="1" applyProtection="1">
      <alignment horizontal="right" vertical="top" readingOrder="2"/>
    </xf>
    <xf numFmtId="43" fontId="24" fillId="0" borderId="0" xfId="2" applyFont="1" applyFill="1" applyProtection="1"/>
    <xf numFmtId="0" fontId="1" fillId="0" borderId="0" xfId="0" applyFont="1" applyAlignment="1" applyProtection="1">
      <alignment horizontal="right" wrapText="1"/>
    </xf>
    <xf numFmtId="0" fontId="26" fillId="0" borderId="0" xfId="0" applyFont="1" applyAlignment="1" applyProtection="1">
      <alignment wrapText="1"/>
    </xf>
    <xf numFmtId="0" fontId="28" fillId="14" borderId="38" xfId="0" applyFont="1" applyFill="1" applyBorder="1" applyAlignment="1">
      <alignment horizontal="center" vertical="center" wrapText="1"/>
    </xf>
    <xf numFmtId="0" fontId="28" fillId="14" borderId="39" xfId="0" applyFont="1" applyFill="1" applyBorder="1" applyAlignment="1">
      <alignment horizontal="center" vertical="center"/>
    </xf>
    <xf numFmtId="0" fontId="33" fillId="3" borderId="0" xfId="0" applyFont="1" applyFill="1" applyAlignment="1" applyProtection="1"/>
    <xf numFmtId="0" fontId="33" fillId="3" borderId="0" xfId="0" applyFont="1" applyFill="1" applyAlignment="1" applyProtection="1">
      <alignment vertical="top"/>
    </xf>
    <xf numFmtId="0" fontId="34" fillId="3" borderId="0" xfId="0" applyFont="1" applyFill="1" applyAlignment="1" applyProtection="1">
      <alignment vertical="top" wrapText="1"/>
    </xf>
    <xf numFmtId="0" fontId="34" fillId="3" borderId="0" xfId="0" applyFont="1" applyFill="1" applyAlignment="1" applyProtection="1">
      <alignment horizontal="center" vertical="top" wrapText="1"/>
    </xf>
    <xf numFmtId="0" fontId="33" fillId="3" borderId="0" xfId="0" applyNumberFormat="1" applyFont="1" applyFill="1" applyAlignment="1" applyProtection="1">
      <alignment vertical="top"/>
    </xf>
    <xf numFmtId="0" fontId="33" fillId="3" borderId="0" xfId="0" applyNumberFormat="1" applyFont="1" applyFill="1" applyBorder="1" applyAlignment="1" applyProtection="1">
      <alignment vertical="top"/>
    </xf>
    <xf numFmtId="0" fontId="40" fillId="3" borderId="0" xfId="0" applyFont="1" applyFill="1" applyBorder="1" applyAlignment="1" applyProtection="1">
      <alignment vertical="top"/>
    </xf>
    <xf numFmtId="0" fontId="33" fillId="3" borderId="0" xfId="0" applyFont="1" applyFill="1" applyBorder="1" applyAlignment="1" applyProtection="1">
      <alignment vertical="top"/>
    </xf>
    <xf numFmtId="0" fontId="38" fillId="3" borderId="0" xfId="0" applyFont="1" applyFill="1" applyAlignment="1" applyProtection="1">
      <alignment vertical="top"/>
    </xf>
    <xf numFmtId="0" fontId="33" fillId="3" borderId="0" xfId="0" applyFont="1" applyFill="1" applyBorder="1" applyAlignment="1" applyProtection="1">
      <alignment horizontal="right" vertical="top"/>
    </xf>
    <xf numFmtId="0" fontId="33" fillId="3" borderId="0" xfId="0" applyNumberFormat="1" applyFont="1" applyFill="1" applyBorder="1" applyAlignment="1" applyProtection="1">
      <alignment horizontal="right" vertical="top" wrapText="1"/>
    </xf>
    <xf numFmtId="3" fontId="38" fillId="3" borderId="0" xfId="0" applyNumberFormat="1" applyFont="1" applyFill="1" applyBorder="1" applyAlignment="1" applyProtection="1">
      <alignment vertical="top"/>
    </xf>
    <xf numFmtId="3" fontId="38" fillId="3" borderId="0" xfId="0" applyNumberFormat="1" applyFont="1" applyFill="1" applyBorder="1" applyAlignment="1" applyProtection="1">
      <alignment horizontal="right" vertical="top" wrapText="1"/>
    </xf>
    <xf numFmtId="3" fontId="33" fillId="3" borderId="0" xfId="0" applyNumberFormat="1" applyFont="1" applyFill="1" applyBorder="1" applyAlignment="1" applyProtection="1">
      <alignment vertical="top"/>
    </xf>
    <xf numFmtId="3" fontId="33" fillId="3" borderId="0" xfId="0" applyNumberFormat="1" applyFont="1" applyFill="1" applyBorder="1" applyAlignment="1" applyProtection="1">
      <alignment vertical="top" wrapText="1"/>
    </xf>
    <xf numFmtId="0" fontId="42" fillId="3" borderId="0" xfId="0" applyFont="1" applyFill="1" applyAlignment="1" applyProtection="1">
      <alignment vertical="top" wrapText="1"/>
    </xf>
    <xf numFmtId="0" fontId="38" fillId="3" borderId="0" xfId="0" applyNumberFormat="1" applyFont="1" applyFill="1" applyBorder="1" applyAlignment="1" applyProtection="1">
      <alignment vertical="top"/>
    </xf>
    <xf numFmtId="0" fontId="38" fillId="3" borderId="0" xfId="0" applyFont="1" applyFill="1" applyBorder="1" applyAlignment="1" applyProtection="1">
      <alignment vertical="top" wrapText="1"/>
    </xf>
    <xf numFmtId="1" fontId="38" fillId="3" borderId="0" xfId="0" applyNumberFormat="1" applyFont="1" applyFill="1" applyBorder="1" applyAlignment="1" applyProtection="1">
      <alignment horizontal="right" vertical="top" wrapText="1"/>
    </xf>
    <xf numFmtId="3" fontId="33" fillId="3" borderId="0" xfId="0" applyNumberFormat="1" applyFont="1" applyFill="1" applyBorder="1" applyAlignment="1" applyProtection="1">
      <alignment horizontal="right" vertical="top" wrapText="1"/>
    </xf>
    <xf numFmtId="3" fontId="33" fillId="3" borderId="0" xfId="0" applyNumberFormat="1" applyFont="1" applyFill="1" applyBorder="1" applyAlignment="1" applyProtection="1">
      <alignment horizontal="left" vertical="top" wrapText="1"/>
    </xf>
    <xf numFmtId="0" fontId="39" fillId="3" borderId="0" xfId="0" applyNumberFormat="1" applyFont="1" applyFill="1" applyBorder="1" applyAlignment="1" applyProtection="1">
      <alignment vertical="top" wrapText="1"/>
    </xf>
    <xf numFmtId="0" fontId="33" fillId="3" borderId="0" xfId="0" applyNumberFormat="1" applyFont="1" applyFill="1" applyBorder="1" applyAlignment="1" applyProtection="1">
      <alignment horizontal="center"/>
    </xf>
    <xf numFmtId="0" fontId="33" fillId="3" borderId="0" xfId="0" applyNumberFormat="1" applyFont="1" applyFill="1" applyBorder="1" applyAlignment="1" applyProtection="1">
      <alignment vertical="top" wrapText="1"/>
    </xf>
    <xf numFmtId="3" fontId="33" fillId="3" borderId="0" xfId="0" applyNumberFormat="1" applyFont="1" applyFill="1" applyBorder="1" applyAlignment="1" applyProtection="1">
      <alignment horizontal="center" vertical="top"/>
    </xf>
    <xf numFmtId="3" fontId="33" fillId="3" borderId="0" xfId="0" applyNumberFormat="1" applyFont="1" applyFill="1" applyBorder="1" applyAlignment="1" applyProtection="1">
      <alignment horizontal="right" vertical="top"/>
    </xf>
    <xf numFmtId="3" fontId="38" fillId="3" borderId="0" xfId="0" applyNumberFormat="1" applyFont="1" applyFill="1" applyBorder="1" applyAlignment="1" applyProtection="1">
      <alignment horizontal="right" vertical="top"/>
    </xf>
    <xf numFmtId="0" fontId="38" fillId="3" borderId="4" xfId="0" applyFont="1" applyFill="1" applyBorder="1" applyProtection="1"/>
    <xf numFmtId="0" fontId="33" fillId="3" borderId="4" xfId="0" applyFont="1" applyFill="1" applyBorder="1" applyProtection="1"/>
    <xf numFmtId="0" fontId="33" fillId="3" borderId="0" xfId="0" applyFont="1" applyFill="1" applyBorder="1" applyProtection="1"/>
    <xf numFmtId="0" fontId="38" fillId="3" borderId="0" xfId="0" applyFont="1" applyFill="1" applyBorder="1" applyProtection="1"/>
    <xf numFmtId="0" fontId="33" fillId="3" borderId="0" xfId="0" applyFont="1" applyFill="1" applyBorder="1" applyAlignment="1" applyProtection="1">
      <alignment wrapText="1"/>
    </xf>
    <xf numFmtId="0" fontId="43" fillId="3" borderId="38" xfId="0" applyFont="1" applyFill="1" applyBorder="1" applyAlignment="1">
      <alignment horizontal="right" vertical="center" readingOrder="2"/>
    </xf>
    <xf numFmtId="0" fontId="42" fillId="3" borderId="0" xfId="0" applyFont="1" applyFill="1" applyAlignment="1">
      <alignment vertical="center"/>
    </xf>
    <xf numFmtId="0" fontId="42" fillId="3" borderId="39" xfId="0" applyFont="1" applyFill="1" applyBorder="1" applyAlignment="1">
      <alignment vertical="center"/>
    </xf>
    <xf numFmtId="0" fontId="35" fillId="3" borderId="38" xfId="0" applyFont="1" applyFill="1" applyBorder="1" applyAlignment="1">
      <alignment horizontal="right" readingOrder="2"/>
    </xf>
    <xf numFmtId="0" fontId="33" fillId="3" borderId="0" xfId="0" applyFont="1" applyFill="1" applyAlignment="1">
      <alignment vertical="top"/>
    </xf>
    <xf numFmtId="0" fontId="33" fillId="3" borderId="39" xfId="0" applyFont="1" applyFill="1" applyBorder="1" applyAlignment="1">
      <alignment vertical="top"/>
    </xf>
    <xf numFmtId="0" fontId="39" fillId="3" borderId="38" xfId="0" applyFont="1" applyFill="1" applyBorder="1" applyAlignment="1">
      <alignment horizontal="right" readingOrder="2"/>
    </xf>
    <xf numFmtId="0" fontId="40" fillId="3" borderId="0" xfId="0" applyFont="1" applyFill="1" applyBorder="1" applyAlignment="1" applyProtection="1">
      <alignment horizontal="right" vertical="top"/>
    </xf>
    <xf numFmtId="0" fontId="38" fillId="3" borderId="0" xfId="0" applyFont="1" applyFill="1" applyBorder="1" applyAlignment="1" applyProtection="1">
      <alignment vertical="top"/>
    </xf>
    <xf numFmtId="0" fontId="40" fillId="3" borderId="38" xfId="0" applyFont="1" applyFill="1" applyBorder="1" applyAlignment="1">
      <alignment vertical="top"/>
    </xf>
    <xf numFmtId="0" fontId="40" fillId="3" borderId="0" xfId="0" applyFont="1" applyFill="1" applyAlignment="1">
      <alignment vertical="top"/>
    </xf>
    <xf numFmtId="0" fontId="40" fillId="3" borderId="39" xfId="0" applyFont="1" applyFill="1" applyBorder="1" applyAlignment="1">
      <alignment vertical="top"/>
    </xf>
    <xf numFmtId="0" fontId="40" fillId="3" borderId="0" xfId="0" applyFont="1" applyFill="1" applyAlignment="1">
      <alignment horizontal="right" vertical="top"/>
    </xf>
    <xf numFmtId="0" fontId="33" fillId="3" borderId="38" xfId="0" applyFont="1" applyFill="1" applyBorder="1" applyAlignment="1">
      <alignment horizontal="center" vertical="center"/>
    </xf>
    <xf numFmtId="0" fontId="33" fillId="3" borderId="0" xfId="0" applyFont="1" applyFill="1" applyAlignment="1">
      <alignment vertical="center"/>
    </xf>
    <xf numFmtId="0" fontId="33" fillId="3" borderId="39" xfId="0" applyFont="1" applyFill="1" applyBorder="1" applyAlignment="1">
      <alignment vertical="center"/>
    </xf>
    <xf numFmtId="0" fontId="40" fillId="3" borderId="0" xfId="0" applyFont="1" applyFill="1" applyAlignment="1">
      <alignment vertical="center"/>
    </xf>
    <xf numFmtId="0" fontId="40" fillId="3" borderId="39" xfId="0" applyFont="1" applyFill="1" applyBorder="1" applyAlignment="1">
      <alignment vertical="center"/>
    </xf>
    <xf numFmtId="0" fontId="33" fillId="3" borderId="0" xfId="0" applyFont="1" applyFill="1" applyAlignment="1">
      <alignment horizontal="right" vertical="center"/>
    </xf>
    <xf numFmtId="0" fontId="33" fillId="3" borderId="38" xfId="0" applyFont="1" applyFill="1" applyBorder="1" applyAlignment="1">
      <alignment horizontal="center" vertical="top"/>
    </xf>
    <xf numFmtId="0" fontId="33" fillId="3" borderId="0" xfId="0" applyFont="1" applyFill="1" applyAlignment="1">
      <alignment horizontal="right" vertical="top"/>
    </xf>
    <xf numFmtId="0" fontId="28" fillId="14" borderId="0" xfId="0" applyFont="1" applyFill="1" applyBorder="1" applyAlignment="1">
      <alignment horizontal="center" vertical="center"/>
    </xf>
    <xf numFmtId="0" fontId="35" fillId="3" borderId="38" xfId="0" applyNumberFormat="1" applyFont="1" applyFill="1" applyBorder="1" applyAlignment="1" applyProtection="1">
      <alignment horizontal="right" readingOrder="2"/>
    </xf>
    <xf numFmtId="0" fontId="33" fillId="3" borderId="39" xfId="0" applyNumberFormat="1" applyFont="1" applyFill="1" applyBorder="1" applyAlignment="1" applyProtection="1">
      <alignment vertical="top"/>
    </xf>
    <xf numFmtId="0" fontId="42" fillId="3" borderId="0" xfId="0" applyFont="1" applyFill="1" applyBorder="1" applyAlignment="1">
      <alignment vertical="center"/>
    </xf>
    <xf numFmtId="0" fontId="44" fillId="3" borderId="0" xfId="0" applyFont="1" applyFill="1" applyBorder="1" applyAlignment="1">
      <alignment vertical="center"/>
    </xf>
    <xf numFmtId="0" fontId="45" fillId="3" borderId="0" xfId="0" applyFont="1" applyFill="1" applyBorder="1" applyAlignment="1">
      <alignment vertical="center"/>
    </xf>
    <xf numFmtId="0" fontId="33" fillId="3" borderId="0" xfId="0" applyFont="1" applyFill="1" applyBorder="1" applyAlignment="1">
      <alignment vertical="top"/>
    </xf>
    <xf numFmtId="0" fontId="39" fillId="3" borderId="38" xfId="0" applyNumberFormat="1" applyFont="1" applyFill="1" applyBorder="1" applyAlignment="1" applyProtection="1">
      <alignment horizontal="right" readingOrder="2"/>
    </xf>
    <xf numFmtId="0" fontId="46" fillId="3" borderId="0" xfId="0" applyFont="1" applyFill="1" applyBorder="1" applyAlignment="1">
      <alignment horizontal="right" vertical="top" readingOrder="2"/>
    </xf>
    <xf numFmtId="0" fontId="40" fillId="3" borderId="0" xfId="0" applyFont="1" applyFill="1" applyBorder="1" applyAlignment="1">
      <alignment vertical="top"/>
    </xf>
    <xf numFmtId="0" fontId="34" fillId="3" borderId="0" xfId="0" applyFont="1" applyFill="1" applyBorder="1" applyAlignment="1">
      <alignment vertical="center"/>
    </xf>
    <xf numFmtId="0" fontId="33" fillId="3" borderId="0" xfId="0" applyFont="1" applyFill="1" applyBorder="1" applyAlignment="1">
      <alignment vertical="center"/>
    </xf>
    <xf numFmtId="0" fontId="40" fillId="3" borderId="0" xfId="0" applyFont="1" applyFill="1" applyBorder="1" applyAlignment="1">
      <alignment vertical="center"/>
    </xf>
    <xf numFmtId="0" fontId="33" fillId="4" borderId="0" xfId="0" applyFont="1" applyFill="1" applyBorder="1" applyAlignment="1">
      <alignment vertical="top"/>
    </xf>
    <xf numFmtId="0" fontId="33" fillId="3" borderId="0" xfId="0" applyFont="1" applyFill="1" applyBorder="1" applyAlignment="1">
      <alignment horizontal="right" vertical="top" wrapText="1"/>
    </xf>
    <xf numFmtId="0" fontId="33" fillId="5" borderId="0" xfId="0" applyFont="1" applyFill="1" applyBorder="1" applyAlignment="1">
      <alignment vertical="top"/>
    </xf>
    <xf numFmtId="0" fontId="41" fillId="3" borderId="0" xfId="0" applyFont="1" applyFill="1" applyBorder="1" applyAlignment="1">
      <alignment vertical="top"/>
    </xf>
    <xf numFmtId="0" fontId="41" fillId="6" borderId="0" xfId="0" applyFont="1" applyFill="1" applyBorder="1" applyAlignment="1">
      <alignment vertical="top"/>
    </xf>
    <xf numFmtId="0" fontId="33" fillId="3" borderId="38" xfId="0" applyFont="1" applyFill="1" applyBorder="1" applyAlignment="1" applyProtection="1">
      <alignment horizontal="center" vertical="top"/>
    </xf>
    <xf numFmtId="3" fontId="38" fillId="3" borderId="38" xfId="0" applyNumberFormat="1" applyFont="1" applyFill="1" applyBorder="1" applyAlignment="1" applyProtection="1">
      <alignment vertical="top"/>
    </xf>
    <xf numFmtId="0" fontId="42" fillId="3" borderId="0" xfId="0" applyFont="1" applyFill="1" applyBorder="1" applyAlignment="1">
      <alignment horizontal="right" vertical="center" readingOrder="2"/>
    </xf>
    <xf numFmtId="3" fontId="38" fillId="3" borderId="39" xfId="0" applyNumberFormat="1" applyFont="1" applyFill="1" applyBorder="1" applyAlignment="1" applyProtection="1">
      <alignment vertical="top"/>
    </xf>
    <xf numFmtId="0" fontId="40" fillId="3" borderId="38" xfId="0" applyFont="1" applyFill="1" applyBorder="1" applyAlignment="1" applyProtection="1">
      <alignment vertical="top"/>
    </xf>
    <xf numFmtId="0" fontId="47" fillId="3" borderId="0" xfId="0" applyFont="1" applyFill="1" applyBorder="1" applyAlignment="1">
      <alignment horizontal="right" vertical="center" readingOrder="2"/>
    </xf>
    <xf numFmtId="0" fontId="40" fillId="3" borderId="39" xfId="0" applyFont="1" applyFill="1" applyBorder="1" applyAlignment="1" applyProtection="1">
      <alignment vertical="top"/>
    </xf>
    <xf numFmtId="3" fontId="33" fillId="3" borderId="38" xfId="0" applyNumberFormat="1" applyFont="1" applyFill="1" applyBorder="1" applyAlignment="1" applyProtection="1">
      <alignment vertical="top"/>
    </xf>
    <xf numFmtId="3" fontId="33" fillId="3" borderId="39" xfId="0" applyNumberFormat="1" applyFont="1" applyFill="1" applyBorder="1" applyAlignment="1" applyProtection="1">
      <alignment vertical="top"/>
    </xf>
    <xf numFmtId="0" fontId="33" fillId="3" borderId="38" xfId="0" applyFont="1" applyFill="1" applyBorder="1" applyAlignment="1" applyProtection="1">
      <alignment vertical="top"/>
    </xf>
    <xf numFmtId="0" fontId="33" fillId="3" borderId="40" xfId="0" applyFont="1" applyFill="1" applyBorder="1" applyAlignment="1" applyProtection="1">
      <alignment vertical="top"/>
    </xf>
    <xf numFmtId="0" fontId="33" fillId="3" borderId="41" xfId="0" applyFont="1" applyFill="1" applyBorder="1" applyAlignment="1" applyProtection="1">
      <alignment vertical="top"/>
    </xf>
    <xf numFmtId="3" fontId="33" fillId="3" borderId="41" xfId="0" applyNumberFormat="1" applyFont="1" applyFill="1" applyBorder="1" applyAlignment="1" applyProtection="1">
      <alignment vertical="top" wrapText="1"/>
    </xf>
    <xf numFmtId="3" fontId="33" fillId="3" borderId="42" xfId="0" applyNumberFormat="1" applyFont="1" applyFill="1" applyBorder="1" applyAlignment="1" applyProtection="1">
      <alignment vertical="top"/>
    </xf>
    <xf numFmtId="0" fontId="33" fillId="3" borderId="0" xfId="0" applyFont="1" applyFill="1" applyAlignment="1" applyProtection="1">
      <alignment horizontal="right" vertical="top"/>
    </xf>
    <xf numFmtId="0" fontId="42" fillId="3" borderId="0" xfId="0" applyFont="1" applyFill="1" applyAlignment="1" applyProtection="1">
      <alignment vertical="top"/>
    </xf>
    <xf numFmtId="0" fontId="28" fillId="3" borderId="0" xfId="0" applyFont="1" applyFill="1" applyBorder="1" applyAlignment="1">
      <alignment horizontal="center" vertical="top" wrapText="1"/>
    </xf>
    <xf numFmtId="49" fontId="33" fillId="3" borderId="0" xfId="0" applyNumberFormat="1" applyFont="1" applyFill="1" applyAlignment="1" applyProtection="1">
      <alignment vertical="top"/>
    </xf>
    <xf numFmtId="49" fontId="33" fillId="3" borderId="0" xfId="0" applyNumberFormat="1" applyFont="1" applyFill="1" applyAlignment="1" applyProtection="1">
      <alignment horizontal="right" vertical="top"/>
    </xf>
    <xf numFmtId="49" fontId="33" fillId="3" borderId="0" xfId="0" applyNumberFormat="1" applyFont="1" applyFill="1" applyBorder="1" applyAlignment="1" applyProtection="1">
      <alignment vertical="top"/>
    </xf>
    <xf numFmtId="49" fontId="33" fillId="3" borderId="0" xfId="0" applyNumberFormat="1" applyFont="1" applyFill="1" applyBorder="1" applyAlignment="1" applyProtection="1">
      <alignment horizontal="right" vertical="top"/>
    </xf>
    <xf numFmtId="49" fontId="33" fillId="0" borderId="0" xfId="0" applyNumberFormat="1" applyFont="1" applyFill="1" applyBorder="1" applyAlignment="1" applyProtection="1">
      <alignment vertical="top"/>
    </xf>
    <xf numFmtId="49" fontId="33" fillId="3" borderId="0" xfId="0" applyNumberFormat="1" applyFont="1" applyFill="1" applyAlignment="1" applyProtection="1"/>
    <xf numFmtId="49" fontId="33" fillId="3" borderId="0" xfId="0" applyNumberFormat="1" applyFont="1" applyFill="1" applyAlignment="1" applyProtection="1">
      <alignment horizontal="right"/>
    </xf>
    <xf numFmtId="49" fontId="33" fillId="3" borderId="0" xfId="0" applyNumberFormat="1" applyFont="1" applyFill="1" applyAlignment="1" applyProtection="1">
      <alignment vertical="center"/>
    </xf>
    <xf numFmtId="49" fontId="33" fillId="3" borderId="0" xfId="0" applyNumberFormat="1" applyFont="1" applyFill="1" applyAlignment="1" applyProtection="1">
      <alignment horizontal="right" vertical="center"/>
    </xf>
    <xf numFmtId="49" fontId="33" fillId="3" borderId="0" xfId="0" applyNumberFormat="1" applyFont="1" applyFill="1" applyBorder="1" applyAlignment="1" applyProtection="1">
      <alignment horizontal="right" vertical="top" wrapText="1"/>
    </xf>
    <xf numFmtId="0" fontId="33" fillId="0" borderId="0" xfId="0" applyNumberFormat="1" applyFont="1" applyFill="1" applyBorder="1" applyAlignment="1" applyProtection="1">
      <alignment vertical="top"/>
    </xf>
    <xf numFmtId="49" fontId="51" fillId="3" borderId="0" xfId="0" applyNumberFormat="1" applyFont="1" applyFill="1" applyBorder="1" applyAlignment="1" applyProtection="1">
      <alignment horizontal="right" vertical="top"/>
    </xf>
    <xf numFmtId="49" fontId="33" fillId="3" borderId="0" xfId="0" applyNumberFormat="1" applyFont="1" applyFill="1" applyAlignment="1" applyProtection="1">
      <alignment horizontal="right" vertical="top" wrapText="1"/>
    </xf>
    <xf numFmtId="49" fontId="33" fillId="3" borderId="0" xfId="0" applyNumberFormat="1" applyFont="1" applyFill="1" applyBorder="1" applyAlignment="1" applyProtection="1">
      <alignment horizontal="center"/>
    </xf>
    <xf numFmtId="49" fontId="33" fillId="3" borderId="0" xfId="0" applyNumberFormat="1" applyFont="1" applyFill="1" applyBorder="1" applyAlignment="1" applyProtection="1">
      <alignment vertical="top" wrapText="1"/>
    </xf>
    <xf numFmtId="49" fontId="34" fillId="3" borderId="0" xfId="0" applyNumberFormat="1" applyFont="1" applyFill="1" applyBorder="1" applyAlignment="1" applyProtection="1">
      <alignment horizontal="right" vertical="top" wrapText="1"/>
    </xf>
    <xf numFmtId="49" fontId="33" fillId="3" borderId="0" xfId="0" applyNumberFormat="1" applyFont="1" applyFill="1" applyBorder="1" applyAlignment="1" applyProtection="1">
      <alignment horizontal="center" vertical="top"/>
    </xf>
    <xf numFmtId="49" fontId="33" fillId="3" borderId="0" xfId="0" applyNumberFormat="1" applyFont="1" applyFill="1" applyAlignment="1">
      <alignment vertical="top"/>
    </xf>
    <xf numFmtId="49" fontId="33" fillId="3" borderId="0" xfId="0" applyNumberFormat="1" applyFont="1" applyFill="1" applyAlignment="1">
      <alignment horizontal="right" vertical="top"/>
    </xf>
    <xf numFmtId="49" fontId="40" fillId="3" borderId="0" xfId="0" applyNumberFormat="1" applyFont="1" applyFill="1" applyBorder="1" applyAlignment="1" applyProtection="1">
      <alignment vertical="top"/>
    </xf>
    <xf numFmtId="49" fontId="37" fillId="3" borderId="0" xfId="0" applyNumberFormat="1" applyFont="1" applyFill="1" applyBorder="1" applyAlignment="1" applyProtection="1">
      <alignment vertical="top"/>
    </xf>
    <xf numFmtId="49" fontId="40" fillId="3" borderId="0" xfId="0" applyNumberFormat="1" applyFont="1" applyFill="1" applyBorder="1" applyAlignment="1" applyProtection="1">
      <alignment horizontal="right" vertical="top"/>
    </xf>
    <xf numFmtId="49" fontId="33" fillId="3" borderId="0" xfId="0" applyNumberFormat="1" applyFont="1" applyFill="1" applyAlignment="1" applyProtection="1">
      <alignment horizontal="left" vertical="top"/>
    </xf>
    <xf numFmtId="0" fontId="33" fillId="3" borderId="0" xfId="0" applyNumberFormat="1" applyFont="1" applyFill="1" applyBorder="1" applyAlignment="1" applyProtection="1">
      <alignment horizontal="center" vertical="center" wrapText="1"/>
      <protection hidden="1"/>
    </xf>
    <xf numFmtId="49" fontId="33" fillId="3" borderId="0" xfId="0" applyNumberFormat="1" applyFont="1" applyFill="1" applyBorder="1" applyAlignment="1" applyProtection="1"/>
    <xf numFmtId="49" fontId="33" fillId="0" borderId="0" xfId="0" applyNumberFormat="1" applyFont="1" applyBorder="1" applyAlignment="1" applyProtection="1">
      <alignment vertical="top"/>
    </xf>
    <xf numFmtId="49" fontId="33" fillId="3" borderId="44" xfId="0" applyNumberFormat="1" applyFont="1" applyFill="1" applyBorder="1" applyAlignment="1" applyProtection="1">
      <alignment horizontal="right" vertical="center"/>
    </xf>
    <xf numFmtId="49" fontId="33" fillId="4" borderId="44" xfId="0" applyNumberFormat="1" applyFont="1" applyFill="1" applyBorder="1" applyAlignment="1" applyProtection="1">
      <alignment vertical="top" wrapText="1"/>
      <protection locked="0"/>
    </xf>
    <xf numFmtId="49" fontId="33" fillId="3" borderId="0" xfId="0" applyNumberFormat="1" applyFont="1" applyFill="1" applyAlignment="1">
      <alignment vertical="center"/>
    </xf>
    <xf numFmtId="49" fontId="33" fillId="3" borderId="0" xfId="0" applyNumberFormat="1" applyFont="1" applyFill="1" applyAlignment="1">
      <alignment horizontal="right" vertical="center"/>
    </xf>
    <xf numFmtId="49" fontId="33" fillId="3" borderId="0" xfId="0" applyNumberFormat="1" applyFont="1" applyFill="1" applyBorder="1" applyAlignment="1">
      <alignment vertical="center"/>
    </xf>
    <xf numFmtId="49" fontId="38" fillId="3" borderId="44" xfId="0" applyNumberFormat="1" applyFont="1" applyFill="1" applyBorder="1" applyAlignment="1" applyProtection="1">
      <alignment vertical="top"/>
    </xf>
    <xf numFmtId="49" fontId="33" fillId="2" borderId="44" xfId="0" applyNumberFormat="1" applyFont="1" applyFill="1" applyBorder="1" applyAlignment="1" applyProtection="1">
      <alignment vertical="top"/>
    </xf>
    <xf numFmtId="49" fontId="38" fillId="3" borderId="44" xfId="0" applyNumberFormat="1" applyFont="1" applyFill="1" applyBorder="1" applyAlignment="1" applyProtection="1"/>
    <xf numFmtId="49" fontId="38" fillId="3" borderId="44" xfId="0" applyNumberFormat="1" applyFont="1" applyFill="1" applyBorder="1" applyAlignment="1">
      <alignment horizontal="right" vertical="center" wrapText="1"/>
    </xf>
    <xf numFmtId="49" fontId="38" fillId="3" borderId="44" xfId="0" applyNumberFormat="1" applyFont="1" applyFill="1" applyBorder="1" applyAlignment="1">
      <alignment vertical="center"/>
    </xf>
    <xf numFmtId="49" fontId="33" fillId="4" borderId="44" xfId="0" applyNumberFormat="1" applyFont="1" applyFill="1" applyBorder="1" applyAlignment="1" applyProtection="1">
      <alignment horizontal="center" vertical="center" wrapText="1"/>
      <protection locked="0"/>
    </xf>
    <xf numFmtId="1" fontId="33" fillId="3" borderId="0" xfId="0" applyNumberFormat="1" applyFont="1" applyFill="1" applyBorder="1" applyAlignment="1" applyProtection="1">
      <alignment vertical="top"/>
      <protection hidden="1"/>
    </xf>
    <xf numFmtId="49" fontId="33" fillId="4" borderId="44" xfId="0" applyNumberFormat="1" applyFont="1" applyFill="1" applyBorder="1" applyAlignment="1" applyProtection="1">
      <alignment vertical="center"/>
      <protection locked="0"/>
    </xf>
    <xf numFmtId="49" fontId="33" fillId="3" borderId="44" xfId="0" applyNumberFormat="1" applyFont="1" applyFill="1" applyBorder="1" applyAlignment="1" applyProtection="1">
      <alignment horizontal="right" vertical="top" wrapText="1"/>
    </xf>
    <xf numFmtId="49" fontId="33" fillId="3" borderId="48" xfId="0" applyNumberFormat="1" applyFont="1" applyFill="1" applyBorder="1" applyAlignment="1" applyProtection="1">
      <alignment horizontal="right" vertical="top" wrapText="1"/>
    </xf>
    <xf numFmtId="49" fontId="33" fillId="3" borderId="44" xfId="0" applyNumberFormat="1" applyFont="1" applyFill="1" applyBorder="1" applyAlignment="1" applyProtection="1">
      <alignment vertical="top"/>
    </xf>
    <xf numFmtId="49" fontId="33" fillId="3" borderId="44" xfId="0" applyNumberFormat="1" applyFont="1" applyFill="1" applyBorder="1" applyAlignment="1" applyProtection="1">
      <alignment horizontal="center"/>
    </xf>
    <xf numFmtId="2" fontId="33" fillId="5" borderId="44" xfId="0" applyNumberFormat="1" applyFont="1" applyFill="1" applyBorder="1" applyAlignment="1" applyProtection="1">
      <alignment vertical="top" wrapText="1"/>
    </xf>
    <xf numFmtId="49" fontId="33" fillId="3" borderId="49" xfId="0" applyNumberFormat="1" applyFont="1" applyFill="1" applyBorder="1" applyAlignment="1" applyProtection="1">
      <alignment horizontal="right" vertical="top" wrapText="1"/>
    </xf>
    <xf numFmtId="49" fontId="33" fillId="4" borderId="44" xfId="0" applyNumberFormat="1" applyFont="1" applyFill="1" applyBorder="1" applyAlignment="1" applyProtection="1">
      <alignment horizontal="right" vertical="center" wrapText="1"/>
      <protection locked="0"/>
    </xf>
    <xf numFmtId="49" fontId="33" fillId="2" borderId="44" xfId="0" applyNumberFormat="1" applyFont="1" applyFill="1" applyBorder="1" applyAlignment="1" applyProtection="1">
      <alignment horizontal="right" vertical="top" wrapText="1"/>
    </xf>
    <xf numFmtId="49" fontId="33" fillId="3" borderId="50" xfId="0" applyNumberFormat="1" applyFont="1" applyFill="1" applyBorder="1" applyAlignment="1" applyProtection="1">
      <alignment horizontal="right" vertical="top" wrapText="1"/>
    </xf>
    <xf numFmtId="49" fontId="33" fillId="3" borderId="44" xfId="0" applyNumberFormat="1" applyFont="1" applyFill="1" applyBorder="1" applyAlignment="1" applyProtection="1">
      <alignment horizontal="right" vertical="center" wrapText="1"/>
    </xf>
    <xf numFmtId="49" fontId="33" fillId="3" borderId="44" xfId="0" applyNumberFormat="1" applyFont="1" applyFill="1" applyBorder="1" applyAlignment="1">
      <alignment horizontal="center" vertical="center" wrapText="1"/>
    </xf>
    <xf numFmtId="49" fontId="33" fillId="0" borderId="44" xfId="0" applyNumberFormat="1" applyFont="1" applyBorder="1" applyAlignment="1">
      <alignment horizontal="center" vertical="center"/>
    </xf>
    <xf numFmtId="49" fontId="33" fillId="3" borderId="44" xfId="0" applyNumberFormat="1" applyFont="1" applyFill="1" applyBorder="1" applyAlignment="1">
      <alignment horizontal="center" vertical="center"/>
    </xf>
    <xf numFmtId="49" fontId="33" fillId="4" borderId="44" xfId="0" applyNumberFormat="1" applyFont="1" applyFill="1" applyBorder="1" applyAlignment="1" applyProtection="1">
      <alignment horizontal="right" vertical="top" wrapText="1"/>
      <protection locked="0"/>
    </xf>
    <xf numFmtId="169" fontId="33" fillId="4" borderId="44" xfId="2" applyNumberFormat="1" applyFont="1" applyFill="1" applyBorder="1" applyAlignment="1" applyProtection="1">
      <alignment vertical="top" wrapText="1"/>
      <protection locked="0"/>
    </xf>
    <xf numFmtId="49" fontId="33" fillId="3" borderId="44" xfId="0" applyNumberFormat="1" applyFont="1" applyFill="1" applyBorder="1" applyAlignment="1">
      <alignment vertical="top"/>
    </xf>
    <xf numFmtId="43" fontId="33" fillId="5" borderId="44" xfId="2" applyFont="1" applyFill="1" applyBorder="1" applyAlignment="1" applyProtection="1">
      <alignment horizontal="center" vertical="top"/>
    </xf>
    <xf numFmtId="10" fontId="33" fillId="4" borderId="43" xfId="0" applyNumberFormat="1" applyFont="1" applyFill="1" applyBorder="1" applyAlignment="1" applyProtection="1">
      <alignment horizontal="center" vertical="center"/>
      <protection locked="0"/>
    </xf>
    <xf numFmtId="167" fontId="39" fillId="5" borderId="43" xfId="2" applyNumberFormat="1" applyFont="1" applyFill="1" applyBorder="1" applyAlignment="1" applyProtection="1">
      <alignment horizontal="center" vertical="center" wrapText="1"/>
    </xf>
    <xf numFmtId="49" fontId="33" fillId="0" borderId="44" xfId="0" applyNumberFormat="1" applyFont="1" applyBorder="1" applyAlignment="1">
      <alignment horizontal="right" vertical="center" wrapText="1" readingOrder="2"/>
    </xf>
    <xf numFmtId="49" fontId="38" fillId="3" borderId="44" xfId="0" applyNumberFormat="1" applyFont="1" applyFill="1" applyBorder="1" applyAlignment="1">
      <alignment horizontal="right" vertical="center" wrapText="1" readingOrder="2"/>
    </xf>
    <xf numFmtId="49" fontId="33" fillId="3" borderId="44" xfId="0" applyNumberFormat="1" applyFont="1" applyFill="1" applyBorder="1" applyAlignment="1">
      <alignment horizontal="right" vertical="center" wrapText="1" readingOrder="2"/>
    </xf>
    <xf numFmtId="0" fontId="28" fillId="3" borderId="38" xfId="0" applyFont="1" applyFill="1" applyBorder="1" applyAlignment="1">
      <alignment horizontal="left" vertical="top" wrapText="1"/>
    </xf>
    <xf numFmtId="0" fontId="28" fillId="3" borderId="39" xfId="0" applyFont="1" applyFill="1" applyBorder="1" applyAlignment="1">
      <alignment horizontal="center" vertical="top" wrapText="1"/>
    </xf>
    <xf numFmtId="49" fontId="33" fillId="3" borderId="38" xfId="0" applyNumberFormat="1" applyFont="1" applyFill="1" applyBorder="1" applyAlignment="1">
      <alignment horizontal="left" vertical="top"/>
    </xf>
    <xf numFmtId="0" fontId="36" fillId="3" borderId="0" xfId="0" applyFont="1" applyFill="1" applyBorder="1" applyAlignment="1">
      <alignment vertical="center"/>
    </xf>
    <xf numFmtId="49" fontId="51" fillId="3" borderId="0" xfId="0" applyNumberFormat="1" applyFont="1" applyFill="1" applyBorder="1" applyAlignment="1">
      <alignment vertical="top"/>
    </xf>
    <xf numFmtId="49" fontId="33" fillId="3" borderId="0" xfId="0" applyNumberFormat="1" applyFont="1" applyFill="1" applyBorder="1" applyAlignment="1">
      <alignment vertical="top"/>
    </xf>
    <xf numFmtId="49" fontId="33" fillId="3" borderId="39" xfId="0" applyNumberFormat="1" applyFont="1" applyFill="1" applyBorder="1" applyAlignment="1">
      <alignment vertical="top"/>
    </xf>
    <xf numFmtId="49" fontId="33" fillId="4" borderId="0" xfId="0" applyNumberFormat="1" applyFont="1" applyFill="1" applyBorder="1" applyAlignment="1">
      <alignment vertical="top"/>
    </xf>
    <xf numFmtId="49" fontId="33" fillId="5" borderId="0" xfId="0" applyNumberFormat="1" applyFont="1" applyFill="1" applyBorder="1" applyAlignment="1">
      <alignment vertical="top"/>
    </xf>
    <xf numFmtId="49" fontId="41" fillId="6" borderId="0" xfId="0" applyNumberFormat="1" applyFont="1" applyFill="1" applyBorder="1" applyAlignment="1">
      <alignment vertical="top"/>
    </xf>
    <xf numFmtId="49" fontId="33" fillId="3" borderId="38" xfId="0" applyNumberFormat="1" applyFont="1" applyFill="1" applyBorder="1" applyAlignment="1" applyProtection="1">
      <alignment horizontal="left" vertical="top"/>
    </xf>
    <xf numFmtId="49" fontId="33" fillId="3" borderId="39" xfId="0" applyNumberFormat="1" applyFont="1" applyFill="1" applyBorder="1" applyAlignment="1" applyProtection="1">
      <alignment vertical="top"/>
    </xf>
    <xf numFmtId="49" fontId="40" fillId="3" borderId="38" xfId="0" applyNumberFormat="1" applyFont="1" applyFill="1" applyBorder="1" applyAlignment="1" applyProtection="1">
      <alignment horizontal="left" vertical="top"/>
    </xf>
    <xf numFmtId="49" fontId="40" fillId="3" borderId="39" xfId="0" applyNumberFormat="1" applyFont="1" applyFill="1" applyBorder="1" applyAlignment="1" applyProtection="1">
      <alignment vertical="top"/>
    </xf>
    <xf numFmtId="49" fontId="33" fillId="3" borderId="38" xfId="0" applyNumberFormat="1" applyFont="1" applyFill="1" applyBorder="1" applyAlignment="1">
      <alignment horizontal="left"/>
    </xf>
    <xf numFmtId="49" fontId="33" fillId="3" borderId="39" xfId="0" applyNumberFormat="1" applyFont="1" applyFill="1" applyBorder="1" applyAlignment="1" applyProtection="1"/>
    <xf numFmtId="0" fontId="33" fillId="3" borderId="38" xfId="0" applyFont="1" applyFill="1" applyBorder="1" applyAlignment="1">
      <alignment horizontal="left"/>
    </xf>
    <xf numFmtId="0" fontId="33" fillId="0" borderId="38" xfId="0" applyFont="1" applyBorder="1" applyAlignment="1">
      <alignment horizontal="left"/>
    </xf>
    <xf numFmtId="0" fontId="33" fillId="3" borderId="38" xfId="0" applyFont="1" applyFill="1" applyBorder="1" applyAlignment="1">
      <alignment horizontal="left" vertical="center"/>
    </xf>
    <xf numFmtId="49" fontId="33" fillId="3" borderId="0" xfId="0" applyNumberFormat="1" applyFont="1" applyFill="1" applyBorder="1" applyAlignment="1" applyProtection="1">
      <alignment vertical="center"/>
    </xf>
    <xf numFmtId="49" fontId="33" fillId="3" borderId="39" xfId="0" applyNumberFormat="1" applyFont="1" applyFill="1" applyBorder="1" applyAlignment="1" applyProtection="1">
      <alignment vertical="center"/>
    </xf>
    <xf numFmtId="0" fontId="33" fillId="3" borderId="38" xfId="0" applyFont="1" applyFill="1" applyBorder="1" applyAlignment="1">
      <alignment horizontal="left" vertical="top"/>
    </xf>
    <xf numFmtId="49" fontId="33" fillId="3" borderId="39" xfId="0" applyNumberFormat="1" applyFont="1" applyFill="1" applyBorder="1" applyAlignment="1">
      <alignment vertical="center"/>
    </xf>
    <xf numFmtId="49" fontId="46" fillId="3" borderId="0" xfId="0" applyNumberFormat="1" applyFont="1" applyFill="1" applyBorder="1" applyAlignment="1">
      <alignment vertical="top"/>
    </xf>
    <xf numFmtId="49" fontId="38" fillId="3" borderId="0" xfId="0" applyNumberFormat="1" applyFont="1" applyFill="1" applyBorder="1" applyAlignment="1" applyProtection="1">
      <alignment vertical="top"/>
    </xf>
    <xf numFmtId="49" fontId="33" fillId="3" borderId="38" xfId="0" applyNumberFormat="1" applyFont="1" applyFill="1" applyBorder="1" applyAlignment="1" applyProtection="1">
      <alignment horizontal="right" vertical="top" wrapText="1"/>
    </xf>
    <xf numFmtId="49" fontId="33" fillId="0" borderId="0" xfId="0" applyNumberFormat="1" applyFont="1" applyBorder="1" applyAlignment="1" applyProtection="1">
      <alignment horizontal="right" vertical="top" wrapText="1"/>
    </xf>
    <xf numFmtId="49" fontId="33" fillId="3" borderId="39" xfId="0" applyNumberFormat="1" applyFont="1" applyFill="1" applyBorder="1" applyAlignment="1" applyProtection="1">
      <alignment horizontal="right" vertical="top" wrapText="1"/>
    </xf>
    <xf numFmtId="49" fontId="33" fillId="0" borderId="38" xfId="0" applyNumberFormat="1" applyFont="1" applyFill="1" applyBorder="1" applyAlignment="1" applyProtection="1">
      <alignment horizontal="left" vertical="top"/>
    </xf>
    <xf numFmtId="49" fontId="38" fillId="3" borderId="0" xfId="0" applyNumberFormat="1" applyFont="1" applyFill="1" applyBorder="1" applyAlignment="1" applyProtection="1">
      <alignment horizontal="right" vertical="top"/>
    </xf>
    <xf numFmtId="49" fontId="39" fillId="3" borderId="0" xfId="0" applyNumberFormat="1" applyFont="1" applyFill="1" applyBorder="1" applyAlignment="1" applyProtection="1">
      <alignment vertical="top" wrapText="1"/>
    </xf>
    <xf numFmtId="49" fontId="33" fillId="3" borderId="40" xfId="0" applyNumberFormat="1" applyFont="1" applyFill="1" applyBorder="1" applyAlignment="1" applyProtection="1">
      <alignment horizontal="left" vertical="top"/>
    </xf>
    <xf numFmtId="49" fontId="33" fillId="3" borderId="41" xfId="0" applyNumberFormat="1" applyFont="1" applyFill="1" applyBorder="1" applyAlignment="1" applyProtection="1">
      <alignment vertical="top"/>
    </xf>
    <xf numFmtId="49" fontId="33" fillId="3" borderId="42" xfId="0" applyNumberFormat="1" applyFont="1" applyFill="1" applyBorder="1" applyAlignment="1" applyProtection="1">
      <alignment vertical="top"/>
    </xf>
    <xf numFmtId="0" fontId="33" fillId="3" borderId="0" xfId="0" applyFont="1" applyFill="1" applyProtection="1"/>
    <xf numFmtId="0" fontId="39" fillId="3" borderId="0" xfId="0" applyFont="1" applyFill="1" applyBorder="1" applyAlignment="1" applyProtection="1">
      <alignment horizontal="right" vertical="top" wrapText="1"/>
    </xf>
    <xf numFmtId="0" fontId="33" fillId="2" borderId="0" xfId="0" applyFont="1" applyFill="1" applyAlignment="1" applyProtection="1">
      <alignment vertical="top"/>
    </xf>
    <xf numFmtId="0" fontId="39" fillId="3" borderId="0" xfId="0" applyFont="1" applyFill="1" applyBorder="1" applyAlignment="1" applyProtection="1">
      <alignment wrapText="1"/>
    </xf>
    <xf numFmtId="0" fontId="38" fillId="3" borderId="0" xfId="0" applyFont="1" applyFill="1" applyProtection="1"/>
    <xf numFmtId="0" fontId="39" fillId="3" borderId="0" xfId="0" applyFont="1" applyFill="1" applyProtection="1"/>
    <xf numFmtId="0" fontId="33" fillId="3" borderId="1" xfId="0" applyFont="1" applyFill="1" applyBorder="1" applyAlignment="1" applyProtection="1">
      <alignment vertical="top"/>
    </xf>
    <xf numFmtId="0" fontId="33" fillId="3" borderId="1" xfId="0" applyFont="1" applyFill="1" applyBorder="1" applyAlignment="1" applyProtection="1">
      <alignment horizontal="right" vertical="top" wrapText="1" readingOrder="2"/>
    </xf>
    <xf numFmtId="0" fontId="33" fillId="3" borderId="0" xfId="0" applyFont="1" applyFill="1" applyBorder="1" applyAlignment="1" applyProtection="1">
      <alignment horizontal="right" vertical="top" wrapText="1" readingOrder="2"/>
    </xf>
    <xf numFmtId="0" fontId="39" fillId="3" borderId="0" xfId="0" applyFont="1" applyFill="1" applyAlignment="1" applyProtection="1">
      <alignment vertical="top"/>
    </xf>
    <xf numFmtId="0" fontId="33" fillId="4" borderId="5" xfId="0" applyFont="1" applyFill="1" applyBorder="1" applyAlignment="1" applyProtection="1">
      <alignment vertical="top" wrapText="1"/>
      <protection locked="0"/>
    </xf>
    <xf numFmtId="1" fontId="33" fillId="3" borderId="0" xfId="0" applyNumberFormat="1" applyFont="1" applyFill="1" applyBorder="1" applyAlignment="1" applyProtection="1">
      <alignment vertical="top" wrapText="1"/>
    </xf>
    <xf numFmtId="0" fontId="33" fillId="4" borderId="15" xfId="0" applyFont="1" applyFill="1" applyBorder="1" applyAlignment="1" applyProtection="1">
      <alignment vertical="top" wrapText="1"/>
      <protection locked="0"/>
    </xf>
    <xf numFmtId="2" fontId="33" fillId="3" borderId="0" xfId="0" applyNumberFormat="1" applyFont="1" applyFill="1" applyBorder="1" applyAlignment="1" applyProtection="1">
      <alignment vertical="top" wrapText="1"/>
    </xf>
    <xf numFmtId="0" fontId="33" fillId="4" borderId="4" xfId="0" applyFont="1" applyFill="1" applyBorder="1" applyAlignment="1" applyProtection="1">
      <alignment vertical="top" wrapText="1"/>
      <protection locked="0"/>
    </xf>
    <xf numFmtId="0" fontId="33" fillId="3" borderId="0" xfId="0" applyFont="1" applyFill="1" applyAlignment="1" applyProtection="1">
      <alignment vertical="top" wrapText="1"/>
    </xf>
    <xf numFmtId="1" fontId="33" fillId="3" borderId="0" xfId="0" applyNumberFormat="1" applyFont="1" applyFill="1" applyBorder="1" applyAlignment="1" applyProtection="1">
      <alignment horizontal="right" vertical="top" wrapText="1" readingOrder="2"/>
    </xf>
    <xf numFmtId="0" fontId="33" fillId="3" borderId="0" xfId="0" applyFont="1" applyFill="1" applyBorder="1" applyAlignment="1" applyProtection="1">
      <alignment vertical="top" wrapText="1"/>
    </xf>
    <xf numFmtId="0" fontId="38" fillId="3" borderId="0" xfId="0" applyFont="1" applyFill="1" applyBorder="1" applyAlignment="1" applyProtection="1">
      <alignment horizontal="right" vertical="top"/>
    </xf>
    <xf numFmtId="0" fontId="38" fillId="3" borderId="0" xfId="0" applyFont="1" applyFill="1" applyBorder="1" applyAlignment="1" applyProtection="1">
      <alignment horizontal="left" vertical="top"/>
    </xf>
    <xf numFmtId="14" fontId="33" fillId="3" borderId="0" xfId="0" applyNumberFormat="1" applyFont="1" applyFill="1" applyBorder="1" applyAlignment="1" applyProtection="1">
      <alignment vertical="top"/>
    </xf>
    <xf numFmtId="0" fontId="38" fillId="3" borderId="4" xfId="0" applyFont="1" applyFill="1" applyBorder="1" applyAlignment="1" applyProtection="1">
      <alignment horizontal="right" vertical="center" wrapText="1"/>
    </xf>
    <xf numFmtId="0" fontId="38" fillId="3" borderId="4" xfId="0" applyFont="1" applyFill="1" applyBorder="1" applyAlignment="1" applyProtection="1">
      <alignment horizontal="center" vertical="center"/>
    </xf>
    <xf numFmtId="3" fontId="38" fillId="3" borderId="5" xfId="0" applyNumberFormat="1" applyFont="1" applyFill="1" applyBorder="1" applyAlignment="1" applyProtection="1">
      <alignment horizontal="right" vertical="top" wrapText="1"/>
    </xf>
    <xf numFmtId="0" fontId="33" fillId="4" borderId="6" xfId="0" applyFont="1" applyFill="1" applyBorder="1" applyAlignment="1" applyProtection="1">
      <alignment vertical="top"/>
      <protection locked="0"/>
    </xf>
    <xf numFmtId="3" fontId="38" fillId="3" borderId="4" xfId="0" applyNumberFormat="1" applyFont="1" applyFill="1" applyBorder="1" applyAlignment="1" applyProtection="1">
      <alignment horizontal="right" vertical="top" wrapText="1"/>
    </xf>
    <xf numFmtId="0" fontId="33" fillId="4" borderId="15" xfId="0" applyFont="1" applyFill="1" applyBorder="1" applyAlignment="1" applyProtection="1">
      <alignment vertical="top"/>
      <protection locked="0"/>
    </xf>
    <xf numFmtId="1" fontId="33" fillId="3" borderId="0" xfId="0" applyNumberFormat="1" applyFont="1" applyFill="1" applyBorder="1" applyAlignment="1" applyProtection="1">
      <alignment vertical="top"/>
    </xf>
    <xf numFmtId="9" fontId="33" fillId="3" borderId="0" xfId="0" applyNumberFormat="1" applyFont="1" applyFill="1" applyBorder="1" applyAlignment="1" applyProtection="1">
      <alignment vertical="top" wrapText="1"/>
    </xf>
    <xf numFmtId="1" fontId="51" fillId="3" borderId="0" xfId="0" applyNumberFormat="1" applyFont="1" applyFill="1" applyBorder="1" applyAlignment="1" applyProtection="1">
      <alignment horizontal="right" vertical="top" wrapText="1"/>
    </xf>
    <xf numFmtId="0" fontId="33" fillId="3" borderId="12" xfId="0" applyFont="1" applyFill="1" applyBorder="1" applyAlignment="1" applyProtection="1">
      <alignment vertical="top"/>
    </xf>
    <xf numFmtId="0" fontId="33" fillId="4" borderId="1" xfId="8" applyNumberFormat="1" applyFont="1" applyFill="1" applyBorder="1" applyAlignment="1" applyProtection="1">
      <alignment vertical="top"/>
      <protection locked="0"/>
    </xf>
    <xf numFmtId="0" fontId="33" fillId="3" borderId="0" xfId="8" applyNumberFormat="1" applyFont="1" applyFill="1" applyAlignment="1" applyProtection="1">
      <alignment vertical="top"/>
    </xf>
    <xf numFmtId="0" fontId="38" fillId="3" borderId="1" xfId="8" applyNumberFormat="1" applyFont="1" applyFill="1" applyBorder="1" applyAlignment="1" applyProtection="1">
      <alignment vertical="top"/>
    </xf>
    <xf numFmtId="0" fontId="33" fillId="3" borderId="0" xfId="8" applyNumberFormat="1" applyFont="1" applyFill="1" applyBorder="1" applyAlignment="1" applyProtection="1">
      <alignment vertical="top"/>
    </xf>
    <xf numFmtId="0" fontId="39" fillId="3" borderId="0" xfId="8" applyNumberFormat="1" applyFont="1" applyFill="1" applyAlignment="1" applyProtection="1">
      <alignment vertical="top"/>
    </xf>
    <xf numFmtId="0" fontId="39" fillId="3" borderId="0" xfId="8" applyNumberFormat="1" applyFont="1" applyFill="1" applyBorder="1" applyAlignment="1" applyProtection="1">
      <alignment vertical="top"/>
    </xf>
    <xf numFmtId="0" fontId="33" fillId="3" borderId="1" xfId="8" applyNumberFormat="1" applyFont="1" applyFill="1" applyBorder="1" applyAlignment="1" applyProtection="1">
      <alignment vertical="top" wrapText="1"/>
    </xf>
    <xf numFmtId="0" fontId="33" fillId="3" borderId="0" xfId="8" applyNumberFormat="1" applyFont="1" applyFill="1" applyBorder="1" applyAlignment="1" applyProtection="1">
      <alignment vertical="top" wrapText="1"/>
    </xf>
    <xf numFmtId="0" fontId="33" fillId="3" borderId="0" xfId="8" applyNumberFormat="1" applyFont="1" applyFill="1" applyBorder="1" applyAlignment="1" applyProtection="1">
      <alignment horizontal="right" vertical="top"/>
    </xf>
    <xf numFmtId="0" fontId="33" fillId="3" borderId="0" xfId="8" applyNumberFormat="1" applyFont="1" applyFill="1" applyAlignment="1" applyProtection="1">
      <alignment horizontal="right" vertical="top"/>
    </xf>
    <xf numFmtId="165" fontId="33" fillId="3" borderId="0" xfId="8" applyFont="1" applyFill="1" applyBorder="1" applyProtection="1"/>
    <xf numFmtId="0" fontId="33" fillId="3" borderId="3" xfId="8" applyNumberFormat="1" applyFont="1" applyFill="1" applyBorder="1" applyAlignment="1" applyProtection="1">
      <alignment vertical="top"/>
    </xf>
    <xf numFmtId="0" fontId="33" fillId="3" borderId="1" xfId="8" applyNumberFormat="1" applyFont="1" applyFill="1" applyBorder="1" applyAlignment="1" applyProtection="1">
      <alignment horizontal="right" vertical="top"/>
    </xf>
    <xf numFmtId="0" fontId="38" fillId="3" borderId="1" xfId="8" applyNumberFormat="1" applyFont="1" applyFill="1" applyBorder="1" applyAlignment="1" applyProtection="1">
      <alignment vertical="top" wrapText="1"/>
    </xf>
    <xf numFmtId="0" fontId="33" fillId="3" borderId="0" xfId="8" applyNumberFormat="1" applyFont="1" applyFill="1" applyBorder="1" applyAlignment="1" applyProtection="1">
      <alignment horizontal="right" vertical="top" wrapText="1"/>
    </xf>
    <xf numFmtId="0" fontId="39" fillId="3" borderId="0" xfId="8" applyNumberFormat="1" applyFont="1" applyFill="1" applyBorder="1" applyAlignment="1" applyProtection="1">
      <alignment vertical="top" wrapText="1"/>
    </xf>
    <xf numFmtId="0" fontId="33" fillId="3" borderId="0" xfId="8" applyNumberFormat="1" applyFont="1" applyFill="1" applyBorder="1" applyAlignment="1" applyProtection="1">
      <alignment horizontal="left" vertical="top" wrapText="1"/>
    </xf>
    <xf numFmtId="0" fontId="38" fillId="3" borderId="0" xfId="8" applyNumberFormat="1" applyFont="1" applyFill="1" applyBorder="1" applyAlignment="1" applyProtection="1">
      <alignment vertical="top"/>
    </xf>
    <xf numFmtId="165" fontId="61" fillId="10" borderId="0" xfId="8" applyFont="1" applyFill="1" applyProtection="1"/>
    <xf numFmtId="0" fontId="33" fillId="10" borderId="0" xfId="8" applyNumberFormat="1" applyFont="1" applyFill="1" applyAlignment="1" applyProtection="1">
      <alignment vertical="top"/>
    </xf>
    <xf numFmtId="0" fontId="51" fillId="10" borderId="0" xfId="8" applyNumberFormat="1" applyFont="1" applyFill="1" applyAlignment="1" applyProtection="1">
      <alignment vertical="top"/>
    </xf>
    <xf numFmtId="0" fontId="33" fillId="10" borderId="0" xfId="8" applyNumberFormat="1" applyFont="1" applyFill="1" applyBorder="1" applyAlignment="1" applyProtection="1">
      <alignment vertical="top"/>
    </xf>
    <xf numFmtId="165" fontId="33" fillId="10" borderId="0" xfId="8" applyFont="1" applyFill="1" applyProtection="1"/>
    <xf numFmtId="165" fontId="38" fillId="3" borderId="0" xfId="8" applyFont="1" applyFill="1" applyProtection="1"/>
    <xf numFmtId="0" fontId="51" fillId="3" borderId="0" xfId="8" applyNumberFormat="1" applyFont="1" applyFill="1" applyAlignment="1" applyProtection="1">
      <alignment vertical="top"/>
    </xf>
    <xf numFmtId="165" fontId="33" fillId="3" borderId="0" xfId="8" applyFont="1" applyFill="1" applyProtection="1"/>
    <xf numFmtId="0" fontId="38" fillId="3" borderId="1" xfId="8" applyNumberFormat="1" applyFont="1" applyFill="1" applyBorder="1" applyAlignment="1" applyProtection="1">
      <alignment horizontal="right" vertical="top" wrapText="1"/>
    </xf>
    <xf numFmtId="0" fontId="33" fillId="3" borderId="1" xfId="8" applyNumberFormat="1" applyFont="1" applyFill="1" applyBorder="1" applyAlignment="1" applyProtection="1">
      <alignment vertical="top"/>
    </xf>
    <xf numFmtId="0" fontId="33" fillId="3" borderId="0" xfId="8" applyNumberFormat="1" applyFont="1" applyFill="1" applyBorder="1" applyAlignment="1" applyProtection="1">
      <alignment horizontal="right"/>
    </xf>
    <xf numFmtId="0" fontId="39" fillId="3" borderId="0" xfId="8" applyNumberFormat="1" applyFont="1" applyFill="1" applyAlignment="1" applyProtection="1">
      <alignment horizontal="right" vertical="top" wrapText="1"/>
    </xf>
    <xf numFmtId="0" fontId="33" fillId="3" borderId="1" xfId="8" applyNumberFormat="1" applyFont="1" applyFill="1" applyBorder="1" applyAlignment="1" applyProtection="1">
      <alignment horizontal="right" vertical="top" wrapText="1"/>
    </xf>
    <xf numFmtId="0" fontId="38" fillId="3" borderId="1" xfId="8" applyNumberFormat="1" applyFont="1" applyFill="1" applyBorder="1" applyAlignment="1" applyProtection="1">
      <alignment horizontal="right" vertical="top"/>
    </xf>
    <xf numFmtId="0" fontId="33" fillId="3" borderId="0" xfId="8" applyNumberFormat="1" applyFont="1" applyFill="1" applyBorder="1" applyAlignment="1" applyProtection="1"/>
    <xf numFmtId="0" fontId="33" fillId="3" borderId="0" xfId="8" applyNumberFormat="1" applyFont="1" applyFill="1" applyAlignment="1" applyProtection="1"/>
    <xf numFmtId="0" fontId="33" fillId="3" borderId="0" xfId="8" applyNumberFormat="1" applyFont="1" applyFill="1" applyAlignment="1" applyProtection="1">
      <alignment wrapText="1"/>
    </xf>
    <xf numFmtId="0" fontId="39" fillId="3" borderId="2" xfId="8" applyNumberFormat="1" applyFont="1" applyFill="1" applyBorder="1" applyAlignment="1" applyProtection="1">
      <alignment vertical="top" wrapText="1"/>
    </xf>
    <xf numFmtId="0" fontId="39" fillId="3" borderId="3" xfId="8" applyNumberFormat="1" applyFont="1" applyFill="1" applyBorder="1" applyAlignment="1" applyProtection="1">
      <alignment vertical="top" wrapText="1"/>
    </xf>
    <xf numFmtId="0" fontId="33" fillId="3" borderId="1" xfId="0" applyNumberFormat="1" applyFont="1" applyFill="1" applyBorder="1" applyAlignment="1" applyProtection="1">
      <alignment horizontal="right" vertical="top" wrapText="1" readingOrder="2"/>
    </xf>
    <xf numFmtId="0" fontId="33" fillId="3" borderId="0" xfId="0" applyNumberFormat="1" applyFont="1" applyFill="1" applyBorder="1" applyAlignment="1" applyProtection="1">
      <alignment horizontal="right" vertical="top" wrapText="1" readingOrder="2"/>
    </xf>
    <xf numFmtId="0" fontId="38" fillId="3" borderId="0" xfId="0" applyFont="1" applyFill="1" applyAlignment="1" applyProtection="1">
      <alignment wrapText="1"/>
    </xf>
    <xf numFmtId="3" fontId="33" fillId="3" borderId="0" xfId="0" applyNumberFormat="1" applyFont="1" applyFill="1" applyAlignment="1" applyProtection="1">
      <alignment vertical="top"/>
    </xf>
    <xf numFmtId="3" fontId="38" fillId="3" borderId="0" xfId="0" applyNumberFormat="1" applyFont="1" applyFill="1" applyAlignment="1" applyProtection="1">
      <alignment vertical="top"/>
    </xf>
    <xf numFmtId="0" fontId="38" fillId="3" borderId="0" xfId="8" applyNumberFormat="1" applyFont="1" applyFill="1" applyAlignment="1" applyProtection="1">
      <alignment horizontal="right" vertical="top" wrapText="1"/>
    </xf>
    <xf numFmtId="0" fontId="38" fillId="3" borderId="17" xfId="18" applyNumberFormat="1" applyFont="1" applyFill="1" applyBorder="1" applyAlignment="1" applyProtection="1">
      <alignment vertical="top" wrapText="1"/>
    </xf>
    <xf numFmtId="0" fontId="33" fillId="3" borderId="18" xfId="18" applyNumberFormat="1" applyFont="1" applyFill="1" applyBorder="1" applyAlignment="1" applyProtection="1"/>
    <xf numFmtId="0" fontId="33" fillId="3" borderId="24" xfId="18" applyNumberFormat="1" applyFont="1" applyFill="1" applyBorder="1" applyAlignment="1" applyProtection="1">
      <alignment vertical="top" wrapText="1"/>
    </xf>
    <xf numFmtId="0" fontId="33" fillId="3" borderId="18" xfId="18" applyNumberFormat="1" applyFont="1" applyFill="1" applyBorder="1" applyAlignment="1" applyProtection="1">
      <alignment vertical="top"/>
    </xf>
    <xf numFmtId="0" fontId="33" fillId="3" borderId="19" xfId="18" applyNumberFormat="1" applyFont="1" applyFill="1" applyBorder="1" applyAlignment="1" applyProtection="1">
      <alignment vertical="top"/>
    </xf>
    <xf numFmtId="165" fontId="39" fillId="3" borderId="0" xfId="8" applyFont="1" applyFill="1" applyBorder="1" applyProtection="1"/>
    <xf numFmtId="0" fontId="38" fillId="3" borderId="20" xfId="18" applyNumberFormat="1" applyFont="1" applyFill="1" applyBorder="1" applyAlignment="1" applyProtection="1">
      <alignment horizontal="right" vertical="top" wrapText="1"/>
    </xf>
    <xf numFmtId="0" fontId="38" fillId="3" borderId="22" xfId="18" applyNumberFormat="1" applyFont="1" applyFill="1" applyBorder="1" applyAlignment="1" applyProtection="1">
      <alignment horizontal="right" vertical="top" wrapText="1"/>
    </xf>
    <xf numFmtId="0" fontId="33" fillId="3" borderId="0" xfId="8" applyNumberFormat="1" applyFont="1" applyFill="1" applyBorder="1" applyAlignment="1" applyProtection="1">
      <alignment horizontal="center" vertical="center" wrapText="1"/>
    </xf>
    <xf numFmtId="9" fontId="33" fillId="3" borderId="0" xfId="8" applyNumberFormat="1" applyFont="1" applyFill="1" applyBorder="1" applyAlignment="1" applyProtection="1">
      <alignment horizontal="center" vertical="center" wrapText="1"/>
    </xf>
    <xf numFmtId="0" fontId="38" fillId="3" borderId="0" xfId="8" applyNumberFormat="1" applyFont="1" applyFill="1" applyBorder="1" applyAlignment="1" applyProtection="1">
      <alignment horizontal="right" vertical="top" wrapText="1"/>
    </xf>
    <xf numFmtId="0" fontId="38" fillId="3" borderId="20" xfId="8" applyNumberFormat="1" applyFont="1" applyFill="1" applyBorder="1" applyAlignment="1" applyProtection="1">
      <alignment vertical="top" wrapText="1"/>
    </xf>
    <xf numFmtId="0" fontId="38" fillId="3" borderId="22" xfId="8" applyNumberFormat="1" applyFont="1" applyFill="1" applyBorder="1" applyAlignment="1" applyProtection="1">
      <alignment vertical="top" wrapText="1"/>
    </xf>
    <xf numFmtId="165" fontId="33" fillId="3" borderId="0" xfId="18" applyFont="1" applyFill="1" applyBorder="1" applyProtection="1"/>
    <xf numFmtId="0" fontId="38" fillId="3" borderId="4" xfId="0" applyFont="1" applyFill="1" applyBorder="1" applyAlignment="1" applyProtection="1">
      <alignment wrapText="1"/>
    </xf>
    <xf numFmtId="0" fontId="38" fillId="3" borderId="4" xfId="0" applyFont="1" applyFill="1" applyBorder="1" applyAlignment="1" applyProtection="1">
      <alignment vertical="top"/>
    </xf>
    <xf numFmtId="165" fontId="33" fillId="3" borderId="12" xfId="8" applyFont="1" applyFill="1" applyBorder="1" applyProtection="1"/>
    <xf numFmtId="165" fontId="38" fillId="3" borderId="0" xfId="8" applyFont="1" applyFill="1" applyAlignment="1" applyProtection="1">
      <alignment horizontal="right" wrapText="1"/>
    </xf>
    <xf numFmtId="165" fontId="33" fillId="3" borderId="0" xfId="8" applyFont="1" applyFill="1" applyAlignment="1" applyProtection="1">
      <alignment horizontal="right" wrapText="1"/>
    </xf>
    <xf numFmtId="0" fontId="46" fillId="3" borderId="0" xfId="0" applyFont="1" applyFill="1" applyBorder="1" applyAlignment="1">
      <alignment vertical="top"/>
    </xf>
    <xf numFmtId="0" fontId="33" fillId="3" borderId="0" xfId="0" applyFont="1" applyFill="1" applyAlignment="1" applyProtection="1">
      <alignment horizontal="left" vertical="top"/>
    </xf>
    <xf numFmtId="0" fontId="33" fillId="3" borderId="0" xfId="0" applyFont="1" applyFill="1" applyBorder="1" applyAlignment="1" applyProtection="1">
      <alignment horizontal="left" vertical="top"/>
    </xf>
    <xf numFmtId="0" fontId="33" fillId="3" borderId="0" xfId="8" applyNumberFormat="1" applyFont="1" applyFill="1" applyAlignment="1" applyProtection="1">
      <alignment horizontal="left" vertical="top"/>
    </xf>
    <xf numFmtId="0" fontId="33" fillId="3" borderId="0" xfId="8" applyNumberFormat="1" applyFont="1" applyFill="1" applyBorder="1" applyAlignment="1" applyProtection="1">
      <alignment horizontal="left" vertical="top"/>
    </xf>
    <xf numFmtId="0" fontId="33" fillId="10" borderId="0" xfId="8" applyNumberFormat="1" applyFont="1" applyFill="1" applyAlignment="1" applyProtection="1">
      <alignment horizontal="left"/>
    </xf>
    <xf numFmtId="0" fontId="38" fillId="3" borderId="44" xfId="0" applyFont="1" applyFill="1" applyBorder="1" applyAlignment="1" applyProtection="1">
      <alignment vertical="top" wrapText="1"/>
    </xf>
    <xf numFmtId="0" fontId="39" fillId="4" borderId="44" xfId="0" applyFont="1" applyFill="1" applyBorder="1" applyAlignment="1" applyProtection="1">
      <alignment horizontal="center" vertical="center" wrapText="1"/>
      <protection locked="0"/>
    </xf>
    <xf numFmtId="0" fontId="38" fillId="3" borderId="44" xfId="0" applyFont="1" applyFill="1" applyBorder="1" applyAlignment="1" applyProtection="1">
      <alignment vertical="top"/>
    </xf>
    <xf numFmtId="0" fontId="33" fillId="2" borderId="44" xfId="0" applyFont="1" applyFill="1" applyBorder="1" applyProtection="1"/>
    <xf numFmtId="0" fontId="33" fillId="2" borderId="44" xfId="0" applyFont="1" applyFill="1" applyBorder="1" applyAlignment="1" applyProtection="1">
      <alignment vertical="top"/>
    </xf>
    <xf numFmtId="0" fontId="38" fillId="3" borderId="44" xfId="0" applyFont="1" applyFill="1" applyBorder="1" applyAlignment="1" applyProtection="1">
      <alignment horizontal="center" vertical="top"/>
    </xf>
    <xf numFmtId="0" fontId="33" fillId="3" borderId="44" xfId="0" applyFont="1" applyFill="1" applyBorder="1" applyAlignment="1" applyProtection="1">
      <alignment vertical="top"/>
    </xf>
    <xf numFmtId="0" fontId="33" fillId="4" borderId="44" xfId="0" applyFont="1" applyFill="1" applyBorder="1" applyAlignment="1" applyProtection="1">
      <alignment vertical="top" wrapText="1"/>
      <protection locked="0"/>
    </xf>
    <xf numFmtId="0" fontId="33" fillId="3" borderId="45" xfId="0" applyFont="1" applyFill="1" applyBorder="1" applyAlignment="1" applyProtection="1">
      <alignment vertical="top"/>
    </xf>
    <xf numFmtId="0" fontId="33" fillId="4" borderId="45" xfId="0" applyFont="1" applyFill="1" applyBorder="1" applyAlignment="1" applyProtection="1">
      <alignment vertical="top" wrapText="1"/>
      <protection locked="0"/>
    </xf>
    <xf numFmtId="0" fontId="33" fillId="3" borderId="44" xfId="0" applyFont="1" applyFill="1" applyBorder="1" applyAlignment="1" applyProtection="1">
      <alignment horizontal="right" vertical="top" wrapText="1" readingOrder="2"/>
    </xf>
    <xf numFmtId="1" fontId="33" fillId="4" borderId="44" xfId="0" applyNumberFormat="1" applyFont="1" applyFill="1" applyBorder="1" applyAlignment="1" applyProtection="1">
      <alignment vertical="top" wrapText="1"/>
      <protection locked="0"/>
    </xf>
    <xf numFmtId="2" fontId="33" fillId="4" borderId="44" xfId="0" applyNumberFormat="1" applyFont="1" applyFill="1" applyBorder="1" applyAlignment="1" applyProtection="1">
      <alignment vertical="top" wrapText="1"/>
      <protection locked="0"/>
    </xf>
    <xf numFmtId="0" fontId="38" fillId="0" borderId="44" xfId="0" applyFont="1" applyFill="1" applyBorder="1" applyProtection="1"/>
    <xf numFmtId="0" fontId="38" fillId="0" borderId="44" xfId="0" applyFont="1" applyFill="1" applyBorder="1" applyAlignment="1" applyProtection="1">
      <alignment wrapText="1"/>
    </xf>
    <xf numFmtId="0" fontId="38" fillId="3" borderId="44" xfId="0" applyFont="1" applyFill="1" applyBorder="1" applyProtection="1"/>
    <xf numFmtId="0" fontId="38" fillId="2" borderId="44" xfId="0" applyFont="1" applyFill="1" applyBorder="1" applyProtection="1"/>
    <xf numFmtId="1" fontId="33" fillId="3" borderId="44" xfId="0" applyNumberFormat="1" applyFont="1" applyFill="1" applyBorder="1" applyAlignment="1" applyProtection="1">
      <alignment horizontal="right" vertical="top" wrapText="1" readingOrder="2"/>
    </xf>
    <xf numFmtId="0" fontId="33" fillId="4" borderId="44" xfId="0" applyNumberFormat="1" applyFont="1" applyFill="1" applyBorder="1" applyAlignment="1" applyProtection="1">
      <alignment vertical="top" wrapText="1"/>
      <protection locked="0"/>
    </xf>
    <xf numFmtId="0" fontId="38" fillId="3" borderId="44" xfId="0" applyFont="1" applyFill="1" applyBorder="1" applyAlignment="1" applyProtection="1">
      <alignment vertical="center" wrapText="1"/>
    </xf>
    <xf numFmtId="43" fontId="33" fillId="4" borderId="44" xfId="2" applyFont="1" applyFill="1" applyBorder="1" applyAlignment="1" applyProtection="1">
      <alignment vertical="top" wrapText="1"/>
      <protection locked="0"/>
    </xf>
    <xf numFmtId="0" fontId="38" fillId="3" borderId="44" xfId="0" applyFont="1" applyFill="1" applyBorder="1" applyAlignment="1" applyProtection="1">
      <alignment horizontal="right" vertical="top"/>
    </xf>
    <xf numFmtId="14" fontId="33" fillId="2" borderId="44" xfId="0" applyNumberFormat="1" applyFont="1" applyFill="1" applyBorder="1" applyAlignment="1" applyProtection="1">
      <alignment vertical="top"/>
    </xf>
    <xf numFmtId="0" fontId="38" fillId="3" borderId="44" xfId="0" applyFont="1" applyFill="1" applyBorder="1" applyAlignment="1" applyProtection="1">
      <alignment horizontal="right" vertical="top" wrapText="1"/>
    </xf>
    <xf numFmtId="14" fontId="33" fillId="2" borderId="44" xfId="0" applyNumberFormat="1" applyFont="1" applyFill="1" applyBorder="1" applyAlignment="1" applyProtection="1">
      <alignment horizontal="right" vertical="top"/>
    </xf>
    <xf numFmtId="0" fontId="38" fillId="3" borderId="44" xfId="0" applyFont="1" applyFill="1" applyBorder="1" applyAlignment="1" applyProtection="1">
      <alignment horizontal="right" vertical="center" wrapText="1"/>
    </xf>
    <xf numFmtId="0" fontId="38" fillId="3" borderId="44" xfId="0" applyFont="1" applyFill="1" applyBorder="1" applyAlignment="1" applyProtection="1">
      <alignment horizontal="center" vertical="center"/>
    </xf>
    <xf numFmtId="3" fontId="38" fillId="3" borderId="44" xfId="0" applyNumberFormat="1" applyFont="1" applyFill="1" applyBorder="1" applyAlignment="1" applyProtection="1">
      <alignment horizontal="right" vertical="top" wrapText="1"/>
    </xf>
    <xf numFmtId="0" fontId="33" fillId="4" borderId="44" xfId="0" applyFont="1" applyFill="1" applyBorder="1" applyAlignment="1" applyProtection="1">
      <alignment vertical="top"/>
      <protection locked="0"/>
    </xf>
    <xf numFmtId="1" fontId="33" fillId="4" borderId="44" xfId="0" applyNumberFormat="1" applyFont="1" applyFill="1" applyBorder="1" applyAlignment="1" applyProtection="1">
      <alignment vertical="top"/>
      <protection locked="0"/>
    </xf>
    <xf numFmtId="0" fontId="56" fillId="4" borderId="44" xfId="0" applyFont="1" applyFill="1" applyBorder="1" applyAlignment="1" applyProtection="1">
      <alignment vertical="top"/>
      <protection locked="0"/>
    </xf>
    <xf numFmtId="9" fontId="33" fillId="4" borderId="44" xfId="0" applyNumberFormat="1" applyFont="1" applyFill="1" applyBorder="1" applyAlignment="1" applyProtection="1">
      <alignment vertical="top" wrapText="1"/>
      <protection locked="0"/>
    </xf>
    <xf numFmtId="43" fontId="33" fillId="4" borderId="44" xfId="2" applyFont="1" applyFill="1" applyBorder="1" applyAlignment="1" applyProtection="1">
      <alignment vertical="top"/>
      <protection locked="0"/>
    </xf>
    <xf numFmtId="1" fontId="38" fillId="3" borderId="44" xfId="0" applyNumberFormat="1" applyFont="1" applyFill="1" applyBorder="1" applyAlignment="1" applyProtection="1">
      <alignment horizontal="right" vertical="top" wrapText="1"/>
    </xf>
    <xf numFmtId="0" fontId="46" fillId="3" borderId="0" xfId="0" applyFont="1" applyFill="1" applyBorder="1"/>
    <xf numFmtId="168" fontId="39" fillId="5" borderId="44" xfId="0" applyNumberFormat="1" applyFont="1" applyFill="1" applyBorder="1" applyAlignment="1" applyProtection="1">
      <alignment horizontal="center" vertical="center" wrapText="1"/>
    </xf>
    <xf numFmtId="10" fontId="39" fillId="5" borderId="44" xfId="0" applyNumberFormat="1" applyFont="1" applyFill="1" applyBorder="1" applyAlignment="1" applyProtection="1">
      <alignment horizontal="center" vertical="center" wrapText="1"/>
    </xf>
    <xf numFmtId="169" fontId="33" fillId="3" borderId="0" xfId="0" applyNumberFormat="1" applyFont="1" applyFill="1" applyBorder="1" applyAlignment="1" applyProtection="1">
      <alignment horizontal="center" vertical="center" wrapText="1"/>
    </xf>
    <xf numFmtId="169" fontId="39" fillId="3" borderId="0" xfId="0" applyNumberFormat="1" applyFont="1" applyFill="1" applyBorder="1" applyAlignment="1" applyProtection="1">
      <alignment horizontal="center" vertical="center" wrapText="1"/>
    </xf>
    <xf numFmtId="2" fontId="39" fillId="3" borderId="0" xfId="0" applyNumberFormat="1" applyFont="1" applyFill="1" applyBorder="1" applyAlignment="1" applyProtection="1">
      <alignment horizontal="center" vertical="center" wrapText="1"/>
    </xf>
    <xf numFmtId="0" fontId="36" fillId="3" borderId="38" xfId="0" applyNumberFormat="1" applyFont="1" applyFill="1" applyBorder="1" applyAlignment="1" applyProtection="1">
      <alignment horizontal="left" vertical="center"/>
    </xf>
    <xf numFmtId="0" fontId="51" fillId="3" borderId="0" xfId="0" applyFont="1" applyFill="1" applyBorder="1" applyAlignment="1" applyProtection="1">
      <alignment vertical="top"/>
    </xf>
    <xf numFmtId="0" fontId="33" fillId="3" borderId="39" xfId="0" applyFont="1" applyFill="1" applyBorder="1" applyAlignment="1" applyProtection="1">
      <alignment vertical="top"/>
    </xf>
    <xf numFmtId="0" fontId="33" fillId="3" borderId="38" xfId="0" applyFont="1" applyFill="1" applyBorder="1" applyAlignment="1" applyProtection="1">
      <alignment horizontal="left" vertical="top"/>
    </xf>
    <xf numFmtId="0" fontId="40" fillId="3" borderId="38" xfId="0" applyFont="1" applyFill="1" applyBorder="1" applyAlignment="1" applyProtection="1">
      <alignment horizontal="left" vertical="top"/>
    </xf>
    <xf numFmtId="0" fontId="35" fillId="3" borderId="0" xfId="0" applyFont="1" applyFill="1" applyBorder="1" applyAlignment="1" applyProtection="1">
      <alignment horizontal="right" readingOrder="2"/>
    </xf>
    <xf numFmtId="0" fontId="50" fillId="3" borderId="0" xfId="1" applyFont="1" applyFill="1" applyBorder="1" applyAlignment="1" applyProtection="1">
      <alignment horizontal="right" vertical="top"/>
    </xf>
    <xf numFmtId="0" fontId="39" fillId="0" borderId="0" xfId="0" applyFont="1" applyBorder="1" applyProtection="1"/>
    <xf numFmtId="0" fontId="39" fillId="3" borderId="0" xfId="0" applyFont="1" applyFill="1" applyBorder="1" applyProtection="1"/>
    <xf numFmtId="0" fontId="42" fillId="0" borderId="0" xfId="0" applyFont="1" applyBorder="1" applyProtection="1"/>
    <xf numFmtId="0" fontId="42" fillId="0" borderId="0" xfId="0" applyFont="1" applyBorder="1" applyAlignment="1" applyProtection="1">
      <alignment wrapText="1"/>
    </xf>
    <xf numFmtId="0" fontId="33" fillId="3" borderId="38" xfId="0" applyFont="1" applyFill="1" applyBorder="1" applyAlignment="1" applyProtection="1">
      <alignment horizontal="right" vertical="top"/>
    </xf>
    <xf numFmtId="0" fontId="33" fillId="3" borderId="39" xfId="0" applyFont="1" applyFill="1" applyBorder="1" applyAlignment="1" applyProtection="1">
      <alignment horizontal="right" vertical="top"/>
    </xf>
    <xf numFmtId="0" fontId="42" fillId="0" borderId="0" xfId="0" applyFont="1" applyBorder="1" applyAlignment="1" applyProtection="1">
      <alignment horizontal="left" indent="4" readingOrder="1"/>
    </xf>
    <xf numFmtId="0" fontId="33" fillId="0" borderId="0" xfId="0" applyFont="1" applyBorder="1" applyProtection="1"/>
    <xf numFmtId="0" fontId="42" fillId="3" borderId="0" xfId="0" applyFont="1" applyFill="1" applyBorder="1" applyAlignment="1" applyProtection="1">
      <alignment vertical="top"/>
    </xf>
    <xf numFmtId="0" fontId="39" fillId="3" borderId="0" xfId="0" applyFont="1" applyFill="1" applyBorder="1" applyAlignment="1" applyProtection="1">
      <alignment vertical="top"/>
    </xf>
    <xf numFmtId="0" fontId="38" fillId="0" borderId="0" xfId="0" applyFont="1" applyFill="1" applyBorder="1" applyProtection="1"/>
    <xf numFmtId="0" fontId="33" fillId="2" borderId="0" xfId="0" applyFont="1" applyFill="1" applyBorder="1" applyProtection="1"/>
    <xf numFmtId="0" fontId="38" fillId="2" borderId="0" xfId="0" applyFont="1" applyFill="1" applyBorder="1" applyProtection="1"/>
    <xf numFmtId="0" fontId="38" fillId="0" borderId="0" xfId="0" applyFont="1" applyFill="1" applyBorder="1" applyAlignment="1" applyProtection="1">
      <alignment wrapText="1"/>
    </xf>
    <xf numFmtId="0" fontId="33" fillId="0" borderId="0" xfId="0" applyFont="1" applyBorder="1" applyAlignment="1" applyProtection="1">
      <alignment vertical="top"/>
    </xf>
    <xf numFmtId="0" fontId="33" fillId="3" borderId="40" xfId="0" applyFont="1" applyFill="1" applyBorder="1" applyAlignment="1" applyProtection="1">
      <alignment horizontal="left" vertical="top"/>
    </xf>
    <xf numFmtId="169" fontId="33" fillId="3" borderId="41" xfId="0" applyNumberFormat="1" applyFont="1" applyFill="1" applyBorder="1" applyAlignment="1" applyProtection="1">
      <alignment horizontal="center" vertical="center" wrapText="1"/>
    </xf>
    <xf numFmtId="169" fontId="39" fillId="3" borderId="41" xfId="0" applyNumberFormat="1" applyFont="1" applyFill="1" applyBorder="1" applyAlignment="1" applyProtection="1">
      <alignment horizontal="center" vertical="center" wrapText="1"/>
    </xf>
    <xf numFmtId="2" fontId="39" fillId="3" borderId="41" xfId="0" applyNumberFormat="1" applyFont="1" applyFill="1" applyBorder="1" applyAlignment="1" applyProtection="1">
      <alignment horizontal="center" vertical="center" wrapText="1"/>
    </xf>
    <xf numFmtId="0" fontId="38" fillId="3" borderId="41" xfId="0" applyFont="1" applyFill="1" applyBorder="1" applyAlignment="1" applyProtection="1">
      <alignment horizontal="left" vertical="top"/>
    </xf>
    <xf numFmtId="0" fontId="33" fillId="3" borderId="42" xfId="0" applyFont="1" applyFill="1" applyBorder="1" applyAlignment="1" applyProtection="1">
      <alignment vertical="top"/>
    </xf>
    <xf numFmtId="0" fontId="33" fillId="3" borderId="0" xfId="0" applyFont="1" applyFill="1"/>
    <xf numFmtId="0" fontId="38" fillId="3" borderId="38" xfId="0" applyFont="1" applyFill="1" applyBorder="1" applyAlignment="1">
      <alignment horizontal="left" vertical="top"/>
    </xf>
    <xf numFmtId="0" fontId="33" fillId="3" borderId="1" xfId="0" applyFont="1" applyFill="1" applyBorder="1" applyAlignment="1" applyProtection="1">
      <alignment horizontal="right" vertical="top" wrapText="1"/>
    </xf>
    <xf numFmtId="3" fontId="33" fillId="3" borderId="33" xfId="0" applyNumberFormat="1" applyFont="1" applyFill="1" applyBorder="1" applyAlignment="1" applyProtection="1">
      <alignment horizontal="right" vertical="top" wrapText="1"/>
    </xf>
    <xf numFmtId="3" fontId="33" fillId="3" borderId="5" xfId="0" applyNumberFormat="1" applyFont="1" applyFill="1" applyBorder="1" applyAlignment="1" applyProtection="1">
      <alignment horizontal="right" vertical="top" wrapText="1" readingOrder="1"/>
    </xf>
    <xf numFmtId="43" fontId="33" fillId="5" borderId="21" xfId="2" applyFont="1" applyFill="1" applyBorder="1" applyAlignment="1" applyProtection="1">
      <alignment vertical="top"/>
    </xf>
    <xf numFmtId="3" fontId="33" fillId="3" borderId="4" xfId="0" applyNumberFormat="1" applyFont="1" applyFill="1" applyBorder="1" applyAlignment="1" applyProtection="1">
      <alignment horizontal="right" vertical="top" wrapText="1" readingOrder="1"/>
    </xf>
    <xf numFmtId="169" fontId="33" fillId="5" borderId="4" xfId="2" applyNumberFormat="1" applyFont="1" applyFill="1" applyBorder="1" applyAlignment="1" applyProtection="1">
      <alignment vertical="top"/>
    </xf>
    <xf numFmtId="3" fontId="33" fillId="3" borderId="13" xfId="0" applyNumberFormat="1" applyFont="1" applyFill="1" applyBorder="1" applyAlignment="1" applyProtection="1">
      <alignment horizontal="right" vertical="top" wrapText="1" readingOrder="1"/>
    </xf>
    <xf numFmtId="169" fontId="33" fillId="5" borderId="13" xfId="2" applyNumberFormat="1" applyFont="1" applyFill="1" applyBorder="1" applyAlignment="1" applyProtection="1">
      <alignment vertical="top"/>
    </xf>
    <xf numFmtId="43" fontId="33" fillId="5" borderId="23" xfId="2" applyFont="1" applyFill="1" applyBorder="1" applyAlignment="1" applyProtection="1">
      <alignment vertical="top"/>
    </xf>
    <xf numFmtId="0" fontId="33" fillId="3" borderId="0" xfId="0" applyFont="1" applyFill="1" applyBorder="1" applyAlignment="1" applyProtection="1">
      <alignment horizontal="center" vertical="center"/>
    </xf>
    <xf numFmtId="43" fontId="33" fillId="5" borderId="4" xfId="2" applyFont="1" applyFill="1" applyBorder="1" applyAlignment="1" applyProtection="1">
      <alignment vertical="top"/>
    </xf>
    <xf numFmtId="3" fontId="33" fillId="3" borderId="20" xfId="0" applyNumberFormat="1" applyFont="1" applyFill="1" applyBorder="1" applyAlignment="1" applyProtection="1">
      <alignment horizontal="right" vertical="top"/>
    </xf>
    <xf numFmtId="3" fontId="38" fillId="3" borderId="17" xfId="0" applyNumberFormat="1" applyFont="1" applyFill="1" applyBorder="1" applyAlignment="1" applyProtection="1">
      <alignment horizontal="right" vertical="top"/>
    </xf>
    <xf numFmtId="3" fontId="38" fillId="3" borderId="31" xfId="0" applyNumberFormat="1" applyFont="1" applyFill="1" applyBorder="1" applyAlignment="1" applyProtection="1">
      <alignment horizontal="right" vertical="top"/>
    </xf>
    <xf numFmtId="3" fontId="38" fillId="3" borderId="19" xfId="0" applyNumberFormat="1" applyFont="1" applyFill="1" applyBorder="1" applyAlignment="1" applyProtection="1">
      <alignment horizontal="right" vertical="top"/>
    </xf>
    <xf numFmtId="3" fontId="33" fillId="3" borderId="30" xfId="0" applyNumberFormat="1" applyFont="1" applyFill="1" applyBorder="1" applyAlignment="1" applyProtection="1">
      <alignment horizontal="right" vertical="top" wrapText="1"/>
    </xf>
    <xf numFmtId="0" fontId="63" fillId="10" borderId="0" xfId="8" applyNumberFormat="1" applyFont="1" applyFill="1" applyAlignment="1" applyProtection="1">
      <alignment horizontal="left"/>
    </xf>
    <xf numFmtId="3" fontId="38" fillId="3" borderId="18" xfId="0" applyNumberFormat="1" applyFont="1" applyFill="1" applyBorder="1" applyAlignment="1" applyProtection="1">
      <alignment horizontal="right" vertical="top" wrapText="1"/>
    </xf>
    <xf numFmtId="3" fontId="38" fillId="3" borderId="19" xfId="0" applyNumberFormat="1" applyFont="1" applyFill="1" applyBorder="1" applyAlignment="1" applyProtection="1">
      <alignment horizontal="right" vertical="top" wrapText="1"/>
    </xf>
    <xf numFmtId="3" fontId="38" fillId="3" borderId="20" xfId="0" applyNumberFormat="1" applyFont="1" applyFill="1" applyBorder="1" applyAlignment="1" applyProtection="1">
      <alignment horizontal="right" vertical="top" wrapText="1"/>
    </xf>
    <xf numFmtId="3" fontId="33" fillId="3" borderId="5" xfId="0" applyNumberFormat="1" applyFont="1" applyFill="1" applyBorder="1" applyAlignment="1" applyProtection="1">
      <alignment horizontal="right" vertical="top" wrapText="1"/>
    </xf>
    <xf numFmtId="3" fontId="33" fillId="3" borderId="32" xfId="0" applyNumberFormat="1" applyFont="1" applyFill="1" applyBorder="1" applyAlignment="1" applyProtection="1">
      <alignment horizontal="right" vertical="top" wrapText="1"/>
    </xf>
    <xf numFmtId="3" fontId="38" fillId="3" borderId="22" xfId="0" applyNumberFormat="1" applyFont="1" applyFill="1" applyBorder="1" applyAlignment="1" applyProtection="1">
      <alignment horizontal="right" vertical="top"/>
    </xf>
    <xf numFmtId="43" fontId="33" fillId="5" borderId="13" xfId="2" applyFont="1" applyFill="1" applyBorder="1" applyAlignment="1" applyProtection="1">
      <alignment vertical="top"/>
    </xf>
    <xf numFmtId="3" fontId="38" fillId="3" borderId="18" xfId="0" applyNumberFormat="1" applyFont="1" applyFill="1" applyBorder="1" applyAlignment="1" applyProtection="1">
      <alignment horizontal="right" vertical="top"/>
    </xf>
    <xf numFmtId="168" fontId="33" fillId="5" borderId="21" xfId="0" applyNumberFormat="1" applyFont="1" applyFill="1" applyBorder="1" applyAlignment="1" applyProtection="1">
      <alignment vertical="top"/>
    </xf>
    <xf numFmtId="0" fontId="33" fillId="4" borderId="26" xfId="0" applyFont="1" applyFill="1" applyBorder="1" applyAlignment="1" applyProtection="1">
      <alignment vertical="top" wrapText="1"/>
      <protection locked="0"/>
    </xf>
    <xf numFmtId="168" fontId="33" fillId="5" borderId="23" xfId="0" applyNumberFormat="1" applyFont="1" applyFill="1" applyBorder="1" applyAlignment="1" applyProtection="1">
      <alignment vertical="top"/>
    </xf>
    <xf numFmtId="3" fontId="38" fillId="3" borderId="29" xfId="0" applyNumberFormat="1" applyFont="1" applyFill="1" applyBorder="1" applyAlignment="1" applyProtection="1">
      <alignment horizontal="right" vertical="top"/>
    </xf>
    <xf numFmtId="0" fontId="33" fillId="3" borderId="0" xfId="0" applyFont="1" applyFill="1" applyBorder="1" applyAlignment="1" applyProtection="1">
      <alignment horizontal="right" vertical="top" wrapText="1"/>
    </xf>
    <xf numFmtId="3" fontId="38" fillId="3" borderId="44" xfId="0" applyNumberFormat="1" applyFont="1" applyFill="1" applyBorder="1" applyAlignment="1" applyProtection="1">
      <alignment horizontal="right" vertical="top"/>
    </xf>
    <xf numFmtId="3" fontId="33" fillId="3" borderId="44" xfId="0" applyNumberFormat="1" applyFont="1" applyFill="1" applyBorder="1" applyAlignment="1" applyProtection="1">
      <alignment horizontal="right" vertical="top"/>
    </xf>
    <xf numFmtId="43" fontId="33" fillId="5" borderId="44" xfId="2" applyNumberFormat="1" applyFont="1" applyFill="1" applyBorder="1" applyAlignment="1" applyProtection="1">
      <alignment vertical="top"/>
    </xf>
    <xf numFmtId="3" fontId="33" fillId="3" borderId="44" xfId="0" applyNumberFormat="1" applyFont="1" applyFill="1" applyBorder="1" applyAlignment="1" applyProtection="1">
      <alignment horizontal="right" vertical="top" wrapText="1"/>
    </xf>
    <xf numFmtId="3" fontId="33" fillId="3" borderId="44" xfId="0" applyNumberFormat="1" applyFont="1" applyFill="1" applyBorder="1" applyAlignment="1" applyProtection="1">
      <alignment horizontal="right" vertical="top" wrapText="1" readingOrder="1"/>
    </xf>
    <xf numFmtId="169" fontId="33" fillId="5" borderId="44" xfId="2" applyNumberFormat="1" applyFont="1" applyFill="1" applyBorder="1" applyAlignment="1" applyProtection="1">
      <alignment vertical="top"/>
    </xf>
    <xf numFmtId="43" fontId="33" fillId="5" borderId="44" xfId="2" applyFont="1" applyFill="1" applyBorder="1" applyAlignment="1" applyProtection="1">
      <alignment vertical="top"/>
    </xf>
    <xf numFmtId="0" fontId="33" fillId="2" borderId="44" xfId="0" applyFont="1" applyFill="1" applyBorder="1" applyAlignment="1" applyProtection="1">
      <alignment vertical="center"/>
    </xf>
    <xf numFmtId="3" fontId="38" fillId="3" borderId="44" xfId="0" applyNumberFormat="1" applyFont="1" applyFill="1" applyBorder="1" applyAlignment="1" applyProtection="1">
      <alignment horizontal="center" vertical="top"/>
    </xf>
    <xf numFmtId="3" fontId="38" fillId="3" borderId="44" xfId="0" applyNumberFormat="1" applyFont="1" applyFill="1" applyBorder="1" applyAlignment="1" applyProtection="1">
      <alignment horizontal="center" vertical="top" wrapText="1"/>
    </xf>
    <xf numFmtId="170" fontId="33" fillId="5" borderId="44" xfId="2" applyNumberFormat="1" applyFont="1" applyFill="1" applyBorder="1" applyAlignment="1" applyProtection="1">
      <alignment vertical="top"/>
    </xf>
    <xf numFmtId="9" fontId="33" fillId="5" borderId="44" xfId="17" applyFont="1" applyFill="1" applyBorder="1" applyAlignment="1" applyProtection="1">
      <alignment vertical="top"/>
    </xf>
    <xf numFmtId="2" fontId="33" fillId="5" borderId="44" xfId="2" applyNumberFormat="1" applyFont="1" applyFill="1" applyBorder="1" applyAlignment="1" applyProtection="1">
      <alignment vertical="top"/>
    </xf>
    <xf numFmtId="0" fontId="28" fillId="3" borderId="36" xfId="0" applyFont="1" applyFill="1" applyBorder="1" applyAlignment="1">
      <alignment vertical="top" wrapText="1"/>
    </xf>
    <xf numFmtId="0" fontId="28" fillId="3" borderId="0" xfId="0" applyFont="1" applyFill="1" applyBorder="1" applyAlignment="1">
      <alignment vertical="top" wrapText="1"/>
    </xf>
    <xf numFmtId="0" fontId="34" fillId="3" borderId="0" xfId="0" applyFont="1" applyFill="1" applyBorder="1" applyAlignment="1" applyProtection="1">
      <alignment vertical="top" wrapText="1"/>
    </xf>
    <xf numFmtId="0" fontId="38" fillId="3" borderId="0" xfId="0" applyFont="1" applyFill="1" applyBorder="1" applyAlignment="1">
      <alignment vertical="top"/>
    </xf>
    <xf numFmtId="0" fontId="33" fillId="0" borderId="0" xfId="0" applyFont="1" applyBorder="1" applyAlignment="1">
      <alignment vertical="top"/>
    </xf>
    <xf numFmtId="0" fontId="33" fillId="4" borderId="0" xfId="0" applyFont="1" applyFill="1" applyBorder="1" applyAlignment="1">
      <alignment horizontal="right" vertical="center"/>
    </xf>
    <xf numFmtId="0" fontId="33" fillId="3" borderId="0" xfId="0" applyFont="1" applyFill="1" applyBorder="1" applyAlignment="1">
      <alignment horizontal="center" vertical="top"/>
    </xf>
    <xf numFmtId="0" fontId="33" fillId="5" borderId="0" xfId="0" applyFont="1" applyFill="1" applyBorder="1" applyAlignment="1">
      <alignment horizontal="right" vertical="center"/>
    </xf>
    <xf numFmtId="3" fontId="33" fillId="3" borderId="39" xfId="0" applyNumberFormat="1" applyFont="1" applyFill="1" applyBorder="1" applyAlignment="1" applyProtection="1">
      <alignment horizontal="right" vertical="top" wrapText="1"/>
    </xf>
    <xf numFmtId="49" fontId="2" fillId="4" borderId="44" xfId="1" applyNumberFormat="1" applyFill="1" applyBorder="1" applyAlignment="1" applyProtection="1">
      <alignment horizontal="center" vertical="center" wrapText="1"/>
      <protection locked="0"/>
    </xf>
    <xf numFmtId="2" fontId="33" fillId="5" borderId="44" xfId="0" applyNumberFormat="1" applyFont="1" applyFill="1" applyBorder="1" applyAlignment="1" applyProtection="1">
      <alignment horizontal="center" vertical="center" wrapText="1"/>
    </xf>
    <xf numFmtId="1" fontId="38" fillId="3" borderId="44" xfId="0" applyNumberFormat="1" applyFont="1" applyFill="1" applyBorder="1" applyAlignment="1" applyProtection="1">
      <alignment horizontal="center" vertical="center" wrapText="1"/>
    </xf>
    <xf numFmtId="0" fontId="33" fillId="0" borderId="38" xfId="0" applyFont="1" applyFill="1" applyBorder="1" applyAlignment="1" applyProtection="1">
      <alignment horizontal="left" vertical="top"/>
    </xf>
    <xf numFmtId="1" fontId="38" fillId="0" borderId="0" xfId="0" applyNumberFormat="1" applyFont="1" applyFill="1" applyBorder="1" applyAlignment="1" applyProtection="1">
      <alignment horizontal="center" vertical="center" wrapText="1"/>
    </xf>
    <xf numFmtId="168" fontId="39" fillId="0" borderId="0" xfId="0" applyNumberFormat="1" applyFont="1" applyFill="1" applyBorder="1" applyAlignment="1" applyProtection="1">
      <alignment horizontal="center" vertical="center" wrapText="1"/>
    </xf>
    <xf numFmtId="0" fontId="33" fillId="0" borderId="0" xfId="0" applyFont="1" applyFill="1" applyBorder="1" applyAlignment="1" applyProtection="1">
      <alignment vertical="top"/>
    </xf>
    <xf numFmtId="0" fontId="33" fillId="0" borderId="39" xfId="0" applyFont="1" applyFill="1" applyBorder="1" applyAlignment="1" applyProtection="1">
      <alignment vertical="top"/>
    </xf>
    <xf numFmtId="1" fontId="38" fillId="3" borderId="44" xfId="0" applyNumberFormat="1" applyFont="1" applyFill="1" applyBorder="1" applyAlignment="1">
      <alignment horizontal="center" vertical="center" wrapText="1"/>
    </xf>
    <xf numFmtId="168" fontId="39" fillId="3" borderId="0" xfId="0" applyNumberFormat="1" applyFont="1" applyFill="1" applyBorder="1" applyAlignment="1" applyProtection="1">
      <alignment horizontal="center" vertical="center" wrapText="1"/>
    </xf>
    <xf numFmtId="0" fontId="39" fillId="5" borderId="44" xfId="0" applyFont="1" applyFill="1" applyBorder="1" applyAlignment="1" applyProtection="1">
      <alignment horizontal="center" vertical="center"/>
    </xf>
    <xf numFmtId="0" fontId="33" fillId="0" borderId="44" xfId="0" applyFont="1" applyBorder="1" applyAlignment="1">
      <alignment vertical="center"/>
    </xf>
    <xf numFmtId="0" fontId="33" fillId="0" borderId="44" xfId="0" applyFont="1" applyBorder="1" applyAlignment="1">
      <alignment vertical="center" wrapText="1"/>
    </xf>
    <xf numFmtId="0" fontId="40" fillId="3" borderId="0" xfId="11" applyNumberFormat="1" applyFont="1" applyFill="1" applyBorder="1" applyAlignment="1" applyProtection="1">
      <alignment vertical="top"/>
    </xf>
    <xf numFmtId="0" fontId="40" fillId="3" borderId="0" xfId="8" applyNumberFormat="1" applyFont="1" applyFill="1" applyBorder="1" applyAlignment="1" applyProtection="1">
      <alignment vertical="top"/>
    </xf>
    <xf numFmtId="0" fontId="33" fillId="3" borderId="1" xfId="8" applyNumberFormat="1" applyFont="1" applyFill="1" applyBorder="1" applyAlignment="1" applyProtection="1">
      <alignment vertical="top"/>
      <protection locked="0"/>
    </xf>
    <xf numFmtId="0" fontId="40" fillId="3" borderId="0" xfId="11" applyNumberFormat="1" applyFont="1" applyFill="1" applyBorder="1" applyAlignment="1" applyProtection="1">
      <alignment horizontal="left" vertical="top"/>
    </xf>
    <xf numFmtId="0" fontId="37" fillId="3" borderId="0" xfId="11" applyNumberFormat="1" applyFont="1" applyFill="1" applyBorder="1" applyAlignment="1" applyProtection="1">
      <alignment vertical="top"/>
    </xf>
    <xf numFmtId="0" fontId="33" fillId="3" borderId="1" xfId="8" applyNumberFormat="1" applyFont="1" applyFill="1" applyBorder="1" applyAlignment="1" applyProtection="1">
      <alignment vertical="top" wrapText="1"/>
      <protection locked="0"/>
    </xf>
    <xf numFmtId="14" fontId="33" fillId="3" borderId="6" xfId="8" applyNumberFormat="1" applyFont="1" applyFill="1" applyBorder="1" applyAlignment="1" applyProtection="1">
      <alignment horizontal="center" vertical="top" wrapText="1"/>
    </xf>
    <xf numFmtId="168" fontId="33" fillId="3" borderId="6" xfId="8" applyNumberFormat="1" applyFont="1" applyFill="1" applyBorder="1" applyAlignment="1" applyProtection="1">
      <alignment horizontal="center" vertical="top" wrapText="1"/>
    </xf>
    <xf numFmtId="0" fontId="40" fillId="3" borderId="0" xfId="8" applyNumberFormat="1" applyFont="1" applyFill="1" applyBorder="1" applyAlignment="1" applyProtection="1">
      <alignment horizontal="left" vertical="top"/>
    </xf>
    <xf numFmtId="0" fontId="37" fillId="3" borderId="0" xfId="8" applyNumberFormat="1" applyFont="1" applyFill="1" applyBorder="1" applyAlignment="1" applyProtection="1">
      <alignment vertical="top"/>
    </xf>
    <xf numFmtId="0" fontId="33" fillId="3" borderId="0" xfId="8" applyNumberFormat="1" applyFont="1" applyFill="1" applyAlignment="1" applyProtection="1">
      <alignment horizontal="left"/>
    </xf>
    <xf numFmtId="165" fontId="61" fillId="3" borderId="0" xfId="8" applyFont="1" applyFill="1" applyProtection="1"/>
    <xf numFmtId="0" fontId="33" fillId="3" borderId="1" xfId="0" applyFont="1" applyFill="1" applyBorder="1" applyAlignment="1" applyProtection="1">
      <alignment vertical="top" wrapText="1"/>
      <protection locked="0"/>
    </xf>
    <xf numFmtId="0" fontId="33" fillId="3" borderId="6" xfId="0" applyFont="1" applyFill="1" applyBorder="1" applyAlignment="1" applyProtection="1">
      <alignment vertical="top"/>
      <protection locked="0"/>
    </xf>
    <xf numFmtId="0" fontId="33" fillId="3" borderId="5" xfId="0" applyFont="1" applyFill="1" applyBorder="1" applyAlignment="1" applyProtection="1">
      <alignment vertical="top" wrapText="1"/>
      <protection locked="0"/>
    </xf>
    <xf numFmtId="0" fontId="33" fillId="3" borderId="5" xfId="0" applyNumberFormat="1" applyFont="1" applyFill="1" applyBorder="1" applyAlignment="1" applyProtection="1">
      <alignment vertical="top"/>
      <protection locked="0"/>
    </xf>
    <xf numFmtId="0" fontId="33" fillId="3" borderId="27" xfId="0" applyNumberFormat="1" applyFont="1" applyFill="1" applyBorder="1" applyAlignment="1" applyProtection="1">
      <alignment vertical="top"/>
      <protection locked="0"/>
    </xf>
    <xf numFmtId="0" fontId="33" fillId="3" borderId="15" xfId="0" applyFont="1" applyFill="1" applyBorder="1" applyAlignment="1" applyProtection="1">
      <alignment vertical="top"/>
      <protection locked="0"/>
    </xf>
    <xf numFmtId="0" fontId="33" fillId="3" borderId="4" xfId="0" applyFont="1" applyFill="1" applyBorder="1" applyAlignment="1" applyProtection="1">
      <alignment vertical="top" wrapText="1"/>
      <protection locked="0"/>
    </xf>
    <xf numFmtId="0" fontId="33" fillId="3" borderId="5" xfId="0" applyNumberFormat="1" applyFont="1" applyFill="1" applyBorder="1" applyAlignment="1" applyProtection="1">
      <alignment vertical="top" wrapText="1"/>
      <protection locked="0"/>
    </xf>
    <xf numFmtId="0" fontId="33" fillId="3" borderId="27" xfId="0" applyNumberFormat="1" applyFont="1" applyFill="1" applyBorder="1" applyAlignment="1" applyProtection="1">
      <alignment vertical="top" wrapText="1"/>
      <protection locked="0"/>
    </xf>
    <xf numFmtId="0" fontId="33" fillId="3" borderId="15" xfId="0" applyFont="1" applyFill="1" applyBorder="1" applyAlignment="1" applyProtection="1">
      <alignment vertical="top" wrapText="1"/>
      <protection locked="0"/>
    </xf>
    <xf numFmtId="0" fontId="33" fillId="3" borderId="4" xfId="0" applyNumberFormat="1" applyFont="1" applyFill="1" applyBorder="1" applyAlignment="1" applyProtection="1">
      <alignment vertical="top" wrapText="1"/>
      <protection locked="0"/>
    </xf>
    <xf numFmtId="0" fontId="33" fillId="3" borderId="16" xfId="0" applyNumberFormat="1" applyFont="1" applyFill="1" applyBorder="1" applyAlignment="1" applyProtection="1">
      <alignment vertical="top" wrapText="1"/>
      <protection locked="0"/>
    </xf>
    <xf numFmtId="0" fontId="33" fillId="3" borderId="1" xfId="0" applyFont="1" applyFill="1" applyBorder="1" applyAlignment="1" applyProtection="1">
      <alignment vertical="top"/>
      <protection locked="0"/>
    </xf>
    <xf numFmtId="0" fontId="33" fillId="3" borderId="6" xfId="0" applyFont="1" applyFill="1" applyBorder="1" applyAlignment="1" applyProtection="1">
      <alignment vertical="top" wrapText="1"/>
      <protection locked="0"/>
    </xf>
    <xf numFmtId="3" fontId="33" fillId="3" borderId="1" xfId="0" applyNumberFormat="1" applyFont="1" applyFill="1" applyBorder="1" applyAlignment="1" applyProtection="1">
      <alignment vertical="top"/>
      <protection locked="0"/>
    </xf>
    <xf numFmtId="168" fontId="33" fillId="3" borderId="16" xfId="18" applyNumberFormat="1" applyFont="1" applyFill="1" applyBorder="1" applyAlignment="1" applyProtection="1">
      <alignment horizontal="center" vertical="center"/>
    </xf>
    <xf numFmtId="9" fontId="33" fillId="3" borderId="4" xfId="18" applyNumberFormat="1" applyFont="1" applyFill="1" applyBorder="1" applyAlignment="1" applyProtection="1">
      <alignment horizontal="center" vertical="center" wrapText="1"/>
    </xf>
    <xf numFmtId="0" fontId="33" fillId="3" borderId="21" xfId="18" applyNumberFormat="1" applyFont="1" applyFill="1" applyBorder="1" applyAlignment="1" applyProtection="1">
      <alignment vertical="top"/>
      <protection locked="0"/>
    </xf>
    <xf numFmtId="3" fontId="33" fillId="3" borderId="2" xfId="0" applyNumberFormat="1" applyFont="1" applyFill="1" applyBorder="1" applyAlignment="1" applyProtection="1">
      <alignment vertical="top"/>
      <protection locked="0"/>
    </xf>
    <xf numFmtId="168" fontId="33" fillId="3" borderId="13" xfId="0" applyNumberFormat="1" applyFont="1" applyFill="1" applyBorder="1" applyAlignment="1" applyProtection="1">
      <alignment horizontal="center" vertical="center" wrapText="1"/>
    </xf>
    <xf numFmtId="168" fontId="33" fillId="3" borderId="13" xfId="18" applyNumberFormat="1" applyFont="1" applyFill="1" applyBorder="1" applyAlignment="1" applyProtection="1">
      <alignment horizontal="center" vertical="center"/>
    </xf>
    <xf numFmtId="9" fontId="33" fillId="3" borderId="13" xfId="18" applyNumberFormat="1" applyFont="1" applyFill="1" applyBorder="1" applyAlignment="1" applyProtection="1">
      <alignment horizontal="center" vertical="center" wrapText="1"/>
    </xf>
    <xf numFmtId="0" fontId="33" fillId="3" borderId="23" xfId="18" applyNumberFormat="1" applyFont="1" applyFill="1" applyBorder="1" applyAlignment="1" applyProtection="1">
      <alignment vertical="top"/>
      <protection locked="0"/>
    </xf>
    <xf numFmtId="0" fontId="33" fillId="3" borderId="17" xfId="8" applyNumberFormat="1" applyFont="1" applyFill="1" applyBorder="1" applyAlignment="1" applyProtection="1">
      <alignment vertical="top"/>
    </xf>
    <xf numFmtId="0" fontId="33" fillId="3" borderId="18" xfId="8" applyNumberFormat="1" applyFont="1" applyFill="1" applyBorder="1" applyAlignment="1" applyProtection="1">
      <alignment vertical="top"/>
    </xf>
    <xf numFmtId="0" fontId="33" fillId="3" borderId="18" xfId="8" applyNumberFormat="1" applyFont="1" applyFill="1" applyBorder="1" applyAlignment="1" applyProtection="1">
      <alignment vertical="top" wrapText="1"/>
    </xf>
    <xf numFmtId="0" fontId="33" fillId="3" borderId="19" xfId="8" applyNumberFormat="1" applyFont="1" applyFill="1" applyBorder="1" applyAlignment="1" applyProtection="1">
      <alignment vertical="top"/>
    </xf>
    <xf numFmtId="0" fontId="33" fillId="3" borderId="4" xfId="0" applyFont="1" applyFill="1" applyBorder="1" applyAlignment="1" applyProtection="1">
      <alignment vertical="top"/>
      <protection locked="0"/>
    </xf>
    <xf numFmtId="165" fontId="62" fillId="3" borderId="0" xfId="8" applyFont="1" applyFill="1" applyAlignment="1" applyProtection="1">
      <alignment horizontal="right" wrapText="1"/>
    </xf>
    <xf numFmtId="165" fontId="61" fillId="3" borderId="0" xfId="8" applyFont="1" applyFill="1" applyAlignment="1" applyProtection="1">
      <alignment horizontal="right" wrapText="1"/>
    </xf>
    <xf numFmtId="43" fontId="39" fillId="5" borderId="44" xfId="2" applyFont="1" applyFill="1" applyBorder="1" applyAlignment="1" applyProtection="1">
      <alignment horizontal="center" vertical="center" wrapText="1"/>
    </xf>
    <xf numFmtId="43" fontId="53" fillId="5" borderId="44" xfId="2" applyFont="1" applyFill="1" applyBorder="1" applyAlignment="1" applyProtection="1">
      <alignment horizontal="center" vertical="center" wrapText="1"/>
    </xf>
    <xf numFmtId="43" fontId="39" fillId="5" borderId="44" xfId="2" applyFont="1" applyFill="1" applyBorder="1" applyAlignment="1" applyProtection="1">
      <alignment horizontal="center" vertical="center" wrapText="1" readingOrder="2"/>
    </xf>
    <xf numFmtId="49" fontId="33" fillId="3" borderId="44" xfId="0" applyNumberFormat="1" applyFont="1" applyFill="1" applyBorder="1" applyAlignment="1">
      <alignment horizontal="right" vertical="center" wrapText="1"/>
    </xf>
    <xf numFmtId="49" fontId="33" fillId="3" borderId="0" xfId="0" applyNumberFormat="1" applyFont="1" applyFill="1" applyBorder="1" applyAlignment="1" applyProtection="1">
      <alignment vertical="center" wrapText="1"/>
    </xf>
    <xf numFmtId="49" fontId="33" fillId="4" borderId="44" xfId="0" applyNumberFormat="1" applyFont="1" applyFill="1" applyBorder="1" applyAlignment="1" applyProtection="1">
      <alignment vertical="center" wrapText="1"/>
      <protection locked="0"/>
    </xf>
    <xf numFmtId="49" fontId="33" fillId="3" borderId="0" xfId="0" applyNumberFormat="1" applyFont="1" applyFill="1" applyBorder="1" applyAlignment="1" applyProtection="1">
      <alignment horizontal="right" vertical="center" wrapText="1"/>
    </xf>
    <xf numFmtId="49" fontId="33" fillId="3" borderId="0" xfId="0" applyNumberFormat="1" applyFont="1" applyFill="1" applyBorder="1" applyAlignment="1" applyProtection="1">
      <alignment horizontal="left" vertical="center" wrapText="1"/>
    </xf>
    <xf numFmtId="49" fontId="33" fillId="3" borderId="0" xfId="0" applyNumberFormat="1" applyFont="1" applyFill="1" applyBorder="1" applyAlignment="1" applyProtection="1">
      <alignment horizontal="right" vertical="center" wrapText="1"/>
      <protection locked="0"/>
    </xf>
    <xf numFmtId="49" fontId="33" fillId="0" borderId="0" xfId="0" applyNumberFormat="1" applyFont="1" applyBorder="1" applyAlignment="1" applyProtection="1">
      <alignment vertical="center" wrapText="1"/>
    </xf>
    <xf numFmtId="49" fontId="33" fillId="4" borderId="44" xfId="0" applyNumberFormat="1" applyFont="1" applyFill="1" applyBorder="1" applyAlignment="1" applyProtection="1">
      <alignment horizontal="right" vertical="center" wrapText="1" readingOrder="2"/>
      <protection locked="0"/>
    </xf>
    <xf numFmtId="49" fontId="48" fillId="4" borderId="44" xfId="1" applyNumberFormat="1" applyFont="1" applyFill="1" applyBorder="1" applyAlignment="1" applyProtection="1">
      <alignment horizontal="right" vertical="center" wrapText="1" readingOrder="2"/>
      <protection locked="0"/>
    </xf>
    <xf numFmtId="49" fontId="33" fillId="3" borderId="44" xfId="0" applyNumberFormat="1" applyFont="1" applyFill="1" applyBorder="1" applyAlignment="1">
      <alignment horizontal="right" vertical="top" wrapText="1"/>
    </xf>
    <xf numFmtId="43" fontId="39" fillId="5" borderId="44" xfId="2" applyFont="1" applyFill="1" applyBorder="1" applyAlignment="1" applyProtection="1">
      <alignment horizontal="center" vertical="center"/>
    </xf>
    <xf numFmtId="49" fontId="33" fillId="0" borderId="43" xfId="0" applyNumberFormat="1" applyFont="1" applyBorder="1" applyAlignment="1">
      <alignment horizontal="right" vertical="center" wrapText="1"/>
    </xf>
    <xf numFmtId="0" fontId="33" fillId="3" borderId="38" xfId="0" applyFont="1" applyFill="1" applyBorder="1" applyAlignment="1" applyProtection="1">
      <alignment horizontal="left" vertical="center"/>
    </xf>
    <xf numFmtId="0" fontId="33" fillId="3" borderId="44" xfId="0" applyFont="1" applyFill="1" applyBorder="1" applyAlignment="1" applyProtection="1">
      <alignment vertical="top" wrapText="1"/>
    </xf>
    <xf numFmtId="0" fontId="38" fillId="3" borderId="44" xfId="0" applyFont="1" applyFill="1" applyBorder="1" applyAlignment="1" applyProtection="1">
      <alignment vertical="center"/>
    </xf>
    <xf numFmtId="0" fontId="38" fillId="0" borderId="44" xfId="0" applyFont="1" applyFill="1" applyBorder="1" applyAlignment="1" applyProtection="1">
      <alignment vertical="center"/>
    </xf>
    <xf numFmtId="0" fontId="33" fillId="3" borderId="0" xfId="0" applyFont="1" applyFill="1" applyBorder="1" applyAlignment="1" applyProtection="1">
      <alignment vertical="center"/>
    </xf>
    <xf numFmtId="0" fontId="33" fillId="3" borderId="39" xfId="0" applyFont="1" applyFill="1" applyBorder="1" applyAlignment="1" applyProtection="1">
      <alignment vertical="center"/>
    </xf>
    <xf numFmtId="0" fontId="33" fillId="3" borderId="0" xfId="0" applyFont="1" applyFill="1" applyAlignment="1" applyProtection="1">
      <alignment vertical="center"/>
    </xf>
    <xf numFmtId="0" fontId="38" fillId="2" borderId="44" xfId="0" applyFont="1" applyFill="1" applyBorder="1" applyAlignment="1" applyProtection="1">
      <alignment vertical="center"/>
    </xf>
    <xf numFmtId="0" fontId="33" fillId="3" borderId="44" xfId="0" applyFont="1" applyFill="1" applyBorder="1" applyAlignment="1" applyProtection="1">
      <alignment vertical="center"/>
    </xf>
    <xf numFmtId="0" fontId="39" fillId="3" borderId="44" xfId="0" applyFont="1" applyFill="1" applyBorder="1" applyAlignment="1" applyProtection="1">
      <alignment vertical="center"/>
    </xf>
    <xf numFmtId="0" fontId="33" fillId="4" borderId="45" xfId="0" applyFont="1" applyFill="1" applyBorder="1" applyAlignment="1" applyProtection="1">
      <alignment vertical="top"/>
      <protection locked="0"/>
    </xf>
    <xf numFmtId="0" fontId="33" fillId="3" borderId="0" xfId="0" applyFont="1" applyFill="1" applyBorder="1" applyAlignment="1" applyProtection="1">
      <alignment vertical="top" wrapText="1"/>
      <protection locked="0"/>
    </xf>
    <xf numFmtId="2" fontId="38" fillId="3" borderId="44" xfId="0" applyNumberFormat="1" applyFont="1" applyFill="1" applyBorder="1" applyAlignment="1" applyProtection="1">
      <alignment horizontal="center" vertical="center" wrapText="1"/>
    </xf>
    <xf numFmtId="0" fontId="28" fillId="14" borderId="35" xfId="0" applyFont="1" applyFill="1" applyBorder="1" applyAlignment="1">
      <alignment horizontal="center" vertical="top" wrapText="1"/>
    </xf>
    <xf numFmtId="0" fontId="28" fillId="14" borderId="36" xfId="0" applyFont="1" applyFill="1" applyBorder="1" applyAlignment="1">
      <alignment horizontal="center" vertical="top"/>
    </xf>
    <xf numFmtId="0" fontId="28" fillId="14" borderId="37" xfId="0" applyFont="1" applyFill="1" applyBorder="1" applyAlignment="1">
      <alignment horizontal="center" vertical="top"/>
    </xf>
    <xf numFmtId="0" fontId="28" fillId="14" borderId="38" xfId="0" applyFont="1" applyFill="1" applyBorder="1" applyAlignment="1">
      <alignment horizontal="center" vertical="center"/>
    </xf>
    <xf numFmtId="0" fontId="28" fillId="14" borderId="0" xfId="0" applyFont="1" applyFill="1" applyBorder="1" applyAlignment="1">
      <alignment horizontal="center" vertical="center"/>
    </xf>
    <xf numFmtId="0" fontId="28" fillId="14" borderId="39" xfId="0" applyFont="1" applyFill="1" applyBorder="1" applyAlignment="1">
      <alignment horizontal="center" vertical="center"/>
    </xf>
    <xf numFmtId="0" fontId="42" fillId="3" borderId="0" xfId="0" applyFont="1" applyFill="1" applyBorder="1" applyAlignment="1">
      <alignment horizontal="right" vertical="top" wrapText="1"/>
    </xf>
    <xf numFmtId="0" fontId="47" fillId="3" borderId="0" xfId="0" applyFont="1" applyFill="1" applyBorder="1" applyAlignment="1">
      <alignment horizontal="right" vertical="center" wrapText="1" readingOrder="2"/>
    </xf>
    <xf numFmtId="0" fontId="63" fillId="3" borderId="53" xfId="0" applyFont="1" applyFill="1" applyBorder="1" applyAlignment="1">
      <alignment horizontal="center" vertical="top" wrapText="1" readingOrder="2"/>
    </xf>
    <xf numFmtId="0" fontId="63" fillId="3" borderId="54" xfId="0" applyFont="1" applyFill="1" applyBorder="1" applyAlignment="1">
      <alignment horizontal="center" vertical="top" wrapText="1" readingOrder="2"/>
    </xf>
    <xf numFmtId="0" fontId="63" fillId="3" borderId="55" xfId="0" applyFont="1" applyFill="1" applyBorder="1" applyAlignment="1">
      <alignment horizontal="center" vertical="top" wrapText="1" readingOrder="2"/>
    </xf>
    <xf numFmtId="0" fontId="63" fillId="3" borderId="56" xfId="0" applyFont="1" applyFill="1" applyBorder="1" applyAlignment="1">
      <alignment horizontal="center" vertical="top" wrapText="1" readingOrder="2"/>
    </xf>
    <xf numFmtId="0" fontId="63" fillId="3" borderId="57" xfId="0" applyFont="1" applyFill="1" applyBorder="1" applyAlignment="1">
      <alignment horizontal="center" vertical="top" wrapText="1" readingOrder="2"/>
    </xf>
    <xf numFmtId="0" fontId="63" fillId="3" borderId="58" xfId="0" applyFont="1" applyFill="1" applyBorder="1" applyAlignment="1">
      <alignment horizontal="center" vertical="top" wrapText="1" readingOrder="2"/>
    </xf>
    <xf numFmtId="0" fontId="28" fillId="15" borderId="35" xfId="0" applyFont="1" applyFill="1" applyBorder="1" applyAlignment="1">
      <alignment horizontal="center" vertical="top" wrapText="1"/>
    </xf>
    <xf numFmtId="0" fontId="28" fillId="15" borderId="36" xfId="0" applyFont="1" applyFill="1" applyBorder="1" applyAlignment="1">
      <alignment horizontal="center" vertical="top" wrapText="1"/>
    </xf>
    <xf numFmtId="0" fontId="28" fillId="15" borderId="37" xfId="0" applyFont="1" applyFill="1" applyBorder="1" applyAlignment="1">
      <alignment horizontal="center" vertical="top" wrapText="1"/>
    </xf>
    <xf numFmtId="49" fontId="53" fillId="3" borderId="51" xfId="0" applyNumberFormat="1" applyFont="1" applyFill="1" applyBorder="1" applyAlignment="1">
      <alignment horizontal="right" vertical="top" wrapText="1"/>
    </xf>
    <xf numFmtId="49" fontId="53" fillId="3" borderId="52" xfId="0" applyNumberFormat="1" applyFont="1" applyFill="1" applyBorder="1" applyAlignment="1">
      <alignment horizontal="right" vertical="top" wrapText="1"/>
    </xf>
    <xf numFmtId="49" fontId="52" fillId="3" borderId="44" xfId="0" applyNumberFormat="1" applyFont="1" applyFill="1" applyBorder="1" applyAlignment="1" applyProtection="1">
      <alignment horizontal="center" vertical="top"/>
    </xf>
    <xf numFmtId="49" fontId="33" fillId="0" borderId="44" xfId="0" applyNumberFormat="1" applyFont="1" applyBorder="1" applyAlignment="1" applyProtection="1">
      <alignment horizontal="right" vertical="top" wrapText="1"/>
    </xf>
    <xf numFmtId="49" fontId="33" fillId="0" borderId="44" xfId="0" applyNumberFormat="1" applyFont="1" applyBorder="1" applyAlignment="1" applyProtection="1">
      <alignment horizontal="right" vertical="top"/>
    </xf>
    <xf numFmtId="49" fontId="54" fillId="3" borderId="0" xfId="0" applyNumberFormat="1" applyFont="1" applyFill="1" applyBorder="1" applyAlignment="1">
      <alignment horizontal="right" vertical="top" wrapText="1"/>
    </xf>
    <xf numFmtId="0" fontId="34" fillId="3" borderId="0" xfId="0" applyFont="1" applyFill="1" applyBorder="1" applyAlignment="1" applyProtection="1">
      <alignment horizontal="center" vertical="top" wrapText="1"/>
    </xf>
    <xf numFmtId="49" fontId="33" fillId="4" borderId="44" xfId="0" applyNumberFormat="1" applyFont="1" applyFill="1" applyBorder="1" applyAlignment="1" applyProtection="1">
      <alignment horizontal="right" vertical="top" wrapText="1"/>
      <protection locked="0"/>
    </xf>
    <xf numFmtId="0" fontId="39" fillId="3" borderId="0" xfId="8" applyNumberFormat="1" applyFont="1" applyFill="1" applyBorder="1" applyAlignment="1" applyProtection="1">
      <alignment vertical="top" wrapText="1"/>
    </xf>
    <xf numFmtId="0" fontId="39" fillId="3" borderId="0" xfId="18" applyNumberFormat="1" applyFont="1" applyFill="1" applyBorder="1" applyAlignment="1" applyProtection="1">
      <alignment vertical="top" wrapText="1"/>
    </xf>
    <xf numFmtId="0" fontId="33" fillId="3" borderId="44" xfId="0" applyFont="1" applyFill="1" applyBorder="1" applyAlignment="1" applyProtection="1">
      <alignment horizontal="right" vertical="top" wrapText="1"/>
    </xf>
    <xf numFmtId="0" fontId="57" fillId="3" borderId="28" xfId="9" applyNumberFormat="1" applyFont="1" applyFill="1" applyBorder="1" applyAlignment="1" applyProtection="1">
      <alignment horizontal="center" vertical="top" wrapText="1"/>
    </xf>
    <xf numFmtId="0" fontId="33" fillId="4" borderId="44" xfId="0" applyFont="1" applyFill="1" applyBorder="1" applyAlignment="1" applyProtection="1">
      <alignment vertical="top" wrapText="1"/>
      <protection locked="0"/>
    </xf>
    <xf numFmtId="0" fontId="59" fillId="3" borderId="0" xfId="0" applyFont="1" applyFill="1" applyAlignment="1" applyProtection="1">
      <alignment horizontal="right" vertical="top" wrapText="1"/>
    </xf>
    <xf numFmtId="0" fontId="60" fillId="3" borderId="0" xfId="0" applyFont="1" applyFill="1" applyAlignment="1">
      <alignment vertical="top"/>
    </xf>
    <xf numFmtId="0" fontId="33" fillId="3" borderId="45" xfId="0" applyFont="1" applyFill="1" applyBorder="1" applyAlignment="1" applyProtection="1">
      <alignment horizontal="right" vertical="top" wrapText="1"/>
    </xf>
    <xf numFmtId="0" fontId="33" fillId="3" borderId="46" xfId="0" applyFont="1" applyFill="1" applyBorder="1" applyAlignment="1" applyProtection="1">
      <alignment horizontal="right" vertical="top" wrapText="1"/>
    </xf>
    <xf numFmtId="0" fontId="33" fillId="3" borderId="47" xfId="0" applyFont="1" applyFill="1" applyBorder="1" applyAlignment="1" applyProtection="1">
      <alignment horizontal="right" vertical="top" wrapText="1"/>
    </xf>
    <xf numFmtId="0" fontId="39" fillId="3" borderId="44" xfId="0" applyFont="1" applyFill="1" applyBorder="1" applyAlignment="1" applyProtection="1">
      <alignment horizontal="right" vertical="center"/>
    </xf>
    <xf numFmtId="0" fontId="1" fillId="2" borderId="0" xfId="0" applyFont="1" applyFill="1" applyAlignment="1" applyProtection="1">
      <alignment horizontal="center"/>
    </xf>
    <xf numFmtId="0" fontId="4" fillId="3" borderId="0" xfId="8" applyNumberFormat="1" applyFont="1" applyFill="1" applyBorder="1" applyAlignment="1" applyProtection="1">
      <alignment vertical="top" wrapText="1"/>
    </xf>
    <xf numFmtId="0" fontId="1" fillId="0" borderId="16" xfId="0" applyFont="1" applyFill="1" applyBorder="1" applyAlignment="1" applyProtection="1">
      <alignment horizontal="right" vertical="top"/>
    </xf>
    <xf numFmtId="0" fontId="1" fillId="0" borderId="15" xfId="0" applyFont="1" applyFill="1" applyBorder="1" applyAlignment="1" applyProtection="1">
      <alignment horizontal="right" vertical="top"/>
    </xf>
    <xf numFmtId="0" fontId="1" fillId="3" borderId="1" xfId="0" applyFont="1" applyFill="1" applyBorder="1" applyAlignment="1" applyProtection="1">
      <alignment vertical="top"/>
    </xf>
    <xf numFmtId="0" fontId="8" fillId="2" borderId="0" xfId="0" applyFont="1" applyFill="1" applyAlignment="1" applyProtection="1">
      <alignment horizontal="center" vertical="top" wrapText="1"/>
    </xf>
    <xf numFmtId="0" fontId="1" fillId="0" borderId="0" xfId="0" applyFont="1" applyAlignment="1" applyProtection="1">
      <alignment horizontal="center"/>
    </xf>
    <xf numFmtId="0" fontId="9" fillId="2" borderId="0" xfId="0" applyFont="1" applyFill="1" applyAlignment="1" applyProtection="1">
      <alignment horizontal="center" vertical="top" wrapText="1"/>
    </xf>
    <xf numFmtId="0" fontId="8" fillId="2" borderId="0" xfId="9" applyNumberFormat="1" applyFont="1" applyFill="1" applyAlignment="1" applyProtection="1">
      <alignment horizontal="center" vertical="top" wrapText="1"/>
    </xf>
    <xf numFmtId="0" fontId="4" fillId="3" borderId="0" xfId="0" applyFont="1" applyFill="1" applyAlignment="1" applyProtection="1">
      <alignment horizontal="right" vertical="top" wrapText="1"/>
    </xf>
    <xf numFmtId="0" fontId="1" fillId="4" borderId="0" xfId="0" applyFont="1" applyFill="1" applyBorder="1" applyAlignment="1" applyProtection="1">
      <alignment vertical="top" wrapText="1"/>
      <protection locked="0"/>
    </xf>
    <xf numFmtId="0" fontId="5" fillId="2" borderId="0" xfId="0" applyFont="1" applyFill="1" applyAlignment="1" applyProtection="1">
      <alignment horizontal="center"/>
    </xf>
    <xf numFmtId="0" fontId="4" fillId="3" borderId="0" xfId="0" applyFont="1" applyFill="1" applyBorder="1" applyAlignment="1" applyProtection="1">
      <alignment horizontal="right" vertical="top" wrapText="1"/>
    </xf>
    <xf numFmtId="0" fontId="1" fillId="4" borderId="2" xfId="0" applyFont="1" applyFill="1" applyBorder="1" applyAlignment="1" applyProtection="1">
      <alignment horizontal="right" vertical="top"/>
      <protection locked="0"/>
    </xf>
    <xf numFmtId="0" fontId="39" fillId="3" borderId="0" xfId="0" applyFont="1" applyFill="1" applyBorder="1" applyAlignment="1" applyProtection="1">
      <alignment horizontal="right" vertical="top" wrapText="1"/>
    </xf>
    <xf numFmtId="0" fontId="39" fillId="0" borderId="0" xfId="0" applyFont="1" applyBorder="1" applyAlignment="1">
      <alignment vertical="top"/>
    </xf>
    <xf numFmtId="0" fontId="39" fillId="3" borderId="0" xfId="0" applyFont="1" applyFill="1" applyAlignment="1" applyProtection="1">
      <alignment horizontal="right" vertical="top" wrapText="1"/>
    </xf>
    <xf numFmtId="0" fontId="57" fillId="2" borderId="0" xfId="9" applyNumberFormat="1" applyFont="1" applyFill="1" applyAlignment="1" applyProtection="1">
      <alignment horizontal="center" vertical="top" wrapText="1"/>
    </xf>
    <xf numFmtId="0" fontId="39" fillId="3" borderId="0" xfId="0" applyFont="1" applyFill="1" applyAlignment="1">
      <alignment horizontal="right" vertical="top" wrapText="1"/>
    </xf>
    <xf numFmtId="0" fontId="39" fillId="0" borderId="0" xfId="0" applyFont="1" applyAlignment="1">
      <alignment vertical="top"/>
    </xf>
    <xf numFmtId="0" fontId="25" fillId="0" borderId="0" xfId="0" applyFont="1" applyFill="1" applyAlignment="1" applyProtection="1">
      <alignment wrapText="1"/>
    </xf>
    <xf numFmtId="0" fontId="0" fillId="0" borderId="0" xfId="0" applyAlignment="1"/>
  </cellXfs>
  <cellStyles count="34">
    <cellStyle name="0,0_x000d__x000a_NA_x000d__x000a_" xfId="15"/>
    <cellStyle name="Comma" xfId="2" builtinId="3"/>
    <cellStyle name="Hyperlink 2" xfId="4"/>
    <cellStyle name="Hyperlink 2 2" xfId="16"/>
    <cellStyle name="Normal" xfId="0" builtinId="0"/>
    <cellStyle name="Normal 10" xfId="13"/>
    <cellStyle name="Normal 11" xfId="14"/>
    <cellStyle name="Normal 12" xfId="18"/>
    <cellStyle name="Normal 13" xfId="19"/>
    <cellStyle name="Normal 14" xfId="20"/>
    <cellStyle name="Normal 15" xfId="21"/>
    <cellStyle name="Normal 16" xfId="22"/>
    <cellStyle name="Normal 17" xfId="23"/>
    <cellStyle name="Normal 18" xfId="24"/>
    <cellStyle name="Normal 19" xfId="25"/>
    <cellStyle name="Normal 2" xfId="3"/>
    <cellStyle name="Normal 2 2" xfId="5"/>
    <cellStyle name="Normal 20" xfId="26"/>
    <cellStyle name="Normal 21" xfId="27"/>
    <cellStyle name="Normal 22" xfId="28"/>
    <cellStyle name="Normal 23" xfId="29"/>
    <cellStyle name="Normal 24" xfId="30"/>
    <cellStyle name="Normal 25" xfId="31"/>
    <cellStyle name="Normal 26" xfId="32"/>
    <cellStyle name="Normal 27" xfId="33"/>
    <cellStyle name="Normal 3" xfId="6"/>
    <cellStyle name="Normal 4" xfId="7"/>
    <cellStyle name="Normal 5" xfId="8"/>
    <cellStyle name="Normal 6" xfId="9"/>
    <cellStyle name="Normal 7" xfId="10"/>
    <cellStyle name="Normal 8" xfId="11"/>
    <cellStyle name="Normal 9" xfId="12"/>
    <cellStyle name="Percent" xfId="17" builtinId="5"/>
    <cellStyle name="היפר-קישור" xfId="1" builtinId="8"/>
  </cellStyles>
  <dxfs count="30">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0" tint="-0.34998626667073579"/>
        </patternFill>
      </fill>
    </dxf>
    <dxf>
      <font>
        <color rgb="FFFFFF00"/>
      </font>
      <fill>
        <patternFill>
          <bgColor rgb="FFFF0000"/>
        </patternFill>
      </fill>
    </dxf>
    <dxf>
      <font>
        <color rgb="FFFFFF00"/>
      </font>
      <fill>
        <patternFill>
          <bgColor rgb="FFFF0000"/>
        </patternFill>
      </fill>
    </dxf>
    <dxf>
      <fill>
        <patternFill patternType="lightDown">
          <fgColor theme="0"/>
          <bgColor theme="0" tint="-0.34998626667073579"/>
        </patternFill>
      </fill>
    </dxf>
    <dxf>
      <fill>
        <patternFill patternType="lightDown">
          <fgColor theme="0"/>
          <bgColor theme="0" tint="-0.34998626667073579"/>
        </patternFill>
      </fill>
    </dxf>
    <dxf>
      <fill>
        <patternFill patternType="lightDown">
          <fgColor theme="0"/>
          <bgColor theme="0" tint="-0.34998626667073579"/>
        </patternFill>
      </fill>
    </dxf>
    <dxf>
      <fill>
        <patternFill patternType="lightDown">
          <fgColor theme="0"/>
          <bgColor theme="0" tint="-0.34998626667073579"/>
        </patternFill>
      </fill>
    </dxf>
    <dxf>
      <fill>
        <patternFill patternType="lightDown">
          <fgColor theme="0"/>
          <bgColor theme="0" tint="-0.34998626667073579"/>
        </patternFill>
      </fill>
    </dxf>
    <dxf>
      <fill>
        <patternFill patternType="lightDown">
          <fgColor theme="0"/>
          <bgColor theme="0" tint="-0.34998626667073579"/>
        </patternFill>
      </fill>
    </dxf>
    <dxf>
      <fill>
        <patternFill patternType="lightDown">
          <fgColor theme="0"/>
          <bgColor theme="0" tint="-0.34998626667073579"/>
        </patternFill>
      </fill>
    </dxf>
    <dxf>
      <fill>
        <patternFill patternType="lightDown">
          <fgColor theme="0"/>
          <bgColor theme="0" tint="-0.34998626667073579"/>
        </patternFill>
      </fill>
    </dxf>
    <dxf>
      <fill>
        <patternFill patternType="lightDown">
          <fgColor theme="0"/>
          <bgColor theme="0" tint="-0.34998626667073579"/>
        </patternFill>
      </fill>
    </dxf>
    <dxf>
      <fill>
        <patternFill patternType="lightDown">
          <fgColor theme="0"/>
          <bgColor theme="0" tint="-0.34998626667073579"/>
        </patternFill>
      </fill>
    </dxf>
  </dxfs>
  <tableStyles count="0" defaultTableStyle="TableStyleMedium9" defaultPivotStyle="PivotStyleLight16"/>
  <colors>
    <mruColors>
      <color rgb="FFFF33CC"/>
      <color rgb="FF777777"/>
      <color rgb="FF7ABC32"/>
      <color rgb="FF4D4D4D"/>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6.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he-I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he-IL"/>
              <a:t>חיסכון לפי רכיב</a:t>
            </a:r>
            <a:r>
              <a:rPr lang="he-IL" baseline="0"/>
              <a:t> פרויקט </a:t>
            </a:r>
          </a:p>
          <a:p>
            <a:pPr>
              <a:defRPr/>
            </a:pPr>
            <a:r>
              <a:rPr lang="he-IL"/>
              <a:t>בשנת הדיווח</a:t>
            </a:r>
          </a:p>
        </c:rich>
      </c:tx>
      <c:overlay val="0"/>
    </c:title>
    <c:autoTitleDeleted val="0"/>
    <c:plotArea>
      <c:layout>
        <c:manualLayout>
          <c:layoutTarget val="inner"/>
          <c:xMode val="edge"/>
          <c:yMode val="edge"/>
          <c:x val="0.14762873157232581"/>
          <c:y val="0.28495368985408875"/>
          <c:w val="0.64993666685422569"/>
          <c:h val="0.54548183046156884"/>
        </c:manualLayout>
      </c:layout>
      <c:barChart>
        <c:barDir val="col"/>
        <c:grouping val="clustered"/>
        <c:varyColors val="0"/>
        <c:ser>
          <c:idx val="1"/>
          <c:order val="0"/>
          <c:tx>
            <c:v>חיסכון צפוי בעת רישום למנגנון</c:v>
          </c:tx>
          <c:invertIfNegative val="0"/>
          <c:cat>
            <c:strRef>
              <c:f>'אמדן כלכלי'!$B$44:$B$44</c:f>
              <c:strCache>
                <c:ptCount val="1"/>
                <c:pt idx="0">
                  <c:v>כללי</c:v>
                </c:pt>
              </c:strCache>
            </c:strRef>
          </c:cat>
          <c:val>
            <c:numRef>
              <c:f>'אמדן כלכלי'!$C$44:$C$44</c:f>
              <c:numCache>
                <c:formatCode>"₪"\ #,##0</c:formatCode>
                <c:ptCount val="1"/>
                <c:pt idx="0">
                  <c:v>0</c:v>
                </c:pt>
              </c:numCache>
            </c:numRef>
          </c:val>
          <c:extLst xmlns:c16r2="http://schemas.microsoft.com/office/drawing/2015/06/chart">
            <c:ext xmlns:c16="http://schemas.microsoft.com/office/drawing/2014/chart" uri="{C3380CC4-5D6E-409C-BE32-E72D297353CC}">
              <c16:uniqueId val="{00000000-37CB-4233-949F-F063DF794919}"/>
            </c:ext>
          </c:extLst>
        </c:ser>
        <c:ser>
          <c:idx val="0"/>
          <c:order val="1"/>
          <c:tx>
            <c:v>חיסכון שנה 1</c:v>
          </c:tx>
          <c:invertIfNegative val="0"/>
          <c:cat>
            <c:strRef>
              <c:f>'אמדן כלכלי'!$B$44:$B$44</c:f>
              <c:strCache>
                <c:ptCount val="1"/>
                <c:pt idx="0">
                  <c:v>כללי</c:v>
                </c:pt>
              </c:strCache>
            </c:strRef>
          </c:cat>
          <c:val>
            <c:numRef>
              <c:f>'אמדן כלכלי'!$C$97:$C$104</c:f>
            </c:numRef>
          </c:val>
          <c:extLst xmlns:c16r2="http://schemas.microsoft.com/office/drawing/2015/06/chart">
            <c:ext xmlns:c16="http://schemas.microsoft.com/office/drawing/2014/chart" uri="{C3380CC4-5D6E-409C-BE32-E72D297353CC}">
              <c16:uniqueId val="{00000001-37CB-4233-949F-F063DF794919}"/>
            </c:ext>
          </c:extLst>
        </c:ser>
        <c:dLbls>
          <c:showLegendKey val="0"/>
          <c:showVal val="0"/>
          <c:showCatName val="0"/>
          <c:showSerName val="0"/>
          <c:showPercent val="0"/>
          <c:showBubbleSize val="0"/>
        </c:dLbls>
        <c:gapWidth val="150"/>
        <c:axId val="668754064"/>
        <c:axId val="668757328"/>
      </c:barChart>
      <c:catAx>
        <c:axId val="668754064"/>
        <c:scaling>
          <c:orientation val="maxMin"/>
        </c:scaling>
        <c:delete val="0"/>
        <c:axPos val="b"/>
        <c:title>
          <c:tx>
            <c:rich>
              <a:bodyPr/>
              <a:lstStyle/>
              <a:p>
                <a:pPr>
                  <a:defRPr/>
                </a:pPr>
                <a:r>
                  <a:rPr lang="he-IL"/>
                  <a:t>רכיב</a:t>
                </a:r>
                <a:r>
                  <a:rPr lang="he-IL" baseline="0"/>
                  <a:t> פרויקט</a:t>
                </a:r>
              </a:p>
            </c:rich>
          </c:tx>
          <c:layout>
            <c:manualLayout>
              <c:xMode val="edge"/>
              <c:yMode val="edge"/>
              <c:x val="0.44527565424002774"/>
              <c:y val="0.93485586268243981"/>
            </c:manualLayout>
          </c:layout>
          <c:overlay val="0"/>
        </c:title>
        <c:numFmt formatCode="General" sourceLinked="0"/>
        <c:majorTickMark val="out"/>
        <c:minorTickMark val="none"/>
        <c:tickLblPos val="nextTo"/>
        <c:crossAx val="668757328"/>
        <c:crosses val="autoZero"/>
        <c:auto val="1"/>
        <c:lblAlgn val="ctr"/>
        <c:lblOffset val="100"/>
        <c:noMultiLvlLbl val="0"/>
      </c:catAx>
      <c:valAx>
        <c:axId val="668757328"/>
        <c:scaling>
          <c:orientation val="minMax"/>
        </c:scaling>
        <c:delete val="0"/>
        <c:axPos val="r"/>
        <c:majorGridlines/>
        <c:title>
          <c:tx>
            <c:rich>
              <a:bodyPr rot="-5400000" vert="horz"/>
              <a:lstStyle/>
              <a:p>
                <a:pPr>
                  <a:defRPr/>
                </a:pPr>
                <a:r>
                  <a:rPr lang="en-US"/>
                  <a:t>₪</a:t>
                </a:r>
                <a:r>
                  <a:rPr lang="he-IL"/>
                  <a:t>/שנה</a:t>
                </a:r>
                <a:endParaRPr lang="en-US"/>
              </a:p>
            </c:rich>
          </c:tx>
          <c:overlay val="0"/>
        </c:title>
        <c:numFmt formatCode="&quot;₪&quot;\ #,##0" sourceLinked="1"/>
        <c:majorTickMark val="out"/>
        <c:minorTickMark val="none"/>
        <c:tickLblPos val="nextTo"/>
        <c:crossAx val="668754064"/>
        <c:crosses val="autoZero"/>
        <c:crossBetween val="between"/>
      </c:valAx>
    </c:plotArea>
    <c:legend>
      <c:legendPos val="l"/>
      <c:layout>
        <c:manualLayout>
          <c:xMode val="edge"/>
          <c:yMode val="edge"/>
          <c:x val="0.70241925583393849"/>
          <c:y val="2.7955728463629936E-2"/>
          <c:w val="0.27146565239853909"/>
          <c:h val="0.16756363540847344"/>
        </c:manualLayout>
      </c:layout>
      <c:overlay val="0"/>
      <c:spPr>
        <a:ln>
          <a:solidFill>
            <a:sysClr val="windowText" lastClr="000000"/>
          </a:solidFill>
        </a:ln>
      </c:spPr>
      <c:txPr>
        <a:bodyPr/>
        <a:lstStyle/>
        <a:p>
          <a:pPr rtl="0">
            <a:defRPr/>
          </a:pPr>
          <a:endParaRPr lang="he-IL"/>
        </a:p>
      </c:txPr>
    </c:legend>
    <c:plotVisOnly val="1"/>
    <c:dispBlanksAs val="gap"/>
    <c:showDLblsOverMax val="0"/>
  </c:chart>
  <c:printSettings>
    <c:headerFooter/>
    <c:pageMargins b="0.750000000000005" l="0.70000000000000062" r="0.70000000000000062" t="0.75000000000000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he-I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he-IL" sz="1200"/>
              <a:t>הוצאות</a:t>
            </a:r>
            <a:r>
              <a:rPr lang="he-IL" sz="1200" baseline="0"/>
              <a:t> על אנרגיה לפני ואחרי הטמעת הפרויקט</a:t>
            </a:r>
          </a:p>
        </c:rich>
      </c:tx>
      <c:overlay val="0"/>
    </c:title>
    <c:autoTitleDeleted val="0"/>
    <c:plotArea>
      <c:layout/>
      <c:barChart>
        <c:barDir val="col"/>
        <c:grouping val="clustered"/>
        <c:varyColors val="0"/>
        <c:ser>
          <c:idx val="0"/>
          <c:order val="0"/>
          <c:tx>
            <c:v>הוצאות לפני הפרויקט</c:v>
          </c:tx>
          <c:invertIfNegative val="0"/>
          <c:cat>
            <c:strRef>
              <c:f>'אמדן כלכלי'!$B$17:$B$21</c:f>
              <c:strCache>
                <c:ptCount val="5"/>
                <c:pt idx="0">
                  <c:v>גז טבעי</c:v>
                </c:pt>
                <c:pt idx="1">
                  <c:v>גפ"מ</c:v>
                </c:pt>
                <c:pt idx="2">
                  <c:v>חשמל</c:v>
                </c:pt>
                <c:pt idx="3">
                  <c:v>מזוט</c:v>
                </c:pt>
                <c:pt idx="4">
                  <c:v>סולר</c:v>
                </c:pt>
              </c:strCache>
            </c:strRef>
          </c:cat>
          <c:val>
            <c:numRef>
              <c:f>'אמדן כלכלי'!$F$17:$F$21</c:f>
              <c:numCache>
                <c:formatCode>_(* #,##0.00_);_(* \(#,##0.00\);_(* "-"??_);_(@_)</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8770-4CC0-982F-A7EA04D02F95}"/>
            </c:ext>
          </c:extLst>
        </c:ser>
        <c:ser>
          <c:idx val="1"/>
          <c:order val="1"/>
          <c:tx>
            <c:v>הוצאות צפויות</c:v>
          </c:tx>
          <c:invertIfNegative val="0"/>
          <c:cat>
            <c:strRef>
              <c:f>'אמדן כלכלי'!$B$17:$B$21</c:f>
              <c:strCache>
                <c:ptCount val="5"/>
                <c:pt idx="0">
                  <c:v>גז טבעי</c:v>
                </c:pt>
                <c:pt idx="1">
                  <c:v>גפ"מ</c:v>
                </c:pt>
                <c:pt idx="2">
                  <c:v>חשמל</c:v>
                </c:pt>
                <c:pt idx="3">
                  <c:v>מזוט</c:v>
                </c:pt>
                <c:pt idx="4">
                  <c:v>סולר</c:v>
                </c:pt>
              </c:strCache>
            </c:strRef>
          </c:cat>
          <c:val>
            <c:numRef>
              <c:f>'אמדן כלכלי'!$D$31:$D$35</c:f>
              <c:numCache>
                <c:formatCode>_(* #,##0.00_);_(* \(#,##0.00\);_(* "-"??_);_(@_)</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1-8770-4CC0-982F-A7EA04D02F95}"/>
            </c:ext>
          </c:extLst>
        </c:ser>
        <c:dLbls>
          <c:showLegendKey val="0"/>
          <c:showVal val="0"/>
          <c:showCatName val="0"/>
          <c:showSerName val="0"/>
          <c:showPercent val="0"/>
          <c:showBubbleSize val="0"/>
        </c:dLbls>
        <c:gapWidth val="150"/>
        <c:axId val="668754608"/>
        <c:axId val="668736112"/>
      </c:barChart>
      <c:catAx>
        <c:axId val="668754608"/>
        <c:scaling>
          <c:orientation val="maxMin"/>
        </c:scaling>
        <c:delete val="0"/>
        <c:axPos val="b"/>
        <c:numFmt formatCode="General" sourceLinked="0"/>
        <c:majorTickMark val="out"/>
        <c:minorTickMark val="none"/>
        <c:tickLblPos val="nextTo"/>
        <c:crossAx val="668736112"/>
        <c:crosses val="autoZero"/>
        <c:auto val="1"/>
        <c:lblAlgn val="ctr"/>
        <c:lblOffset val="100"/>
        <c:noMultiLvlLbl val="0"/>
      </c:catAx>
      <c:valAx>
        <c:axId val="668736112"/>
        <c:scaling>
          <c:orientation val="minMax"/>
        </c:scaling>
        <c:delete val="0"/>
        <c:axPos val="r"/>
        <c:majorGridlines/>
        <c:numFmt formatCode="_(* #,##0.00_);_(* \(#,##0.00\);_(* &quot;-&quot;??_);_(@_)" sourceLinked="1"/>
        <c:majorTickMark val="out"/>
        <c:minorTickMark val="none"/>
        <c:tickLblPos val="nextTo"/>
        <c:crossAx val="668754608"/>
        <c:crosses val="autoZero"/>
        <c:crossBetween val="between"/>
      </c:valAx>
    </c:plotArea>
    <c:legend>
      <c:legendPos val="l"/>
      <c:overlay val="0"/>
    </c:legend>
    <c:plotVisOnly val="1"/>
    <c:dispBlanksAs val="gap"/>
    <c:showDLblsOverMax val="0"/>
  </c:chart>
  <c:printSettings>
    <c:headerFooter/>
    <c:pageMargins b="0.75000000000000466" l="0.70000000000000062" r="0.70000000000000062" t="0.75000000000000466"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he-I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he-IL"/>
              <a:t>הוצאות</a:t>
            </a:r>
            <a:r>
              <a:rPr lang="he-IL" baseline="0"/>
              <a:t> על אנרגיה </a:t>
            </a:r>
          </a:p>
          <a:p>
            <a:pPr>
              <a:defRPr/>
            </a:pPr>
            <a:r>
              <a:rPr lang="he-IL" baseline="0"/>
              <a:t>לפני ואחרי הטמעת הפרויקט</a:t>
            </a:r>
          </a:p>
        </c:rich>
      </c:tx>
      <c:layout>
        <c:manualLayout>
          <c:xMode val="edge"/>
          <c:yMode val="edge"/>
          <c:x val="0.16092206138903295"/>
          <c:y val="3.321799669977895E-2"/>
        </c:manualLayout>
      </c:layout>
      <c:overlay val="0"/>
    </c:title>
    <c:autoTitleDeleted val="0"/>
    <c:plotArea>
      <c:layout>
        <c:manualLayout>
          <c:layoutTarget val="inner"/>
          <c:xMode val="edge"/>
          <c:yMode val="edge"/>
          <c:x val="4.1507661841671338E-2"/>
          <c:y val="0.28028730951555031"/>
          <c:w val="0.72493337733981134"/>
          <c:h val="0.56879247677764511"/>
        </c:manualLayout>
      </c:layout>
      <c:barChart>
        <c:barDir val="col"/>
        <c:grouping val="clustered"/>
        <c:varyColors val="0"/>
        <c:ser>
          <c:idx val="0"/>
          <c:order val="0"/>
          <c:tx>
            <c:v>הוצאות לפני הפרויקט</c:v>
          </c:tx>
          <c:invertIfNegative val="0"/>
          <c:cat>
            <c:strRef>
              <c:f>'אמדן כלכלי'!$B$17:$B$21</c:f>
              <c:strCache>
                <c:ptCount val="5"/>
                <c:pt idx="0">
                  <c:v>גז טבעי</c:v>
                </c:pt>
                <c:pt idx="1">
                  <c:v>גפ"מ</c:v>
                </c:pt>
                <c:pt idx="2">
                  <c:v>חשמל</c:v>
                </c:pt>
                <c:pt idx="3">
                  <c:v>מזוט</c:v>
                </c:pt>
                <c:pt idx="4">
                  <c:v>סולר</c:v>
                </c:pt>
              </c:strCache>
            </c:strRef>
          </c:cat>
          <c:val>
            <c:numRef>
              <c:f>'אמדן כלכלי'!$F$17:$F$21</c:f>
              <c:numCache>
                <c:formatCode>_(* #,##0.00_);_(* \(#,##0.00\);_(* "-"??_);_(@_)</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AE3F-4F2D-A2BF-CB17CA3CE728}"/>
            </c:ext>
          </c:extLst>
        </c:ser>
        <c:ser>
          <c:idx val="1"/>
          <c:order val="1"/>
          <c:tx>
            <c:v>הוצאות שנה 1</c:v>
          </c:tx>
          <c:invertIfNegative val="0"/>
          <c:cat>
            <c:strRef>
              <c:f>'אמדן כלכלי'!$B$17:$B$21</c:f>
              <c:strCache>
                <c:ptCount val="5"/>
                <c:pt idx="0">
                  <c:v>גז טבעי</c:v>
                </c:pt>
                <c:pt idx="1">
                  <c:v>גפ"מ</c:v>
                </c:pt>
                <c:pt idx="2">
                  <c:v>חשמל</c:v>
                </c:pt>
                <c:pt idx="3">
                  <c:v>מזוט</c:v>
                </c:pt>
                <c:pt idx="4">
                  <c:v>סולר</c:v>
                </c:pt>
              </c:strCache>
            </c:strRef>
          </c:cat>
          <c:val>
            <c:numRef>
              <c:f>'אמדן כלכלי'!$F$88:$F$92</c:f>
            </c:numRef>
          </c:val>
          <c:extLst xmlns:c16r2="http://schemas.microsoft.com/office/drawing/2015/06/chart">
            <c:ext xmlns:c16="http://schemas.microsoft.com/office/drawing/2014/chart" uri="{C3380CC4-5D6E-409C-BE32-E72D297353CC}">
              <c16:uniqueId val="{00000001-AE3F-4F2D-A2BF-CB17CA3CE728}"/>
            </c:ext>
          </c:extLst>
        </c:ser>
        <c:dLbls>
          <c:showLegendKey val="0"/>
          <c:showVal val="0"/>
          <c:showCatName val="0"/>
          <c:showSerName val="0"/>
          <c:showPercent val="0"/>
          <c:showBubbleSize val="0"/>
        </c:dLbls>
        <c:gapWidth val="150"/>
        <c:axId val="668737200"/>
        <c:axId val="668737744"/>
      </c:barChart>
      <c:catAx>
        <c:axId val="668737200"/>
        <c:scaling>
          <c:orientation val="maxMin"/>
        </c:scaling>
        <c:delete val="0"/>
        <c:axPos val="b"/>
        <c:title>
          <c:tx>
            <c:rich>
              <a:bodyPr/>
              <a:lstStyle/>
              <a:p>
                <a:pPr>
                  <a:defRPr/>
                </a:pPr>
                <a:r>
                  <a:rPr lang="he-IL"/>
                  <a:t>מקור אנרגיה</a:t>
                </a:r>
              </a:p>
            </c:rich>
          </c:tx>
          <c:overlay val="0"/>
        </c:title>
        <c:numFmt formatCode="General" sourceLinked="0"/>
        <c:majorTickMark val="out"/>
        <c:minorTickMark val="none"/>
        <c:tickLblPos val="nextTo"/>
        <c:crossAx val="668737744"/>
        <c:crosses val="autoZero"/>
        <c:auto val="1"/>
        <c:lblAlgn val="ctr"/>
        <c:lblOffset val="100"/>
        <c:noMultiLvlLbl val="0"/>
      </c:catAx>
      <c:valAx>
        <c:axId val="668737744"/>
        <c:scaling>
          <c:orientation val="minMax"/>
        </c:scaling>
        <c:delete val="0"/>
        <c:axPos val="r"/>
        <c:majorGridlines/>
        <c:numFmt formatCode="_(* #,##0.00_);_(* \(#,##0.00\);_(* &quot;-&quot;??_);_(@_)" sourceLinked="1"/>
        <c:majorTickMark val="out"/>
        <c:minorTickMark val="none"/>
        <c:tickLblPos val="nextTo"/>
        <c:crossAx val="668737200"/>
        <c:crosses val="autoZero"/>
        <c:crossBetween val="between"/>
      </c:valAx>
    </c:plotArea>
    <c:legend>
      <c:legendPos val="l"/>
      <c:layout>
        <c:manualLayout>
          <c:xMode val="edge"/>
          <c:yMode val="edge"/>
          <c:x val="0.74730538922155687"/>
          <c:y val="3.5434055574100856E-2"/>
          <c:w val="0.23791484747041464"/>
          <c:h val="0.15016953929319571"/>
        </c:manualLayout>
      </c:layout>
      <c:overlay val="0"/>
      <c:spPr>
        <a:ln>
          <a:solidFill>
            <a:schemeClr val="tx1"/>
          </a:solidFill>
        </a:ln>
      </c:spPr>
    </c:legend>
    <c:plotVisOnly val="1"/>
    <c:dispBlanksAs val="gap"/>
    <c:showDLblsOverMax val="0"/>
  </c:chart>
  <c:printSettings>
    <c:headerFooter/>
    <c:pageMargins b="0.750000000000005" l="0.70000000000000062" r="0.70000000000000062" t="0.750000000000005"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he-I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he-IL"/>
              <a:t>חיסכון לפי רכיב</a:t>
            </a:r>
            <a:r>
              <a:rPr lang="he-IL" baseline="0"/>
              <a:t> פרויקט </a:t>
            </a:r>
          </a:p>
          <a:p>
            <a:pPr>
              <a:defRPr/>
            </a:pPr>
            <a:r>
              <a:rPr lang="he-IL"/>
              <a:t>בשנת הדיווח</a:t>
            </a:r>
          </a:p>
        </c:rich>
      </c:tx>
      <c:overlay val="0"/>
    </c:title>
    <c:autoTitleDeleted val="0"/>
    <c:plotArea>
      <c:layout>
        <c:manualLayout>
          <c:layoutTarget val="inner"/>
          <c:xMode val="edge"/>
          <c:yMode val="edge"/>
          <c:x val="0.14762873157232595"/>
          <c:y val="0.28495368985408892"/>
          <c:w val="0.64993666685422569"/>
          <c:h val="0.54548183046156884"/>
        </c:manualLayout>
      </c:layout>
      <c:barChart>
        <c:barDir val="col"/>
        <c:grouping val="clustered"/>
        <c:varyColors val="0"/>
        <c:ser>
          <c:idx val="1"/>
          <c:order val="0"/>
          <c:tx>
            <c:v>חיסכון צפוי בעת רישום למנגנון</c:v>
          </c:tx>
          <c:invertIfNegative val="0"/>
          <c:cat>
            <c:multiLvlStrRef>
              <c:f>'אמדן כלכלי'!$B$138:$B$145</c:f>
            </c:multiLvlStrRef>
          </c:cat>
          <c:val>
            <c:numRef>
              <c:f>'אמדן כלכלי'!$C$44:$C$44</c:f>
              <c:numCache>
                <c:formatCode>"₪"\ #,##0</c:formatCode>
                <c:ptCount val="1"/>
                <c:pt idx="0">
                  <c:v>0</c:v>
                </c:pt>
              </c:numCache>
            </c:numRef>
          </c:val>
          <c:extLst xmlns:c16r2="http://schemas.microsoft.com/office/drawing/2015/06/chart">
            <c:ext xmlns:c16="http://schemas.microsoft.com/office/drawing/2014/chart" uri="{C3380CC4-5D6E-409C-BE32-E72D297353CC}">
              <c16:uniqueId val="{00000000-8664-4E35-85D7-0D7E6069B91A}"/>
            </c:ext>
          </c:extLst>
        </c:ser>
        <c:ser>
          <c:idx val="0"/>
          <c:order val="1"/>
          <c:tx>
            <c:v>חיסכון שנה 1</c:v>
          </c:tx>
          <c:invertIfNegative val="0"/>
          <c:cat>
            <c:multiLvlStrRef>
              <c:f>'אמדן כלכלי'!$B$138:$B$145</c:f>
            </c:multiLvlStrRef>
          </c:cat>
          <c:val>
            <c:numRef>
              <c:f>'אמדן כלכלי'!$C$97:$C$104</c:f>
            </c:numRef>
          </c:val>
          <c:extLst xmlns:c16r2="http://schemas.microsoft.com/office/drawing/2015/06/chart">
            <c:ext xmlns:c16="http://schemas.microsoft.com/office/drawing/2014/chart" uri="{C3380CC4-5D6E-409C-BE32-E72D297353CC}">
              <c16:uniqueId val="{00000001-8664-4E35-85D7-0D7E6069B91A}"/>
            </c:ext>
          </c:extLst>
        </c:ser>
        <c:ser>
          <c:idx val="2"/>
          <c:order val="2"/>
          <c:tx>
            <c:v>חיסכון שנה 2</c:v>
          </c:tx>
          <c:invertIfNegative val="0"/>
          <c:cat>
            <c:multiLvlStrRef>
              <c:f>'אמדן כלכלי'!$B$138:$B$145</c:f>
            </c:multiLvlStrRef>
          </c:cat>
          <c:val>
            <c:numRef>
              <c:f>'אמדן כלכלי'!$C$138:$C$145</c:f>
            </c:numRef>
          </c:val>
          <c:extLst xmlns:c16r2="http://schemas.microsoft.com/office/drawing/2015/06/chart">
            <c:ext xmlns:c16="http://schemas.microsoft.com/office/drawing/2014/chart" uri="{C3380CC4-5D6E-409C-BE32-E72D297353CC}">
              <c16:uniqueId val="{00000002-8664-4E35-85D7-0D7E6069B91A}"/>
            </c:ext>
          </c:extLst>
        </c:ser>
        <c:dLbls>
          <c:showLegendKey val="0"/>
          <c:showVal val="0"/>
          <c:showCatName val="0"/>
          <c:showSerName val="0"/>
          <c:showPercent val="0"/>
          <c:showBubbleSize val="0"/>
        </c:dLbls>
        <c:gapWidth val="150"/>
        <c:axId val="668755696"/>
        <c:axId val="668743184"/>
      </c:barChart>
      <c:catAx>
        <c:axId val="668755696"/>
        <c:scaling>
          <c:orientation val="maxMin"/>
        </c:scaling>
        <c:delete val="0"/>
        <c:axPos val="b"/>
        <c:title>
          <c:tx>
            <c:rich>
              <a:bodyPr/>
              <a:lstStyle/>
              <a:p>
                <a:pPr>
                  <a:defRPr/>
                </a:pPr>
                <a:r>
                  <a:rPr lang="he-IL"/>
                  <a:t>רכיב</a:t>
                </a:r>
                <a:r>
                  <a:rPr lang="he-IL" baseline="0"/>
                  <a:t> פרויקט</a:t>
                </a:r>
              </a:p>
            </c:rich>
          </c:tx>
          <c:layout>
            <c:manualLayout>
              <c:xMode val="edge"/>
              <c:yMode val="edge"/>
              <c:x val="0.44527565424002774"/>
              <c:y val="0.93485586268244003"/>
            </c:manualLayout>
          </c:layout>
          <c:overlay val="0"/>
        </c:title>
        <c:numFmt formatCode="General" sourceLinked="0"/>
        <c:majorTickMark val="out"/>
        <c:minorTickMark val="none"/>
        <c:tickLblPos val="nextTo"/>
        <c:crossAx val="668743184"/>
        <c:crosses val="autoZero"/>
        <c:auto val="1"/>
        <c:lblAlgn val="ctr"/>
        <c:lblOffset val="100"/>
        <c:noMultiLvlLbl val="0"/>
      </c:catAx>
      <c:valAx>
        <c:axId val="668743184"/>
        <c:scaling>
          <c:orientation val="minMax"/>
        </c:scaling>
        <c:delete val="0"/>
        <c:axPos val="r"/>
        <c:majorGridlines/>
        <c:title>
          <c:tx>
            <c:rich>
              <a:bodyPr rot="-5400000" vert="horz"/>
              <a:lstStyle/>
              <a:p>
                <a:pPr>
                  <a:defRPr/>
                </a:pPr>
                <a:r>
                  <a:rPr lang="en-US"/>
                  <a:t>₪</a:t>
                </a:r>
                <a:r>
                  <a:rPr lang="he-IL"/>
                  <a:t>/שנה</a:t>
                </a:r>
                <a:endParaRPr lang="en-US"/>
              </a:p>
            </c:rich>
          </c:tx>
          <c:overlay val="0"/>
        </c:title>
        <c:numFmt formatCode="&quot;₪&quot;\ #,##0" sourceLinked="1"/>
        <c:majorTickMark val="out"/>
        <c:minorTickMark val="none"/>
        <c:tickLblPos val="nextTo"/>
        <c:crossAx val="668755696"/>
        <c:crosses val="autoZero"/>
        <c:crossBetween val="between"/>
      </c:valAx>
    </c:plotArea>
    <c:legend>
      <c:legendPos val="l"/>
      <c:layout>
        <c:manualLayout>
          <c:xMode val="edge"/>
          <c:yMode val="edge"/>
          <c:x val="0.70241925583393849"/>
          <c:y val="2.7955728463629956E-2"/>
          <c:w val="0.27146581224999355"/>
          <c:h val="0.20999514452579718"/>
        </c:manualLayout>
      </c:layout>
      <c:overlay val="0"/>
      <c:spPr>
        <a:ln>
          <a:solidFill>
            <a:sysClr val="windowText" lastClr="000000"/>
          </a:solidFill>
        </a:ln>
      </c:spPr>
      <c:txPr>
        <a:bodyPr/>
        <a:lstStyle/>
        <a:p>
          <a:pPr rtl="0">
            <a:defRPr/>
          </a:pPr>
          <a:endParaRPr lang="he-IL"/>
        </a:p>
      </c:txPr>
    </c:legend>
    <c:plotVisOnly val="1"/>
    <c:dispBlanksAs val="gap"/>
    <c:showDLblsOverMax val="0"/>
  </c:chart>
  <c:printSettings>
    <c:headerFooter/>
    <c:pageMargins b="0.75000000000000522" l="0.70000000000000062" r="0.70000000000000062" t="0.7500000000000052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he-I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he-IL"/>
              <a:t>הוצאות</a:t>
            </a:r>
            <a:r>
              <a:rPr lang="he-IL" baseline="0"/>
              <a:t> על אנרגיה </a:t>
            </a:r>
          </a:p>
          <a:p>
            <a:pPr>
              <a:defRPr/>
            </a:pPr>
            <a:r>
              <a:rPr lang="he-IL" baseline="0"/>
              <a:t>לפני ואחרי הטמעת הפרויקט</a:t>
            </a:r>
          </a:p>
        </c:rich>
      </c:tx>
      <c:layout>
        <c:manualLayout>
          <c:xMode val="edge"/>
          <c:yMode val="edge"/>
          <c:x val="0.16092206138903295"/>
          <c:y val="3.321799669977895E-2"/>
        </c:manualLayout>
      </c:layout>
      <c:overlay val="0"/>
    </c:title>
    <c:autoTitleDeleted val="0"/>
    <c:plotArea>
      <c:layout>
        <c:manualLayout>
          <c:layoutTarget val="inner"/>
          <c:xMode val="edge"/>
          <c:yMode val="edge"/>
          <c:x val="4.1507661841671373E-2"/>
          <c:y val="0.28028730951555031"/>
          <c:w val="0.72493337733981156"/>
          <c:h val="0.56879247677764511"/>
        </c:manualLayout>
      </c:layout>
      <c:barChart>
        <c:barDir val="col"/>
        <c:grouping val="clustered"/>
        <c:varyColors val="0"/>
        <c:ser>
          <c:idx val="0"/>
          <c:order val="0"/>
          <c:tx>
            <c:v>הוצאות לפני הפרויקט</c:v>
          </c:tx>
          <c:invertIfNegative val="0"/>
          <c:cat>
            <c:multiLvlStrRef>
              <c:f>'אמדן כלכלי'!$B$129:$B$133</c:f>
            </c:multiLvlStrRef>
          </c:cat>
          <c:val>
            <c:numRef>
              <c:f>'אמדן כלכלי'!$F$17:$F$21</c:f>
              <c:numCache>
                <c:formatCode>_(* #,##0.00_);_(* \(#,##0.00\);_(* "-"??_);_(@_)</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C31D-4FC2-B89C-E1DD55AB69A8}"/>
            </c:ext>
          </c:extLst>
        </c:ser>
        <c:ser>
          <c:idx val="1"/>
          <c:order val="1"/>
          <c:tx>
            <c:v>הוצאות שנה 1</c:v>
          </c:tx>
          <c:invertIfNegative val="0"/>
          <c:cat>
            <c:multiLvlStrRef>
              <c:f>'אמדן כלכלי'!$B$129:$B$133</c:f>
            </c:multiLvlStrRef>
          </c:cat>
          <c:val>
            <c:numRef>
              <c:f>'אמדן כלכלי'!$F$88:$F$92</c:f>
            </c:numRef>
          </c:val>
          <c:extLst xmlns:c16r2="http://schemas.microsoft.com/office/drawing/2015/06/chart">
            <c:ext xmlns:c16="http://schemas.microsoft.com/office/drawing/2014/chart" uri="{C3380CC4-5D6E-409C-BE32-E72D297353CC}">
              <c16:uniqueId val="{00000001-C31D-4FC2-B89C-E1DD55AB69A8}"/>
            </c:ext>
          </c:extLst>
        </c:ser>
        <c:ser>
          <c:idx val="2"/>
          <c:order val="2"/>
          <c:tx>
            <c:v>הוצאות שנה 2</c:v>
          </c:tx>
          <c:invertIfNegative val="0"/>
          <c:cat>
            <c:multiLvlStrRef>
              <c:f>'אמדן כלכלי'!$B$129:$B$133</c:f>
            </c:multiLvlStrRef>
          </c:cat>
          <c:val>
            <c:numRef>
              <c:f>'אמדן כלכלי'!$F$129:$F$133</c:f>
            </c:numRef>
          </c:val>
          <c:extLst xmlns:c16r2="http://schemas.microsoft.com/office/drawing/2015/06/chart">
            <c:ext xmlns:c16="http://schemas.microsoft.com/office/drawing/2014/chart" uri="{C3380CC4-5D6E-409C-BE32-E72D297353CC}">
              <c16:uniqueId val="{00000002-C31D-4FC2-B89C-E1DD55AB69A8}"/>
            </c:ext>
          </c:extLst>
        </c:ser>
        <c:dLbls>
          <c:showLegendKey val="0"/>
          <c:showVal val="0"/>
          <c:showCatName val="0"/>
          <c:showSerName val="0"/>
          <c:showPercent val="0"/>
          <c:showBubbleSize val="0"/>
        </c:dLbls>
        <c:gapWidth val="150"/>
        <c:axId val="668739920"/>
        <c:axId val="668750800"/>
      </c:barChart>
      <c:catAx>
        <c:axId val="668739920"/>
        <c:scaling>
          <c:orientation val="maxMin"/>
        </c:scaling>
        <c:delete val="0"/>
        <c:axPos val="b"/>
        <c:title>
          <c:tx>
            <c:rich>
              <a:bodyPr/>
              <a:lstStyle/>
              <a:p>
                <a:pPr>
                  <a:defRPr/>
                </a:pPr>
                <a:r>
                  <a:rPr lang="he-IL"/>
                  <a:t>מקור אנרגיה</a:t>
                </a:r>
              </a:p>
            </c:rich>
          </c:tx>
          <c:overlay val="0"/>
        </c:title>
        <c:numFmt formatCode="General" sourceLinked="0"/>
        <c:majorTickMark val="out"/>
        <c:minorTickMark val="none"/>
        <c:tickLblPos val="nextTo"/>
        <c:crossAx val="668750800"/>
        <c:crosses val="autoZero"/>
        <c:auto val="1"/>
        <c:lblAlgn val="ctr"/>
        <c:lblOffset val="100"/>
        <c:noMultiLvlLbl val="0"/>
      </c:catAx>
      <c:valAx>
        <c:axId val="668750800"/>
        <c:scaling>
          <c:orientation val="minMax"/>
        </c:scaling>
        <c:delete val="0"/>
        <c:axPos val="r"/>
        <c:majorGridlines/>
        <c:numFmt formatCode="_(* #,##0.00_);_(* \(#,##0.00\);_(* &quot;-&quot;??_);_(@_)" sourceLinked="1"/>
        <c:majorTickMark val="out"/>
        <c:minorTickMark val="none"/>
        <c:tickLblPos val="nextTo"/>
        <c:crossAx val="668739920"/>
        <c:crosses val="autoZero"/>
        <c:crossBetween val="between"/>
      </c:valAx>
    </c:plotArea>
    <c:legend>
      <c:legendPos val="l"/>
      <c:layout>
        <c:manualLayout>
          <c:xMode val="edge"/>
          <c:yMode val="edge"/>
          <c:x val="0.74730538922155687"/>
          <c:y val="3.5434055574100856E-2"/>
          <c:w val="0.23791484747041464"/>
          <c:h val="0.21067478347979021"/>
        </c:manualLayout>
      </c:layout>
      <c:overlay val="0"/>
      <c:spPr>
        <a:ln>
          <a:solidFill>
            <a:schemeClr val="tx1"/>
          </a:solidFill>
        </a:ln>
      </c:spPr>
    </c:legend>
    <c:plotVisOnly val="1"/>
    <c:dispBlanksAs val="gap"/>
    <c:showDLblsOverMax val="0"/>
  </c:chart>
  <c:printSettings>
    <c:headerFooter/>
    <c:pageMargins b="0.750000000000005" l="0.70000000000000062" r="0.70000000000000062" t="0.750000000000005"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he-I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he-IL"/>
              <a:t>חיסכון לפי רכיב</a:t>
            </a:r>
            <a:r>
              <a:rPr lang="he-IL" baseline="0"/>
              <a:t> פרויקט </a:t>
            </a:r>
          </a:p>
          <a:p>
            <a:pPr>
              <a:defRPr/>
            </a:pPr>
            <a:r>
              <a:rPr lang="he-IL"/>
              <a:t>בשנת הדיווח</a:t>
            </a:r>
          </a:p>
        </c:rich>
      </c:tx>
      <c:overlay val="0"/>
    </c:title>
    <c:autoTitleDeleted val="0"/>
    <c:plotArea>
      <c:layout>
        <c:manualLayout>
          <c:layoutTarget val="inner"/>
          <c:xMode val="edge"/>
          <c:yMode val="edge"/>
          <c:x val="0.14762873157232606"/>
          <c:y val="0.28495368985408903"/>
          <c:w val="0.64993666685422569"/>
          <c:h val="0.54548183046156884"/>
        </c:manualLayout>
      </c:layout>
      <c:barChart>
        <c:barDir val="col"/>
        <c:grouping val="clustered"/>
        <c:varyColors val="0"/>
        <c:ser>
          <c:idx val="1"/>
          <c:order val="0"/>
          <c:tx>
            <c:v>חיסכון צפוי בעת רישום למנגנון</c:v>
          </c:tx>
          <c:invertIfNegative val="0"/>
          <c:cat>
            <c:multiLvlStrRef>
              <c:f>'אמדן כלכלי'!$B$179:$B$186</c:f>
            </c:multiLvlStrRef>
          </c:cat>
          <c:val>
            <c:numRef>
              <c:f>'אמדן כלכלי'!$C$44:$C$44</c:f>
              <c:numCache>
                <c:formatCode>"₪"\ #,##0</c:formatCode>
                <c:ptCount val="1"/>
                <c:pt idx="0">
                  <c:v>0</c:v>
                </c:pt>
              </c:numCache>
            </c:numRef>
          </c:val>
          <c:extLst xmlns:c16r2="http://schemas.microsoft.com/office/drawing/2015/06/chart">
            <c:ext xmlns:c16="http://schemas.microsoft.com/office/drawing/2014/chart" uri="{C3380CC4-5D6E-409C-BE32-E72D297353CC}">
              <c16:uniqueId val="{00000000-D5BA-4BC3-9D63-AA70EDE0C181}"/>
            </c:ext>
          </c:extLst>
        </c:ser>
        <c:ser>
          <c:idx val="0"/>
          <c:order val="1"/>
          <c:tx>
            <c:v>חיסכון שנה 1</c:v>
          </c:tx>
          <c:invertIfNegative val="0"/>
          <c:cat>
            <c:multiLvlStrRef>
              <c:f>'אמדן כלכלי'!$B$179:$B$186</c:f>
            </c:multiLvlStrRef>
          </c:cat>
          <c:val>
            <c:numRef>
              <c:f>'אמדן כלכלי'!$C$97:$C$104</c:f>
            </c:numRef>
          </c:val>
          <c:extLst xmlns:c16r2="http://schemas.microsoft.com/office/drawing/2015/06/chart">
            <c:ext xmlns:c16="http://schemas.microsoft.com/office/drawing/2014/chart" uri="{C3380CC4-5D6E-409C-BE32-E72D297353CC}">
              <c16:uniqueId val="{00000001-D5BA-4BC3-9D63-AA70EDE0C181}"/>
            </c:ext>
          </c:extLst>
        </c:ser>
        <c:ser>
          <c:idx val="2"/>
          <c:order val="2"/>
          <c:tx>
            <c:v>חיסכון שנה 2</c:v>
          </c:tx>
          <c:invertIfNegative val="0"/>
          <c:cat>
            <c:multiLvlStrRef>
              <c:f>'אמדן כלכלי'!$B$179:$B$186</c:f>
            </c:multiLvlStrRef>
          </c:cat>
          <c:val>
            <c:numRef>
              <c:f>'אמדן כלכלי'!$C$138:$C$145</c:f>
            </c:numRef>
          </c:val>
          <c:extLst xmlns:c16r2="http://schemas.microsoft.com/office/drawing/2015/06/chart">
            <c:ext xmlns:c16="http://schemas.microsoft.com/office/drawing/2014/chart" uri="{C3380CC4-5D6E-409C-BE32-E72D297353CC}">
              <c16:uniqueId val="{00000002-D5BA-4BC3-9D63-AA70EDE0C181}"/>
            </c:ext>
          </c:extLst>
        </c:ser>
        <c:ser>
          <c:idx val="3"/>
          <c:order val="3"/>
          <c:tx>
            <c:v>חיסכון שנה 3</c:v>
          </c:tx>
          <c:invertIfNegative val="0"/>
          <c:cat>
            <c:multiLvlStrRef>
              <c:f>'אמדן כלכלי'!$B$179:$B$186</c:f>
            </c:multiLvlStrRef>
          </c:cat>
          <c:val>
            <c:numRef>
              <c:f>'אמדן כלכלי'!$C$179:$C$186</c:f>
            </c:numRef>
          </c:val>
          <c:extLst xmlns:c16r2="http://schemas.microsoft.com/office/drawing/2015/06/chart">
            <c:ext xmlns:c16="http://schemas.microsoft.com/office/drawing/2014/chart" uri="{C3380CC4-5D6E-409C-BE32-E72D297353CC}">
              <c16:uniqueId val="{00000003-D5BA-4BC3-9D63-AA70EDE0C181}"/>
            </c:ext>
          </c:extLst>
        </c:ser>
        <c:dLbls>
          <c:showLegendKey val="0"/>
          <c:showVal val="0"/>
          <c:showCatName val="0"/>
          <c:showSerName val="0"/>
          <c:showPercent val="0"/>
          <c:showBubbleSize val="0"/>
        </c:dLbls>
        <c:gapWidth val="150"/>
        <c:axId val="668746992"/>
        <c:axId val="668759504"/>
      </c:barChart>
      <c:catAx>
        <c:axId val="668746992"/>
        <c:scaling>
          <c:orientation val="maxMin"/>
        </c:scaling>
        <c:delete val="0"/>
        <c:axPos val="b"/>
        <c:title>
          <c:tx>
            <c:rich>
              <a:bodyPr/>
              <a:lstStyle/>
              <a:p>
                <a:pPr>
                  <a:defRPr/>
                </a:pPr>
                <a:r>
                  <a:rPr lang="he-IL"/>
                  <a:t>רכיב</a:t>
                </a:r>
                <a:r>
                  <a:rPr lang="he-IL" baseline="0"/>
                  <a:t> פרויקט</a:t>
                </a:r>
              </a:p>
            </c:rich>
          </c:tx>
          <c:layout>
            <c:manualLayout>
              <c:xMode val="edge"/>
              <c:yMode val="edge"/>
              <c:x val="0.44527565424002774"/>
              <c:y val="0.93485586268244025"/>
            </c:manualLayout>
          </c:layout>
          <c:overlay val="0"/>
        </c:title>
        <c:numFmt formatCode="General" sourceLinked="0"/>
        <c:majorTickMark val="out"/>
        <c:minorTickMark val="none"/>
        <c:tickLblPos val="nextTo"/>
        <c:crossAx val="668759504"/>
        <c:crosses val="autoZero"/>
        <c:auto val="1"/>
        <c:lblAlgn val="ctr"/>
        <c:lblOffset val="100"/>
        <c:noMultiLvlLbl val="0"/>
      </c:catAx>
      <c:valAx>
        <c:axId val="668759504"/>
        <c:scaling>
          <c:orientation val="minMax"/>
        </c:scaling>
        <c:delete val="0"/>
        <c:axPos val="r"/>
        <c:majorGridlines/>
        <c:title>
          <c:tx>
            <c:rich>
              <a:bodyPr rot="-5400000" vert="horz"/>
              <a:lstStyle/>
              <a:p>
                <a:pPr>
                  <a:defRPr/>
                </a:pPr>
                <a:r>
                  <a:rPr lang="en-US"/>
                  <a:t>₪</a:t>
                </a:r>
                <a:r>
                  <a:rPr lang="he-IL"/>
                  <a:t>/שנה</a:t>
                </a:r>
                <a:endParaRPr lang="en-US"/>
              </a:p>
            </c:rich>
          </c:tx>
          <c:overlay val="0"/>
        </c:title>
        <c:numFmt formatCode="&quot;₪&quot;\ #,##0" sourceLinked="1"/>
        <c:majorTickMark val="out"/>
        <c:minorTickMark val="none"/>
        <c:tickLblPos val="nextTo"/>
        <c:crossAx val="668746992"/>
        <c:crosses val="autoZero"/>
        <c:crossBetween val="between"/>
      </c:valAx>
    </c:plotArea>
    <c:legend>
      <c:legendPos val="l"/>
      <c:layout>
        <c:manualLayout>
          <c:xMode val="edge"/>
          <c:yMode val="edge"/>
          <c:x val="0.70241925583393849"/>
          <c:y val="2.7955728463629977E-2"/>
          <c:w val="0.27146581224999355"/>
          <c:h val="0.22142346479567171"/>
        </c:manualLayout>
      </c:layout>
      <c:overlay val="0"/>
      <c:spPr>
        <a:ln>
          <a:solidFill>
            <a:sysClr val="windowText" lastClr="000000"/>
          </a:solidFill>
        </a:ln>
      </c:spPr>
      <c:txPr>
        <a:bodyPr/>
        <a:lstStyle/>
        <a:p>
          <a:pPr rtl="0">
            <a:defRPr/>
          </a:pPr>
          <a:endParaRPr lang="he-IL"/>
        </a:p>
      </c:txPr>
    </c:legend>
    <c:plotVisOnly val="1"/>
    <c:dispBlanksAs val="gap"/>
    <c:showDLblsOverMax val="0"/>
  </c:chart>
  <c:printSettings>
    <c:headerFooter/>
    <c:pageMargins b="0.75000000000000544" l="0.70000000000000062" r="0.70000000000000062" t="0.75000000000000544"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he-I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he-IL"/>
              <a:t>הוצאות</a:t>
            </a:r>
            <a:r>
              <a:rPr lang="he-IL" baseline="0"/>
              <a:t> על אנרגיה </a:t>
            </a:r>
          </a:p>
          <a:p>
            <a:pPr>
              <a:defRPr/>
            </a:pPr>
            <a:r>
              <a:rPr lang="he-IL" baseline="0"/>
              <a:t>לפני ואחרי הטמעת הפרויקט</a:t>
            </a:r>
          </a:p>
        </c:rich>
      </c:tx>
      <c:layout>
        <c:manualLayout>
          <c:xMode val="edge"/>
          <c:yMode val="edge"/>
          <c:x val="0.16092206138903295"/>
          <c:y val="3.321799669977895E-2"/>
        </c:manualLayout>
      </c:layout>
      <c:overlay val="0"/>
    </c:title>
    <c:autoTitleDeleted val="0"/>
    <c:plotArea>
      <c:layout>
        <c:manualLayout>
          <c:layoutTarget val="inner"/>
          <c:xMode val="edge"/>
          <c:yMode val="edge"/>
          <c:x val="4.1507661841671407E-2"/>
          <c:y val="0.28028730951555031"/>
          <c:w val="0.72493337733981189"/>
          <c:h val="0.56879247677764511"/>
        </c:manualLayout>
      </c:layout>
      <c:barChart>
        <c:barDir val="col"/>
        <c:grouping val="clustered"/>
        <c:varyColors val="0"/>
        <c:ser>
          <c:idx val="0"/>
          <c:order val="0"/>
          <c:tx>
            <c:v>הוצאות לפני הפרויקט</c:v>
          </c:tx>
          <c:invertIfNegative val="0"/>
          <c:cat>
            <c:multiLvlStrRef>
              <c:f>'אמדן כלכלי'!$B$170:$B$174</c:f>
            </c:multiLvlStrRef>
          </c:cat>
          <c:val>
            <c:numRef>
              <c:f>'אמדן כלכלי'!$F$17:$F$21</c:f>
              <c:numCache>
                <c:formatCode>_(* #,##0.00_);_(* \(#,##0.00\);_(* "-"??_);_(@_)</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D907-42CE-9F43-BE4729ED7D2D}"/>
            </c:ext>
          </c:extLst>
        </c:ser>
        <c:ser>
          <c:idx val="1"/>
          <c:order val="1"/>
          <c:tx>
            <c:v>הוצאות שנה 1</c:v>
          </c:tx>
          <c:invertIfNegative val="0"/>
          <c:cat>
            <c:multiLvlStrRef>
              <c:f>'אמדן כלכלי'!$B$170:$B$174</c:f>
            </c:multiLvlStrRef>
          </c:cat>
          <c:val>
            <c:numRef>
              <c:f>'אמדן כלכלי'!$F$88:$F$92</c:f>
            </c:numRef>
          </c:val>
          <c:extLst xmlns:c16r2="http://schemas.microsoft.com/office/drawing/2015/06/chart">
            <c:ext xmlns:c16="http://schemas.microsoft.com/office/drawing/2014/chart" uri="{C3380CC4-5D6E-409C-BE32-E72D297353CC}">
              <c16:uniqueId val="{00000001-D907-42CE-9F43-BE4729ED7D2D}"/>
            </c:ext>
          </c:extLst>
        </c:ser>
        <c:ser>
          <c:idx val="2"/>
          <c:order val="2"/>
          <c:tx>
            <c:v>הוצאות שנה 2</c:v>
          </c:tx>
          <c:invertIfNegative val="0"/>
          <c:cat>
            <c:multiLvlStrRef>
              <c:f>'אמדן כלכלי'!$B$170:$B$174</c:f>
            </c:multiLvlStrRef>
          </c:cat>
          <c:val>
            <c:numRef>
              <c:f>'אמדן כלכלי'!$F$129:$F$133</c:f>
            </c:numRef>
          </c:val>
          <c:extLst xmlns:c16r2="http://schemas.microsoft.com/office/drawing/2015/06/chart">
            <c:ext xmlns:c16="http://schemas.microsoft.com/office/drawing/2014/chart" uri="{C3380CC4-5D6E-409C-BE32-E72D297353CC}">
              <c16:uniqueId val="{00000002-D907-42CE-9F43-BE4729ED7D2D}"/>
            </c:ext>
          </c:extLst>
        </c:ser>
        <c:ser>
          <c:idx val="3"/>
          <c:order val="3"/>
          <c:tx>
            <c:v>הוצאות שנה 3</c:v>
          </c:tx>
          <c:invertIfNegative val="0"/>
          <c:cat>
            <c:multiLvlStrRef>
              <c:f>'אמדן כלכלי'!$B$170:$B$174</c:f>
            </c:multiLvlStrRef>
          </c:cat>
          <c:val>
            <c:numRef>
              <c:f>'אמדן כלכלי'!$F$170:$F$174</c:f>
            </c:numRef>
          </c:val>
          <c:extLst xmlns:c16r2="http://schemas.microsoft.com/office/drawing/2015/06/chart">
            <c:ext xmlns:c16="http://schemas.microsoft.com/office/drawing/2014/chart" uri="{C3380CC4-5D6E-409C-BE32-E72D297353CC}">
              <c16:uniqueId val="{00000003-D907-42CE-9F43-BE4729ED7D2D}"/>
            </c:ext>
          </c:extLst>
        </c:ser>
        <c:dLbls>
          <c:showLegendKey val="0"/>
          <c:showVal val="0"/>
          <c:showCatName val="0"/>
          <c:showSerName val="0"/>
          <c:showPercent val="0"/>
          <c:showBubbleSize val="0"/>
        </c:dLbls>
        <c:gapWidth val="150"/>
        <c:axId val="668741552"/>
        <c:axId val="668742096"/>
      </c:barChart>
      <c:catAx>
        <c:axId val="668741552"/>
        <c:scaling>
          <c:orientation val="maxMin"/>
        </c:scaling>
        <c:delete val="0"/>
        <c:axPos val="b"/>
        <c:title>
          <c:tx>
            <c:rich>
              <a:bodyPr/>
              <a:lstStyle/>
              <a:p>
                <a:pPr>
                  <a:defRPr/>
                </a:pPr>
                <a:r>
                  <a:rPr lang="he-IL"/>
                  <a:t>מקור אנרגיה</a:t>
                </a:r>
              </a:p>
            </c:rich>
          </c:tx>
          <c:overlay val="0"/>
        </c:title>
        <c:numFmt formatCode="General" sourceLinked="0"/>
        <c:majorTickMark val="out"/>
        <c:minorTickMark val="none"/>
        <c:tickLblPos val="nextTo"/>
        <c:crossAx val="668742096"/>
        <c:crosses val="autoZero"/>
        <c:auto val="1"/>
        <c:lblAlgn val="ctr"/>
        <c:lblOffset val="100"/>
        <c:noMultiLvlLbl val="0"/>
      </c:catAx>
      <c:valAx>
        <c:axId val="668742096"/>
        <c:scaling>
          <c:orientation val="minMax"/>
        </c:scaling>
        <c:delete val="0"/>
        <c:axPos val="r"/>
        <c:majorGridlines/>
        <c:numFmt formatCode="_(* #,##0.00_);_(* \(#,##0.00\);_(* &quot;-&quot;??_);_(@_)" sourceLinked="1"/>
        <c:majorTickMark val="out"/>
        <c:minorTickMark val="none"/>
        <c:tickLblPos val="nextTo"/>
        <c:crossAx val="668741552"/>
        <c:crosses val="autoZero"/>
        <c:crossBetween val="between"/>
      </c:valAx>
    </c:plotArea>
    <c:legend>
      <c:legendPos val="l"/>
      <c:layout>
        <c:manualLayout>
          <c:xMode val="edge"/>
          <c:yMode val="edge"/>
          <c:x val="0.74730538922155687"/>
          <c:y val="3.5434055574100856E-2"/>
          <c:w val="0.21068007019751903"/>
          <c:h val="0.20992546440774643"/>
        </c:manualLayout>
      </c:layout>
      <c:overlay val="0"/>
      <c:spPr>
        <a:ln>
          <a:solidFill>
            <a:schemeClr val="tx1"/>
          </a:solidFill>
        </a:ln>
      </c:spPr>
    </c:legend>
    <c:plotVisOnly val="1"/>
    <c:dispBlanksAs val="gap"/>
    <c:showDLblsOverMax val="0"/>
  </c:chart>
  <c:printSettings>
    <c:headerFooter/>
    <c:pageMargins b="0.75000000000000533" l="0.70000000000000062" r="0.70000000000000062" t="0.75000000000000533"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3</xdr:col>
      <xdr:colOff>447409</xdr:colOff>
      <xdr:row>0</xdr:row>
      <xdr:rowOff>1040881</xdr:rowOff>
    </xdr:from>
    <xdr:to>
      <xdr:col>3</xdr:col>
      <xdr:colOff>2077471</xdr:colOff>
      <xdr:row>2</xdr:row>
      <xdr:rowOff>316140</xdr:rowOff>
    </xdr:to>
    <xdr:pic>
      <xdr:nvPicPr>
        <xdr:cNvPr id="2" name="Picture 1" descr="משרד האנרגיה – ויקיפדיה">
          <a:extLst>
            <a:ext uri="{FF2B5EF4-FFF2-40B4-BE49-F238E27FC236}">
              <a16:creationId xmlns:a16="http://schemas.microsoft.com/office/drawing/2014/main" xmlns="" id="{93F459FB-CE85-489A-B02C-1231ED36ECB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36030957" y="1040881"/>
          <a:ext cx="1630062" cy="12042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161924</xdr:colOff>
      <xdr:row>0</xdr:row>
      <xdr:rowOff>523875</xdr:rowOff>
    </xdr:from>
    <xdr:to>
      <xdr:col>1</xdr:col>
      <xdr:colOff>1820333</xdr:colOff>
      <xdr:row>1</xdr:row>
      <xdr:rowOff>541431</xdr:rowOff>
    </xdr:to>
    <xdr:pic>
      <xdr:nvPicPr>
        <xdr:cNvPr id="2" name="תמונה 9">
          <a:extLst>
            <a:ext uri="{FF2B5EF4-FFF2-40B4-BE49-F238E27FC236}">
              <a16:creationId xmlns:a16="http://schemas.microsoft.com/office/drawing/2014/main" xmlns="" id="{00000000-0008-0000-0900-000002000000}"/>
            </a:ext>
          </a:extLst>
        </xdr:cNvPr>
        <xdr:cNvPicPr>
          <a:picLocks noChangeAspect="1"/>
        </xdr:cNvPicPr>
      </xdr:nvPicPr>
      <xdr:blipFill>
        <a:blip xmlns:r="http://schemas.openxmlformats.org/officeDocument/2006/relationships" r:embed="rId1" cstate="print"/>
        <a:srcRect/>
        <a:stretch>
          <a:fillRect/>
        </a:stretch>
      </xdr:blipFill>
      <xdr:spPr bwMode="auto">
        <a:xfrm>
          <a:off x="9988686525" y="523875"/>
          <a:ext cx="2257426" cy="855756"/>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232833</xdr:colOff>
      <xdr:row>83</xdr:row>
      <xdr:rowOff>97366</xdr:rowOff>
    </xdr:from>
    <xdr:to>
      <xdr:col>10</xdr:col>
      <xdr:colOff>1853141</xdr:colOff>
      <xdr:row>98</xdr:row>
      <xdr:rowOff>179916</xdr:rowOff>
    </xdr:to>
    <xdr:graphicFrame macro="">
      <xdr:nvGraphicFramePr>
        <xdr:cNvPr id="4" name="Chart 3" descr="חיסכון לפי רכיב פרויקט &#10;בשנת הדיווח&#10;" title="חיסכון לפי רכיב פרויקט ">
          <a:extLst>
            <a:ext uri="{FF2B5EF4-FFF2-40B4-BE49-F238E27FC236}">
              <a16:creationId xmlns:a16="http://schemas.microsoft.com/office/drawing/2014/main" xmlns="" id="{00000000-0008-0000-0A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434415</xdr:colOff>
      <xdr:row>46</xdr:row>
      <xdr:rowOff>168088</xdr:rowOff>
    </xdr:from>
    <xdr:to>
      <xdr:col>3</xdr:col>
      <xdr:colOff>241485</xdr:colOff>
      <xdr:row>59</xdr:row>
      <xdr:rowOff>134470</xdr:rowOff>
    </xdr:to>
    <xdr:graphicFrame macro="">
      <xdr:nvGraphicFramePr>
        <xdr:cNvPr id="12" name="Chart 11" descr="הוצאות על אנרגיה &#10;לפני ואחרי הטמעת הפרויקט&#10;" title="הוצאות על אנרגיה ">
          <a:extLst>
            <a:ext uri="{FF2B5EF4-FFF2-40B4-BE49-F238E27FC236}">
              <a16:creationId xmlns:a16="http://schemas.microsoft.com/office/drawing/2014/main" xmlns="" id="{00000000-0008-0000-0A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63500</xdr:colOff>
      <xdr:row>83</xdr:row>
      <xdr:rowOff>84667</xdr:rowOff>
    </xdr:from>
    <xdr:to>
      <xdr:col>14</xdr:col>
      <xdr:colOff>571500</xdr:colOff>
      <xdr:row>99</xdr:row>
      <xdr:rowOff>0</xdr:rowOff>
    </xdr:to>
    <xdr:graphicFrame macro="">
      <xdr:nvGraphicFramePr>
        <xdr:cNvPr id="13" name="Chart 12" descr="הוצאות על אנרגיה &#10;לפני ואחרי הטמעת הפרויקט&#10;" title="הוצאות על אנרגיה">
          <a:extLst>
            <a:ext uri="{FF2B5EF4-FFF2-40B4-BE49-F238E27FC236}">
              <a16:creationId xmlns:a16="http://schemas.microsoft.com/office/drawing/2014/main" xmlns="" id="{00000000-0008-0000-0A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433917</xdr:colOff>
      <xdr:row>124</xdr:row>
      <xdr:rowOff>95249</xdr:rowOff>
    </xdr:from>
    <xdr:to>
      <xdr:col>11</xdr:col>
      <xdr:colOff>159808</xdr:colOff>
      <xdr:row>143</xdr:row>
      <xdr:rowOff>42332</xdr:rowOff>
    </xdr:to>
    <xdr:graphicFrame macro="">
      <xdr:nvGraphicFramePr>
        <xdr:cNvPr id="16" name="Chart 15" descr="חיסכון לפי רכיב פרויקט &#10;בשנת הדיווח&#10;" title="חיסכון לפי רכיב פרויקט ">
          <a:extLst>
            <a:ext uri="{FF2B5EF4-FFF2-40B4-BE49-F238E27FC236}">
              <a16:creationId xmlns:a16="http://schemas.microsoft.com/office/drawing/2014/main" xmlns="" id="{00000000-0008-0000-0A00-000010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11</xdr:col>
      <xdr:colOff>455084</xdr:colOff>
      <xdr:row>124</xdr:row>
      <xdr:rowOff>137584</xdr:rowOff>
    </xdr:from>
    <xdr:to>
      <xdr:col>14</xdr:col>
      <xdr:colOff>963084</xdr:colOff>
      <xdr:row>143</xdr:row>
      <xdr:rowOff>74083</xdr:rowOff>
    </xdr:to>
    <xdr:graphicFrame macro="">
      <xdr:nvGraphicFramePr>
        <xdr:cNvPr id="17" name="Chart 16" descr="הוצאות על אנרגיה &#10;לפני ואחרי הטמעת הפרויקט&#10;" title="הוצאות על אנרגיה ">
          <a:extLst>
            <a:ext uri="{FF2B5EF4-FFF2-40B4-BE49-F238E27FC236}">
              <a16:creationId xmlns:a16="http://schemas.microsoft.com/office/drawing/2014/main" xmlns="" id="{00000000-0008-0000-0A00-00001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391584</xdr:colOff>
      <xdr:row>165</xdr:row>
      <xdr:rowOff>243417</xdr:rowOff>
    </xdr:from>
    <xdr:to>
      <xdr:col>11</xdr:col>
      <xdr:colOff>117475</xdr:colOff>
      <xdr:row>189</xdr:row>
      <xdr:rowOff>105833</xdr:rowOff>
    </xdr:to>
    <xdr:graphicFrame macro="">
      <xdr:nvGraphicFramePr>
        <xdr:cNvPr id="18" name="Chart 17" descr="חיסכון לפי רכיב פרויקט &#10;בשנת הדיווח&#10;" title="חיסכון לפי רכיב פרויקט ">
          <a:extLst>
            <a:ext uri="{FF2B5EF4-FFF2-40B4-BE49-F238E27FC236}">
              <a16:creationId xmlns:a16="http://schemas.microsoft.com/office/drawing/2014/main" xmlns="" id="{00000000-0008-0000-0A00-00001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xdr:col>
      <xdr:colOff>571501</xdr:colOff>
      <xdr:row>165</xdr:row>
      <xdr:rowOff>127000</xdr:rowOff>
    </xdr:from>
    <xdr:to>
      <xdr:col>14</xdr:col>
      <xdr:colOff>1079501</xdr:colOff>
      <xdr:row>189</xdr:row>
      <xdr:rowOff>31749</xdr:rowOff>
    </xdr:to>
    <xdr:graphicFrame macro="">
      <xdr:nvGraphicFramePr>
        <xdr:cNvPr id="19" name="Chart 18" descr="הוצאות על אנרגיה &#10;לפני ואחרי הטמעת הפרויקט&#10;" title="הוצאות על אנרגיה ">
          <a:extLst>
            <a:ext uri="{FF2B5EF4-FFF2-40B4-BE49-F238E27FC236}">
              <a16:creationId xmlns:a16="http://schemas.microsoft.com/office/drawing/2014/main" xmlns="" id="{00000000-0008-0000-0A00-00001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0.93666</cdr:x>
      <cdr:y>0.49043</cdr:y>
    </cdr:from>
    <cdr:to>
      <cdr:x>0.97575</cdr:x>
      <cdr:y>0.66384</cdr:y>
    </cdr:to>
    <cdr:pic>
      <cdr:nvPicPr>
        <cdr:cNvPr id="2" name="chart" descr="ש&quot;ח לשנה" title="ש&quot;ח לשנה">
          <a:extLst xmlns:a="http://schemas.openxmlformats.org/drawingml/2006/main">
            <a:ext uri="{FF2B5EF4-FFF2-40B4-BE49-F238E27FC236}">
              <a16:creationId xmlns:a16="http://schemas.microsoft.com/office/drawing/2014/main" xmlns="" id="{19B1477C-471E-4E1F-8B3F-40242A1004AE}"/>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rot="16200000">
          <a:off x="4804833" y="1661584"/>
          <a:ext cx="530398" cy="207282"/>
        </a:xfrm>
        <a:prstGeom xmlns:a="http://schemas.openxmlformats.org/drawingml/2006/main" prst="rect">
          <a:avLst/>
        </a:prstGeom>
      </cdr:spPr>
    </cdr:pic>
  </cdr:relSizeAnchor>
</c:userShapes>
</file>

<file path=xl/drawings/drawing5.xml><?xml version="1.0" encoding="utf-8"?>
<c:userShapes xmlns:c="http://schemas.openxmlformats.org/drawingml/2006/chart">
  <cdr:relSizeAnchor xmlns:cdr="http://schemas.openxmlformats.org/drawingml/2006/chartDrawing">
    <cdr:from>
      <cdr:x>0.93666</cdr:x>
      <cdr:y>0.49043</cdr:y>
    </cdr:from>
    <cdr:to>
      <cdr:x>0.97575</cdr:x>
      <cdr:y>0.66384</cdr:y>
    </cdr:to>
    <cdr:pic>
      <cdr:nvPicPr>
        <cdr:cNvPr id="2" name="chart" descr="ש&quot;ח לשנה" title="ש&quot;ח לשנה">
          <a:extLst xmlns:a="http://schemas.openxmlformats.org/drawingml/2006/main">
            <a:ext uri="{FF2B5EF4-FFF2-40B4-BE49-F238E27FC236}">
              <a16:creationId xmlns:a16="http://schemas.microsoft.com/office/drawing/2014/main" xmlns="" id="{719E05CD-9E48-486E-A8AA-83E9790CB9C6}"/>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rot="16200000">
          <a:off x="4804833" y="1661584"/>
          <a:ext cx="530398" cy="207282"/>
        </a:xfrm>
        <a:prstGeom xmlns:a="http://schemas.openxmlformats.org/drawingml/2006/main" prst="rect">
          <a:avLst/>
        </a:prstGeom>
      </cdr:spPr>
    </cdr:pic>
  </cdr:relSizeAnchor>
</c:userShapes>
</file>

<file path=xl/drawings/drawing6.xml><?xml version="1.0" encoding="utf-8"?>
<c:userShapes xmlns:c="http://schemas.openxmlformats.org/drawingml/2006/chart">
  <cdr:relSizeAnchor xmlns:cdr="http://schemas.openxmlformats.org/drawingml/2006/chartDrawing">
    <cdr:from>
      <cdr:x>0.93666</cdr:x>
      <cdr:y>0.49043</cdr:y>
    </cdr:from>
    <cdr:to>
      <cdr:x>0.97575</cdr:x>
      <cdr:y>0.66384</cdr:y>
    </cdr:to>
    <cdr:pic>
      <cdr:nvPicPr>
        <cdr:cNvPr id="2" name="chart" descr="ש&quot;ח לשנה" title="ש&quot;ח לשנה">
          <a:extLst xmlns:a="http://schemas.openxmlformats.org/drawingml/2006/main">
            <a:ext uri="{FF2B5EF4-FFF2-40B4-BE49-F238E27FC236}">
              <a16:creationId xmlns:a16="http://schemas.microsoft.com/office/drawing/2014/main" xmlns="" id="{88C412D1-BEDD-457D-95C3-8D5FCAFEB263}"/>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rot="16200000">
          <a:off x="4804833" y="1661584"/>
          <a:ext cx="530398" cy="207282"/>
        </a:xfrm>
        <a:prstGeom xmlns:a="http://schemas.openxmlformats.org/drawingml/2006/main" prst="rect">
          <a:avLst/>
        </a:prstGeom>
      </cdr:spPr>
    </cdr:pic>
  </cdr:relSizeAnchor>
</c:userShape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hyperlink" Target="https://cdm.unfccc.int/methodologies/index.html" TargetMode="Externa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printerSettings" Target="../printerSettings/printerSettings9.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6" Type="http://schemas.openxmlformats.org/officeDocument/2006/relationships/printerSettings" Target="../printerSettings/printerSettings19.bin"/><Relationship Id="rId5" Type="http://schemas.openxmlformats.org/officeDocument/2006/relationships/hyperlink" Target="https://www.convert-measurement-units.com/conversion-calculator.php?type=energy" TargetMode="External"/><Relationship Id="rId4" Type="http://schemas.openxmlformats.org/officeDocument/2006/relationships/hyperlink" Target="https://www.convert-measurement-units.com/conversion-calculator.php?type=energ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0" tint="-0.249977111117893"/>
  </sheetPr>
  <dimension ref="A1:KP250"/>
  <sheetViews>
    <sheetView rightToLeft="1" tabSelected="1" zoomScale="70" zoomScaleNormal="70" workbookViewId="0">
      <selection activeCell="A40" sqref="A40"/>
    </sheetView>
  </sheetViews>
  <sheetFormatPr defaultColWidth="9" defaultRowHeight="16.5"/>
  <cols>
    <col min="1" max="1" width="5.375" style="253" customWidth="1"/>
    <col min="2" max="2" width="39.5" style="253" customWidth="1"/>
    <col min="3" max="3" width="39.375" style="253" customWidth="1"/>
    <col min="4" max="4" width="72.625" style="253" customWidth="1"/>
    <col min="5" max="5" width="50.5" style="253" customWidth="1"/>
    <col min="6" max="6" width="24.375" style="253" customWidth="1"/>
    <col min="7" max="7" width="17.375" style="253" customWidth="1"/>
    <col min="8" max="8" width="24.375" style="253" customWidth="1"/>
    <col min="9" max="12" width="19.25" style="253" customWidth="1"/>
    <col min="13" max="13" width="20.875" style="253" customWidth="1"/>
    <col min="14" max="14" width="13.875" style="253" customWidth="1"/>
    <col min="15" max="15" width="28.375" style="253" customWidth="1"/>
    <col min="16" max="16" width="11" style="253" customWidth="1"/>
    <col min="17" max="17" width="34.625" style="253" customWidth="1"/>
    <col min="18" max="18" width="26.25" style="253" customWidth="1"/>
    <col min="19" max="19" width="29.625" style="253" customWidth="1"/>
    <col min="20" max="20" width="18.125" style="253" customWidth="1"/>
    <col min="21" max="26" width="29.375" style="253" customWidth="1"/>
    <col min="27" max="27" width="10.625" style="253" customWidth="1"/>
    <col min="28" max="28" width="29.875" style="253" customWidth="1"/>
    <col min="29" max="29" width="14.625" style="253" customWidth="1"/>
    <col min="30" max="30" width="28.25" style="253" customWidth="1"/>
    <col min="31" max="31" width="20.375" style="253" customWidth="1"/>
    <col min="32" max="32" width="29.375" style="253" customWidth="1"/>
    <col min="33" max="33" width="20.75" style="253" customWidth="1"/>
    <col min="34" max="34" width="16.625" style="253" customWidth="1"/>
    <col min="35" max="35" width="15.625" style="253" customWidth="1"/>
    <col min="36" max="36" width="18.75" style="253" customWidth="1"/>
    <col min="37" max="37" width="20.875" style="253" customWidth="1"/>
    <col min="38" max="38" width="27.125" style="253" customWidth="1"/>
    <col min="39" max="39" width="27" style="253" customWidth="1"/>
    <col min="40" max="40" width="18.25" style="253" customWidth="1"/>
    <col min="41" max="41" width="23.375" style="253" customWidth="1"/>
    <col min="42" max="42" width="20.25" style="253" customWidth="1"/>
    <col min="43" max="43" width="20.125" style="253" customWidth="1"/>
    <col min="44" max="44" width="16.375" style="253" customWidth="1"/>
    <col min="45" max="45" width="24.875" style="253" customWidth="1"/>
    <col min="46" max="46" width="14.375" style="253" customWidth="1"/>
    <col min="47" max="47" width="28.75" style="253" customWidth="1"/>
    <col min="48" max="48" width="19.125" style="253" customWidth="1"/>
    <col min="49" max="49" width="20.875" style="253" customWidth="1"/>
    <col min="50" max="50" width="22.375" style="253" customWidth="1"/>
    <col min="51" max="51" width="25.875" style="253" customWidth="1"/>
    <col min="52" max="52" width="21.875" style="253" customWidth="1"/>
    <col min="53" max="53" width="25.125" style="253" customWidth="1"/>
    <col min="54" max="54" width="22" style="253" bestFit="1" customWidth="1"/>
    <col min="55" max="55" width="11.75" style="253" customWidth="1"/>
    <col min="56" max="56" width="27.375" style="253" customWidth="1"/>
    <col min="57" max="57" width="22.375" style="253" customWidth="1"/>
    <col min="58" max="58" width="26.25" style="253" customWidth="1"/>
    <col min="59" max="59" width="20.875" style="253" customWidth="1"/>
    <col min="60" max="61" width="26.375" style="253" customWidth="1"/>
    <col min="62" max="62" width="15.375" style="253" customWidth="1"/>
    <col min="63" max="63" width="11.25" style="253" customWidth="1"/>
    <col min="64" max="64" width="13.25" style="253" customWidth="1"/>
    <col min="65" max="65" width="11" style="253" customWidth="1"/>
    <col min="66" max="66" width="22" style="337" bestFit="1" customWidth="1"/>
    <col min="67" max="67" width="13.75" style="253" customWidth="1"/>
    <col min="68" max="68" width="26.375" style="253" customWidth="1"/>
    <col min="69" max="69" width="14.875" style="253" customWidth="1"/>
    <col min="70" max="70" width="13.75" style="253" customWidth="1"/>
    <col min="71" max="71" width="14.375" style="253" customWidth="1"/>
    <col min="72" max="72" width="17.75" style="253" customWidth="1"/>
    <col min="73" max="73" width="20.875" style="253" customWidth="1"/>
    <col min="74" max="74" width="12.125" style="253" customWidth="1"/>
    <col min="75" max="75" width="14.375" style="253" customWidth="1"/>
    <col min="76" max="76" width="20.375" style="253" customWidth="1"/>
    <col min="77" max="77" width="15.125" style="253" customWidth="1"/>
    <col min="78" max="78" width="22" style="253" bestFit="1" customWidth="1"/>
    <col min="79" max="79" width="13.375" style="253" customWidth="1"/>
    <col min="80" max="80" width="20" style="253" customWidth="1"/>
    <col min="81" max="81" width="12.25" style="253" customWidth="1"/>
    <col min="82" max="82" width="15.625" style="253" customWidth="1"/>
    <col min="83" max="83" width="26" style="253" customWidth="1"/>
    <col min="84" max="84" width="14.625" style="253" customWidth="1"/>
    <col min="85" max="85" width="20.875" style="253" customWidth="1"/>
    <col min="86" max="86" width="11.625" style="253" customWidth="1"/>
    <col min="87" max="87" width="20.125" style="253" bestFit="1" customWidth="1"/>
    <col min="88" max="88" width="9" style="253"/>
    <col min="89" max="89" width="11.75" style="253" bestFit="1" customWidth="1"/>
    <col min="90" max="90" width="22" style="253" bestFit="1" customWidth="1"/>
    <col min="91" max="93" width="9" style="253"/>
    <col min="94" max="94" width="13.375" style="253" customWidth="1"/>
    <col min="95" max="95" width="13.125" style="253" customWidth="1"/>
    <col min="96" max="96" width="10.375" style="253" customWidth="1"/>
    <col min="97" max="97" width="20.875" style="253" customWidth="1"/>
    <col min="98" max="98" width="9" style="253" customWidth="1"/>
    <col min="99" max="99" width="20.125" style="253" bestFit="1" customWidth="1"/>
    <col min="100" max="100" width="9" style="253"/>
    <col min="101" max="101" width="11.75" style="253" bestFit="1" customWidth="1"/>
    <col min="102" max="102" width="22" style="253" bestFit="1" customWidth="1"/>
    <col min="103" max="105" width="9" style="253"/>
    <col min="106" max="106" width="13.375" style="253" customWidth="1"/>
    <col min="107" max="107" width="13.125" style="253" customWidth="1"/>
    <col min="108" max="108" width="10.375" style="253" customWidth="1"/>
    <col min="109" max="109" width="20.875" style="253" customWidth="1"/>
    <col min="110" max="110" width="9" style="253" customWidth="1"/>
    <col min="111" max="111" width="20.125" style="253" bestFit="1" customWidth="1"/>
    <col min="112" max="112" width="9" style="253"/>
    <col min="113" max="113" width="11.75" style="253" bestFit="1" customWidth="1"/>
    <col min="114" max="114" width="22" style="253" bestFit="1" customWidth="1"/>
    <col min="115" max="117" width="9" style="253"/>
    <col min="118" max="118" width="13.375" style="253" customWidth="1"/>
    <col min="119" max="119" width="20.125" style="253" customWidth="1"/>
    <col min="120" max="120" width="10.375" style="253" customWidth="1"/>
    <col min="121" max="121" width="20.875" style="253" customWidth="1"/>
    <col min="122" max="122" width="9" style="253" customWidth="1"/>
    <col min="123" max="16384" width="9" style="253"/>
  </cols>
  <sheetData>
    <row r="1" spans="1:8" s="253" customFormat="1" ht="87" customHeight="1">
      <c r="A1" s="739" t="s">
        <v>2391</v>
      </c>
      <c r="B1" s="740"/>
      <c r="C1" s="740"/>
      <c r="D1" s="740"/>
      <c r="E1" s="741"/>
      <c r="F1" s="252"/>
    </row>
    <row r="2" spans="1:8" s="253" customFormat="1" ht="65.099999999999994" customHeight="1">
      <c r="A2" s="250"/>
      <c r="B2" s="305"/>
      <c r="C2" s="305"/>
      <c r="D2" s="305"/>
      <c r="E2" s="251"/>
      <c r="F2" s="254"/>
    </row>
    <row r="3" spans="1:8" s="253" customFormat="1" ht="34.5" customHeight="1">
      <c r="A3" s="742"/>
      <c r="B3" s="743"/>
      <c r="C3" s="743"/>
      <c r="D3" s="743"/>
      <c r="E3" s="744"/>
      <c r="F3" s="255"/>
    </row>
    <row r="4" spans="1:8" s="256" customFormat="1" ht="14.25" customHeight="1">
      <c r="A4" s="306"/>
      <c r="B4" s="257"/>
      <c r="C4" s="257"/>
      <c r="D4" s="257"/>
      <c r="E4" s="307"/>
      <c r="F4" s="257"/>
      <c r="G4" s="257"/>
      <c r="H4" s="257"/>
    </row>
    <row r="5" spans="1:8" s="285" customFormat="1" ht="17.25">
      <c r="A5" s="284"/>
      <c r="B5" s="308" t="s">
        <v>2343</v>
      </c>
      <c r="C5" s="309"/>
      <c r="D5" s="308"/>
      <c r="E5" s="286"/>
    </row>
    <row r="6" spans="1:8" s="285" customFormat="1" ht="17.25">
      <c r="A6" s="284"/>
      <c r="B6" s="308" t="s">
        <v>2344</v>
      </c>
      <c r="C6" s="308"/>
      <c r="D6" s="308"/>
      <c r="E6" s="286"/>
    </row>
    <row r="7" spans="1:8" s="288" customFormat="1" ht="17.25">
      <c r="A7" s="287"/>
      <c r="B7" s="310" t="s">
        <v>2386</v>
      </c>
      <c r="C7" s="311"/>
      <c r="D7" s="311"/>
      <c r="E7" s="289"/>
    </row>
    <row r="8" spans="1:8" s="288" customFormat="1">
      <c r="A8" s="287"/>
      <c r="B8" s="311"/>
      <c r="C8" s="311"/>
      <c r="D8" s="311"/>
      <c r="E8" s="289"/>
    </row>
    <row r="9" spans="1:8" s="288" customFormat="1">
      <c r="A9" s="287"/>
      <c r="B9" s="667" t="s">
        <v>2137</v>
      </c>
      <c r="C9" s="311"/>
      <c r="D9" s="311"/>
      <c r="E9" s="289"/>
    </row>
    <row r="10" spans="1:8" s="288" customFormat="1">
      <c r="A10" s="290"/>
      <c r="B10" s="668" t="s">
        <v>2138</v>
      </c>
      <c r="C10" s="311"/>
      <c r="D10" s="311"/>
      <c r="E10" s="289"/>
    </row>
    <row r="11" spans="1:8" s="288" customFormat="1">
      <c r="A11" s="290"/>
      <c r="B11" s="667" t="s">
        <v>2139</v>
      </c>
      <c r="C11" s="311"/>
      <c r="D11" s="311"/>
      <c r="E11" s="289"/>
    </row>
    <row r="12" spans="1:8" s="288" customFormat="1">
      <c r="A12" s="290"/>
      <c r="B12" s="667" t="s">
        <v>2140</v>
      </c>
      <c r="C12" s="311"/>
      <c r="D12" s="311"/>
      <c r="E12" s="289"/>
    </row>
    <row r="13" spans="1:8" s="288" customFormat="1">
      <c r="A13" s="290"/>
      <c r="B13" s="667" t="s">
        <v>2304</v>
      </c>
      <c r="C13" s="311"/>
      <c r="D13" s="311"/>
      <c r="E13" s="289"/>
    </row>
    <row r="14" spans="1:8" s="288" customFormat="1">
      <c r="A14" s="290"/>
      <c r="B14" s="667" t="s">
        <v>2306</v>
      </c>
      <c r="C14" s="311"/>
      <c r="D14" s="311"/>
      <c r="E14" s="289"/>
    </row>
    <row r="15" spans="1:8" s="288" customFormat="1">
      <c r="A15" s="290"/>
      <c r="B15" s="668" t="s">
        <v>2303</v>
      </c>
      <c r="C15" s="311"/>
      <c r="D15" s="311"/>
      <c r="E15" s="289"/>
    </row>
    <row r="16" spans="1:8" s="257" customFormat="1">
      <c r="A16" s="312"/>
      <c r="B16" s="283"/>
      <c r="E16" s="307"/>
    </row>
    <row r="17" spans="1:302" s="294" customFormat="1" ht="25.5">
      <c r="A17" s="293"/>
      <c r="B17" s="313" t="s">
        <v>182</v>
      </c>
      <c r="C17" s="314"/>
      <c r="D17" s="314"/>
      <c r="E17" s="295"/>
      <c r="BL17" s="296"/>
    </row>
    <row r="18" spans="1:302" s="298" customFormat="1" ht="18.95" customHeight="1">
      <c r="A18" s="297" t="s">
        <v>184</v>
      </c>
      <c r="B18" s="315" t="s">
        <v>183</v>
      </c>
      <c r="C18" s="308"/>
      <c r="D18" s="316"/>
      <c r="E18" s="299"/>
      <c r="JW18" s="300"/>
      <c r="JX18" s="300"/>
      <c r="JY18" s="300"/>
      <c r="JZ18" s="300"/>
      <c r="KA18" s="300"/>
      <c r="KB18" s="300"/>
      <c r="KC18" s="300"/>
      <c r="KD18" s="300"/>
      <c r="KE18" s="300"/>
      <c r="KF18" s="300"/>
      <c r="KG18" s="300"/>
      <c r="KH18" s="300"/>
      <c r="KI18" s="300"/>
      <c r="KJ18" s="300"/>
      <c r="KK18" s="300"/>
      <c r="KL18" s="300"/>
      <c r="KM18" s="300"/>
      <c r="KN18" s="300"/>
      <c r="KO18" s="300"/>
      <c r="KP18" s="300"/>
    </row>
    <row r="19" spans="1:302" s="298" customFormat="1" ht="18.95" customHeight="1">
      <c r="A19" s="297" t="s">
        <v>184</v>
      </c>
      <c r="B19" s="308" t="s">
        <v>196</v>
      </c>
      <c r="C19" s="308"/>
      <c r="D19" s="317"/>
      <c r="E19" s="301"/>
      <c r="G19" s="300"/>
      <c r="H19" s="300"/>
      <c r="I19" s="300"/>
      <c r="J19" s="300"/>
      <c r="K19" s="300"/>
      <c r="L19" s="300"/>
      <c r="M19" s="300"/>
      <c r="N19" s="300"/>
      <c r="O19" s="300"/>
      <c r="P19" s="300"/>
      <c r="Q19" s="300"/>
      <c r="R19" s="300"/>
      <c r="S19" s="300"/>
      <c r="T19" s="300"/>
      <c r="U19" s="300"/>
      <c r="V19" s="300"/>
      <c r="W19" s="300"/>
      <c r="X19" s="300"/>
      <c r="Y19" s="300"/>
      <c r="Z19" s="300"/>
      <c r="BN19" s="302"/>
    </row>
    <row r="20" spans="1:302" s="298" customFormat="1" ht="18.95" customHeight="1">
      <c r="A20" s="297" t="s">
        <v>184</v>
      </c>
      <c r="B20" s="308" t="s">
        <v>2347</v>
      </c>
      <c r="C20" s="308"/>
      <c r="D20" s="316"/>
      <c r="E20" s="299"/>
      <c r="BN20" s="302"/>
    </row>
    <row r="21" spans="1:302" s="298" customFormat="1" ht="18.95" customHeight="1">
      <c r="A21" s="297" t="s">
        <v>184</v>
      </c>
      <c r="B21" s="745" t="s">
        <v>224</v>
      </c>
      <c r="C21" s="745"/>
      <c r="D21" s="316"/>
      <c r="E21" s="299"/>
      <c r="BN21" s="302"/>
    </row>
    <row r="22" spans="1:302" s="288" customFormat="1" ht="15.95" customHeight="1">
      <c r="A22" s="303"/>
      <c r="B22" s="745"/>
      <c r="C22" s="745"/>
      <c r="D22" s="311"/>
      <c r="E22" s="289"/>
      <c r="BN22" s="304"/>
    </row>
    <row r="23" spans="1:302" s="288" customFormat="1" ht="15.95" customHeight="1">
      <c r="A23" s="303"/>
      <c r="B23" s="318" t="s">
        <v>25</v>
      </c>
      <c r="C23" s="319"/>
      <c r="D23" s="311"/>
      <c r="E23" s="289"/>
      <c r="BN23" s="304"/>
    </row>
    <row r="24" spans="1:302" s="288" customFormat="1" ht="15.95" customHeight="1">
      <c r="A24" s="303"/>
      <c r="B24" s="320" t="s">
        <v>26</v>
      </c>
      <c r="C24" s="319"/>
      <c r="D24" s="321"/>
      <c r="E24" s="289"/>
      <c r="BN24" s="304"/>
    </row>
    <row r="25" spans="1:302" s="288" customFormat="1" ht="15.95" customHeight="1">
      <c r="A25" s="303"/>
      <c r="B25" s="322" t="s">
        <v>2329</v>
      </c>
      <c r="C25" s="319"/>
      <c r="D25" s="321"/>
      <c r="E25" s="289"/>
      <c r="BN25" s="304"/>
    </row>
    <row r="26" spans="1:302" s="288" customFormat="1">
      <c r="A26" s="303"/>
      <c r="B26" s="319"/>
      <c r="C26" s="319"/>
      <c r="D26" s="311"/>
      <c r="E26" s="289"/>
      <c r="BN26" s="304"/>
    </row>
    <row r="27" spans="1:302" s="288" customFormat="1" ht="21.75" customHeight="1">
      <c r="A27" s="297" t="s">
        <v>184</v>
      </c>
      <c r="B27" s="308" t="s">
        <v>225</v>
      </c>
      <c r="C27" s="311"/>
      <c r="D27" s="311"/>
      <c r="E27" s="289"/>
      <c r="BN27" s="304"/>
    </row>
    <row r="28" spans="1:302" s="288" customFormat="1" ht="23.1" customHeight="1">
      <c r="A28" s="297" t="s">
        <v>184</v>
      </c>
      <c r="B28" s="308" t="s">
        <v>2403</v>
      </c>
      <c r="C28" s="311"/>
      <c r="D28" s="311"/>
      <c r="E28" s="289"/>
      <c r="BN28" s="304"/>
    </row>
    <row r="29" spans="1:302" s="288" customFormat="1" ht="23.1" customHeight="1">
      <c r="A29" s="297"/>
      <c r="B29" s="308"/>
      <c r="C29" s="311"/>
      <c r="D29" s="311"/>
      <c r="E29" s="289"/>
      <c r="BN29" s="304"/>
    </row>
    <row r="30" spans="1:302" s="259" customFormat="1" ht="26.1" customHeight="1">
      <c r="A30" s="323"/>
      <c r="B30" s="313" t="s">
        <v>185</v>
      </c>
      <c r="C30" s="257"/>
      <c r="D30" s="257"/>
      <c r="E30" s="307"/>
      <c r="F30" s="257"/>
      <c r="G30" s="257"/>
      <c r="H30" s="257"/>
      <c r="I30" s="257"/>
      <c r="J30" s="257"/>
      <c r="K30" s="257"/>
      <c r="L30" s="257"/>
      <c r="M30" s="257"/>
      <c r="N30" s="257"/>
      <c r="O30" s="257"/>
      <c r="P30" s="257"/>
      <c r="Q30" s="257"/>
      <c r="R30" s="257"/>
      <c r="S30" s="257"/>
      <c r="T30" s="257"/>
      <c r="U30" s="257"/>
      <c r="V30" s="257"/>
      <c r="W30" s="257"/>
      <c r="X30" s="257"/>
      <c r="Y30" s="257"/>
      <c r="Z30" s="257"/>
      <c r="BN30" s="261"/>
    </row>
    <row r="31" spans="1:302" s="259" customFormat="1" ht="23.1" customHeight="1">
      <c r="A31" s="324"/>
      <c r="B31" s="325" t="s">
        <v>2387</v>
      </c>
      <c r="C31" s="263"/>
      <c r="D31" s="264"/>
      <c r="E31" s="326"/>
      <c r="F31" s="263"/>
      <c r="G31" s="263"/>
      <c r="H31" s="263"/>
      <c r="I31" s="263"/>
      <c r="J31" s="263"/>
      <c r="K31" s="263"/>
      <c r="L31" s="263"/>
      <c r="M31" s="263"/>
      <c r="N31" s="263"/>
      <c r="O31" s="263"/>
      <c r="P31" s="263"/>
      <c r="Q31" s="263"/>
      <c r="R31" s="263"/>
      <c r="S31" s="263"/>
      <c r="T31" s="263"/>
      <c r="U31" s="263"/>
      <c r="V31" s="263"/>
      <c r="W31" s="263"/>
      <c r="X31" s="263"/>
      <c r="Y31" s="263"/>
      <c r="Z31" s="263"/>
      <c r="BN31" s="261"/>
    </row>
    <row r="32" spans="1:302" s="258" customFormat="1" ht="23.1" customHeight="1">
      <c r="A32" s="327"/>
      <c r="B32" s="746" t="s">
        <v>2389</v>
      </c>
      <c r="C32" s="746"/>
      <c r="D32" s="746"/>
      <c r="E32" s="329"/>
      <c r="BL32" s="291"/>
    </row>
    <row r="33" spans="1:66" s="258" customFormat="1" ht="23.1" customHeight="1">
      <c r="A33" s="327"/>
      <c r="B33" s="746"/>
      <c r="C33" s="746"/>
      <c r="D33" s="746"/>
      <c r="E33" s="329"/>
      <c r="BL33" s="291"/>
    </row>
    <row r="34" spans="1:66" s="259" customFormat="1" ht="23.1" customHeight="1">
      <c r="A34" s="330"/>
      <c r="B34" s="328" t="s">
        <v>2345</v>
      </c>
      <c r="C34" s="266"/>
      <c r="D34" s="266"/>
      <c r="E34" s="331"/>
      <c r="F34" s="265"/>
      <c r="G34" s="265"/>
      <c r="H34" s="265"/>
      <c r="I34" s="265"/>
      <c r="J34" s="265"/>
      <c r="K34" s="265"/>
      <c r="L34" s="265"/>
      <c r="M34" s="265"/>
      <c r="N34" s="265"/>
      <c r="O34" s="265"/>
      <c r="P34" s="265"/>
      <c r="Q34" s="265"/>
      <c r="R34" s="265"/>
      <c r="S34" s="265"/>
      <c r="T34" s="265"/>
      <c r="U34" s="265"/>
      <c r="V34" s="265"/>
      <c r="W34" s="265"/>
      <c r="X34" s="265"/>
      <c r="Y34" s="265"/>
      <c r="Z34" s="265"/>
      <c r="BN34" s="261"/>
    </row>
    <row r="35" spans="1:66" s="259" customFormat="1" ht="23.1" customHeight="1">
      <c r="A35" s="332"/>
      <c r="B35" s="325" t="s">
        <v>2346</v>
      </c>
      <c r="D35" s="266"/>
      <c r="E35" s="331"/>
      <c r="F35" s="265"/>
      <c r="G35" s="265"/>
      <c r="H35" s="265"/>
      <c r="I35" s="265"/>
      <c r="J35" s="265"/>
      <c r="K35" s="265"/>
      <c r="L35" s="265"/>
      <c r="M35" s="265"/>
      <c r="N35" s="265"/>
      <c r="O35" s="265"/>
      <c r="P35" s="265"/>
      <c r="Q35" s="265"/>
      <c r="R35" s="265"/>
      <c r="S35" s="265"/>
      <c r="T35" s="265"/>
      <c r="U35" s="265"/>
      <c r="V35" s="265"/>
      <c r="W35" s="265"/>
      <c r="BK35" s="261"/>
    </row>
    <row r="36" spans="1:66" s="259" customFormat="1" ht="23.1" customHeight="1">
      <c r="A36" s="332"/>
      <c r="B36" s="325"/>
      <c r="D36" s="266"/>
      <c r="E36" s="331"/>
      <c r="F36" s="265"/>
      <c r="G36" s="265"/>
      <c r="H36" s="265"/>
      <c r="I36" s="265"/>
      <c r="J36" s="265"/>
      <c r="K36" s="265"/>
      <c r="L36" s="265"/>
      <c r="M36" s="265"/>
      <c r="N36" s="265"/>
      <c r="O36" s="265"/>
      <c r="P36" s="265"/>
      <c r="Q36" s="265"/>
      <c r="R36" s="265"/>
      <c r="S36" s="265"/>
      <c r="T36" s="265"/>
      <c r="U36" s="265"/>
      <c r="V36" s="265"/>
      <c r="W36" s="265"/>
      <c r="BK36" s="261"/>
    </row>
    <row r="37" spans="1:66" s="259" customFormat="1" ht="23.1" customHeight="1">
      <c r="A37" s="332"/>
      <c r="B37" s="747" t="s">
        <v>2390</v>
      </c>
      <c r="C37" s="748"/>
      <c r="D37" s="749"/>
      <c r="E37" s="331"/>
      <c r="F37" s="265"/>
      <c r="G37" s="265"/>
      <c r="H37" s="265"/>
      <c r="I37" s="265"/>
      <c r="J37" s="265"/>
      <c r="K37" s="265"/>
      <c r="L37" s="265"/>
      <c r="M37" s="265"/>
      <c r="N37" s="265"/>
      <c r="O37" s="265"/>
      <c r="P37" s="265"/>
      <c r="Q37" s="265"/>
      <c r="R37" s="265"/>
      <c r="S37" s="265"/>
      <c r="T37" s="265"/>
      <c r="U37" s="265"/>
      <c r="V37" s="265"/>
      <c r="W37" s="265"/>
      <c r="BK37" s="261"/>
    </row>
    <row r="38" spans="1:66" s="259" customFormat="1">
      <c r="A38" s="332"/>
      <c r="B38" s="750"/>
      <c r="C38" s="751"/>
      <c r="D38" s="752"/>
      <c r="E38" s="331"/>
      <c r="F38" s="265"/>
      <c r="G38" s="265"/>
      <c r="H38" s="265"/>
      <c r="I38" s="265"/>
      <c r="J38" s="265"/>
      <c r="K38" s="265"/>
      <c r="L38" s="265"/>
      <c r="M38" s="265"/>
      <c r="N38" s="265"/>
      <c r="O38" s="265"/>
      <c r="P38" s="265"/>
      <c r="Q38" s="265"/>
      <c r="R38" s="265"/>
      <c r="S38" s="265"/>
      <c r="T38" s="265"/>
      <c r="U38" s="265"/>
      <c r="V38" s="265"/>
      <c r="W38" s="265"/>
      <c r="BK38" s="261"/>
    </row>
    <row r="39" spans="1:66" s="259" customFormat="1" ht="17.25" thickBot="1">
      <c r="A39" s="333"/>
      <c r="B39" s="334"/>
      <c r="C39" s="334"/>
      <c r="D39" s="335"/>
      <c r="E39" s="336"/>
      <c r="F39" s="265"/>
      <c r="G39" s="265"/>
      <c r="H39" s="265"/>
      <c r="I39" s="265"/>
      <c r="J39" s="265"/>
      <c r="K39" s="265"/>
      <c r="L39" s="265"/>
      <c r="M39" s="265"/>
      <c r="N39" s="265"/>
      <c r="O39" s="265"/>
      <c r="P39" s="265"/>
      <c r="Q39" s="265"/>
      <c r="R39" s="265"/>
      <c r="S39" s="265"/>
      <c r="T39" s="265"/>
      <c r="U39" s="265"/>
      <c r="V39" s="265"/>
      <c r="W39" s="265"/>
      <c r="BK39" s="261"/>
    </row>
    <row r="40" spans="1:66" s="259" customFormat="1">
      <c r="D40" s="266"/>
      <c r="E40" s="265"/>
      <c r="F40" s="265"/>
      <c r="G40" s="265"/>
      <c r="H40" s="265"/>
      <c r="I40" s="265"/>
      <c r="J40" s="265"/>
      <c r="K40" s="265"/>
      <c r="L40" s="265"/>
      <c r="M40" s="265"/>
      <c r="N40" s="265"/>
      <c r="O40" s="265"/>
      <c r="P40" s="265"/>
      <c r="Q40" s="265"/>
      <c r="R40" s="265"/>
      <c r="S40" s="265"/>
      <c r="T40" s="265"/>
      <c r="U40" s="265"/>
      <c r="V40" s="265"/>
      <c r="W40" s="265"/>
      <c r="BK40" s="261"/>
    </row>
    <row r="41" spans="1:66" s="259" customFormat="1">
      <c r="D41" s="266"/>
      <c r="E41" s="265"/>
      <c r="F41" s="265"/>
      <c r="G41" s="265"/>
      <c r="H41" s="265"/>
      <c r="I41" s="265"/>
      <c r="J41" s="265"/>
      <c r="K41" s="265"/>
      <c r="L41" s="265"/>
      <c r="M41" s="265"/>
      <c r="N41" s="265"/>
      <c r="O41" s="265"/>
      <c r="P41" s="265"/>
      <c r="Q41" s="265"/>
      <c r="R41" s="265"/>
      <c r="S41" s="265"/>
      <c r="T41" s="265"/>
      <c r="U41" s="265"/>
      <c r="V41" s="265"/>
      <c r="W41" s="265"/>
      <c r="BK41" s="261"/>
    </row>
    <row r="42" spans="1:66" s="259" customFormat="1">
      <c r="D42" s="266"/>
      <c r="E42" s="265"/>
      <c r="F42" s="265"/>
      <c r="G42" s="265"/>
      <c r="H42" s="265"/>
      <c r="I42" s="265"/>
      <c r="J42" s="265"/>
      <c r="K42" s="265"/>
      <c r="L42" s="265"/>
      <c r="M42" s="265"/>
      <c r="N42" s="265"/>
      <c r="O42" s="265"/>
      <c r="P42" s="265"/>
      <c r="Q42" s="265"/>
      <c r="R42" s="265"/>
      <c r="S42" s="265"/>
      <c r="T42" s="265"/>
      <c r="U42" s="265"/>
      <c r="V42" s="265"/>
      <c r="W42" s="265"/>
      <c r="BK42" s="261"/>
    </row>
    <row r="43" spans="1:66" s="259" customFormat="1" ht="17.25">
      <c r="D43" s="267"/>
      <c r="E43" s="265"/>
      <c r="F43" s="265"/>
      <c r="G43" s="265"/>
      <c r="H43" s="265"/>
      <c r="I43" s="265"/>
      <c r="J43" s="265"/>
      <c r="K43" s="265"/>
      <c r="L43" s="265"/>
      <c r="M43" s="265"/>
      <c r="N43" s="265"/>
      <c r="O43" s="265"/>
      <c r="P43" s="265"/>
      <c r="Q43" s="265"/>
      <c r="R43" s="265"/>
      <c r="S43" s="265"/>
      <c r="T43" s="265"/>
      <c r="U43" s="265"/>
      <c r="V43" s="265"/>
      <c r="W43" s="265"/>
      <c r="BK43" s="261"/>
    </row>
    <row r="44" spans="1:66" s="259" customFormat="1" ht="17.25">
      <c r="D44" s="338"/>
      <c r="E44" s="265"/>
      <c r="F44" s="265"/>
      <c r="G44" s="265"/>
      <c r="H44" s="265"/>
      <c r="I44" s="265"/>
      <c r="J44" s="265"/>
      <c r="K44" s="265"/>
      <c r="L44" s="265"/>
      <c r="M44" s="265"/>
      <c r="N44" s="265"/>
      <c r="O44" s="265"/>
      <c r="P44" s="265"/>
      <c r="Q44" s="265"/>
      <c r="R44" s="265"/>
      <c r="S44" s="265"/>
      <c r="T44" s="265"/>
      <c r="U44" s="265"/>
      <c r="V44" s="265"/>
      <c r="W44" s="265"/>
      <c r="BK44" s="261"/>
    </row>
    <row r="45" spans="1:66" s="259" customFormat="1">
      <c r="D45" s="266"/>
      <c r="E45" s="265"/>
      <c r="F45" s="265"/>
      <c r="G45" s="265"/>
      <c r="H45" s="265"/>
      <c r="I45" s="265"/>
      <c r="J45" s="265"/>
      <c r="K45" s="265"/>
      <c r="L45" s="265"/>
      <c r="M45" s="265"/>
      <c r="N45" s="265"/>
      <c r="O45" s="265"/>
      <c r="P45" s="265"/>
      <c r="Q45" s="265"/>
      <c r="R45" s="265"/>
      <c r="S45" s="265"/>
      <c r="T45" s="265"/>
      <c r="U45" s="265"/>
      <c r="V45" s="265"/>
      <c r="W45" s="265"/>
      <c r="BK45" s="261"/>
    </row>
    <row r="46" spans="1:66" s="259" customFormat="1">
      <c r="D46" s="266"/>
      <c r="E46" s="265"/>
      <c r="F46" s="265"/>
      <c r="G46" s="265"/>
      <c r="H46" s="265"/>
      <c r="I46" s="265"/>
      <c r="J46" s="265"/>
      <c r="K46" s="265"/>
      <c r="L46" s="265"/>
      <c r="M46" s="265"/>
      <c r="N46" s="265"/>
      <c r="O46" s="265"/>
      <c r="P46" s="265"/>
      <c r="Q46" s="265"/>
      <c r="R46" s="265"/>
      <c r="S46" s="265"/>
      <c r="T46" s="265"/>
      <c r="U46" s="265"/>
      <c r="V46" s="265"/>
      <c r="W46" s="265"/>
      <c r="BK46" s="261"/>
    </row>
    <row r="47" spans="1:66" s="259" customFormat="1">
      <c r="D47" s="265"/>
      <c r="E47" s="265"/>
      <c r="F47" s="265"/>
      <c r="G47" s="265"/>
      <c r="H47" s="265"/>
      <c r="I47" s="265"/>
      <c r="J47" s="265"/>
      <c r="K47" s="265"/>
      <c r="L47" s="265"/>
      <c r="M47" s="265"/>
      <c r="N47" s="265"/>
      <c r="O47" s="265"/>
      <c r="P47" s="265"/>
      <c r="Q47" s="265"/>
      <c r="R47" s="265"/>
      <c r="S47" s="265"/>
      <c r="T47" s="265"/>
      <c r="U47" s="265"/>
      <c r="V47" s="265"/>
      <c r="W47" s="265"/>
      <c r="BK47" s="261"/>
    </row>
    <row r="48" spans="1:66" s="259" customFormat="1">
      <c r="D48" s="257"/>
      <c r="E48" s="265"/>
      <c r="F48" s="265"/>
      <c r="G48" s="265"/>
      <c r="H48" s="265"/>
      <c r="I48" s="265"/>
      <c r="J48" s="265"/>
      <c r="K48" s="265"/>
      <c r="L48" s="265"/>
      <c r="M48" s="265"/>
      <c r="N48" s="265"/>
      <c r="O48" s="265"/>
      <c r="P48" s="265"/>
      <c r="Q48" s="265"/>
      <c r="R48" s="265"/>
      <c r="S48" s="265"/>
      <c r="T48" s="265"/>
      <c r="U48" s="265"/>
      <c r="V48" s="265"/>
      <c r="W48" s="265"/>
      <c r="BK48" s="261"/>
    </row>
    <row r="49" spans="1:66" s="259" customFormat="1">
      <c r="A49" s="265"/>
      <c r="B49" s="257"/>
      <c r="C49" s="257"/>
      <c r="D49" s="257"/>
      <c r="E49" s="265"/>
      <c r="F49" s="265"/>
      <c r="G49" s="265"/>
      <c r="H49" s="265"/>
      <c r="I49" s="265"/>
      <c r="J49" s="265"/>
      <c r="K49" s="265"/>
      <c r="L49" s="265"/>
      <c r="M49" s="265"/>
      <c r="N49" s="265"/>
      <c r="O49" s="265"/>
      <c r="P49" s="265"/>
      <c r="Q49" s="265"/>
      <c r="R49" s="265"/>
      <c r="S49" s="265"/>
      <c r="T49" s="265"/>
      <c r="U49" s="265"/>
      <c r="V49" s="265"/>
      <c r="W49" s="265"/>
      <c r="X49" s="265"/>
      <c r="Y49" s="265"/>
      <c r="Z49" s="265"/>
      <c r="BN49" s="261"/>
    </row>
    <row r="50" spans="1:66" s="259" customFormat="1">
      <c r="A50" s="265"/>
      <c r="B50" s="268"/>
      <c r="C50" s="257"/>
      <c r="D50" s="257"/>
      <c r="E50" s="265"/>
      <c r="F50" s="265"/>
      <c r="G50" s="265"/>
      <c r="H50" s="265"/>
      <c r="I50" s="265"/>
      <c r="J50" s="265"/>
      <c r="K50" s="265"/>
      <c r="L50" s="265"/>
      <c r="M50" s="265"/>
      <c r="N50" s="265"/>
      <c r="O50" s="265"/>
      <c r="P50" s="265"/>
      <c r="Q50" s="265"/>
      <c r="R50" s="265"/>
      <c r="S50" s="265"/>
      <c r="T50" s="265"/>
      <c r="U50" s="265"/>
      <c r="V50" s="265"/>
      <c r="W50" s="265"/>
      <c r="X50" s="265"/>
      <c r="Y50" s="265"/>
      <c r="Z50" s="265"/>
      <c r="BN50" s="261"/>
    </row>
    <row r="51" spans="1:66" s="259" customFormat="1">
      <c r="A51" s="265"/>
      <c r="B51" s="257"/>
      <c r="C51" s="257"/>
      <c r="D51" s="257"/>
      <c r="E51" s="265"/>
      <c r="F51" s="265"/>
      <c r="G51" s="265"/>
      <c r="H51" s="265"/>
      <c r="I51" s="265"/>
      <c r="J51" s="265"/>
      <c r="K51" s="265"/>
      <c r="L51" s="265"/>
      <c r="M51" s="265"/>
      <c r="N51" s="265"/>
      <c r="O51" s="265"/>
      <c r="P51" s="265"/>
      <c r="Q51" s="265"/>
      <c r="R51" s="265"/>
      <c r="S51" s="265"/>
      <c r="T51" s="265"/>
      <c r="U51" s="265"/>
      <c r="V51" s="265"/>
      <c r="W51" s="265"/>
      <c r="X51" s="265"/>
      <c r="Y51" s="265"/>
      <c r="Z51" s="265"/>
      <c r="BN51" s="261"/>
    </row>
    <row r="52" spans="1:66" s="259" customFormat="1">
      <c r="A52" s="265"/>
      <c r="C52" s="269"/>
      <c r="D52" s="270"/>
      <c r="E52" s="270"/>
      <c r="F52" s="269"/>
      <c r="G52" s="270"/>
      <c r="H52" s="270"/>
      <c r="I52" s="265"/>
      <c r="J52" s="265"/>
      <c r="K52" s="265"/>
      <c r="L52" s="265"/>
      <c r="M52" s="265"/>
      <c r="N52" s="265"/>
      <c r="O52" s="265"/>
      <c r="P52" s="265"/>
      <c r="Q52" s="265"/>
      <c r="R52" s="265"/>
      <c r="S52" s="265"/>
      <c r="T52" s="265"/>
      <c r="U52" s="265"/>
      <c r="BI52" s="261"/>
    </row>
    <row r="53" spans="1:66" s="259" customFormat="1">
      <c r="A53" s="265"/>
      <c r="B53" s="263"/>
      <c r="C53" s="271"/>
      <c r="D53" s="271"/>
      <c r="E53" s="271"/>
      <c r="F53" s="272"/>
      <c r="G53" s="271"/>
      <c r="H53" s="271"/>
      <c r="I53" s="265"/>
      <c r="J53" s="265"/>
      <c r="K53" s="265"/>
      <c r="L53" s="265"/>
      <c r="M53" s="265"/>
      <c r="N53" s="265"/>
      <c r="O53" s="265"/>
      <c r="P53" s="265"/>
      <c r="Q53" s="265"/>
      <c r="R53" s="265"/>
      <c r="S53" s="265"/>
      <c r="T53" s="265"/>
      <c r="U53" s="265"/>
      <c r="BI53" s="261"/>
    </row>
    <row r="54" spans="1:66" s="259" customFormat="1">
      <c r="A54" s="265"/>
      <c r="B54" s="263"/>
      <c r="C54" s="271"/>
      <c r="D54" s="271"/>
      <c r="E54" s="271"/>
      <c r="F54" s="271"/>
      <c r="G54" s="271"/>
      <c r="H54" s="272"/>
      <c r="I54" s="265"/>
      <c r="J54" s="265"/>
      <c r="K54" s="265"/>
      <c r="L54" s="265"/>
      <c r="M54" s="265"/>
      <c r="N54" s="265"/>
      <c r="O54" s="265"/>
      <c r="P54" s="265"/>
      <c r="Q54" s="265"/>
      <c r="R54" s="265"/>
      <c r="S54" s="265"/>
      <c r="T54" s="265"/>
      <c r="U54" s="265"/>
      <c r="V54" s="265"/>
      <c r="BJ54" s="261"/>
    </row>
    <row r="55" spans="1:66" s="259" customFormat="1">
      <c r="A55" s="265"/>
      <c r="B55" s="263"/>
      <c r="C55" s="271"/>
      <c r="D55" s="271"/>
      <c r="E55" s="271"/>
      <c r="F55" s="271"/>
      <c r="G55" s="271"/>
      <c r="H55" s="271"/>
      <c r="I55" s="265"/>
      <c r="J55" s="265"/>
      <c r="K55" s="265"/>
      <c r="L55" s="265"/>
      <c r="M55" s="265"/>
      <c r="N55" s="265"/>
      <c r="O55" s="265"/>
      <c r="P55" s="265"/>
      <c r="Q55" s="265"/>
      <c r="R55" s="265"/>
      <c r="S55" s="265"/>
      <c r="T55" s="265"/>
      <c r="U55" s="265"/>
      <c r="V55" s="265"/>
      <c r="BJ55" s="261"/>
    </row>
    <row r="56" spans="1:66" s="259" customFormat="1">
      <c r="A56" s="265"/>
      <c r="B56" s="263"/>
      <c r="C56" s="271"/>
      <c r="D56" s="271"/>
      <c r="E56" s="271"/>
      <c r="F56" s="271"/>
      <c r="G56" s="271"/>
      <c r="H56" s="271"/>
      <c r="I56" s="265"/>
      <c r="J56" s="265"/>
      <c r="K56" s="265"/>
      <c r="L56" s="265"/>
      <c r="M56" s="265"/>
      <c r="N56" s="265"/>
      <c r="O56" s="265"/>
      <c r="P56" s="265"/>
      <c r="Q56" s="265"/>
      <c r="R56" s="265"/>
      <c r="S56" s="265"/>
      <c r="T56" s="265"/>
      <c r="U56" s="265"/>
      <c r="V56" s="265"/>
      <c r="BJ56" s="261"/>
    </row>
    <row r="57" spans="1:66" s="259" customFormat="1">
      <c r="A57" s="265"/>
      <c r="B57" s="263"/>
      <c r="C57" s="271"/>
      <c r="D57" s="271"/>
      <c r="E57" s="271"/>
      <c r="F57" s="271"/>
      <c r="G57" s="271"/>
      <c r="H57" s="271"/>
      <c r="I57" s="265"/>
      <c r="J57" s="265"/>
      <c r="K57" s="265"/>
      <c r="L57" s="265"/>
      <c r="M57" s="265"/>
      <c r="N57" s="265"/>
      <c r="O57" s="265"/>
      <c r="P57" s="265"/>
      <c r="Q57" s="265"/>
      <c r="R57" s="265"/>
      <c r="S57" s="265"/>
      <c r="T57" s="265"/>
      <c r="U57" s="265"/>
      <c r="V57" s="265"/>
      <c r="W57" s="265"/>
      <c r="X57" s="265"/>
      <c r="Y57" s="265"/>
      <c r="Z57" s="265"/>
      <c r="BN57" s="261"/>
    </row>
    <row r="58" spans="1:66" s="259" customFormat="1">
      <c r="A58" s="265"/>
      <c r="B58" s="263"/>
      <c r="C58" s="265"/>
      <c r="D58" s="271"/>
      <c r="E58" s="271"/>
      <c r="F58" s="265"/>
      <c r="G58" s="271"/>
      <c r="H58" s="271"/>
      <c r="I58" s="265"/>
      <c r="J58" s="265"/>
      <c r="K58" s="265"/>
      <c r="L58" s="265"/>
      <c r="M58" s="265"/>
      <c r="N58" s="265"/>
      <c r="O58" s="265"/>
      <c r="P58" s="265"/>
      <c r="Q58" s="265"/>
      <c r="R58" s="265"/>
      <c r="S58" s="265"/>
      <c r="T58" s="265"/>
      <c r="U58" s="265"/>
      <c r="V58" s="265"/>
      <c r="W58" s="265"/>
      <c r="X58" s="265"/>
      <c r="Y58" s="265"/>
      <c r="Z58" s="265"/>
      <c r="BN58" s="261"/>
    </row>
    <row r="59" spans="1:66" s="259" customFormat="1">
      <c r="A59" s="265"/>
      <c r="B59" s="257"/>
      <c r="C59" s="257"/>
      <c r="D59" s="257"/>
      <c r="E59" s="265"/>
      <c r="F59" s="265"/>
      <c r="G59" s="265"/>
      <c r="H59" s="265"/>
      <c r="I59" s="265"/>
      <c r="J59" s="265"/>
      <c r="K59" s="265"/>
      <c r="L59" s="265"/>
      <c r="M59" s="265"/>
      <c r="N59" s="265"/>
      <c r="O59" s="265"/>
      <c r="P59" s="265"/>
      <c r="Q59" s="265"/>
      <c r="R59" s="265"/>
      <c r="S59" s="265"/>
      <c r="T59" s="265"/>
      <c r="U59" s="265"/>
      <c r="V59" s="265"/>
      <c r="W59" s="265"/>
      <c r="X59" s="265"/>
      <c r="Y59" s="265"/>
      <c r="Z59" s="265"/>
      <c r="BN59" s="261"/>
    </row>
    <row r="60" spans="1:66" s="259" customFormat="1">
      <c r="A60" s="265"/>
      <c r="B60" s="257"/>
      <c r="C60" s="257"/>
      <c r="D60" s="257"/>
      <c r="E60" s="265"/>
      <c r="F60" s="265"/>
      <c r="G60" s="265"/>
      <c r="H60" s="265"/>
      <c r="I60" s="265"/>
      <c r="J60" s="265"/>
      <c r="K60" s="265"/>
      <c r="L60" s="265"/>
      <c r="M60" s="265"/>
      <c r="N60" s="265"/>
      <c r="O60" s="265"/>
      <c r="P60" s="265"/>
      <c r="Q60" s="265"/>
      <c r="R60" s="265"/>
      <c r="S60" s="265"/>
      <c r="T60" s="265"/>
      <c r="U60" s="265"/>
      <c r="V60" s="265"/>
      <c r="W60" s="265"/>
      <c r="X60" s="265"/>
      <c r="Y60" s="265"/>
      <c r="Z60" s="265"/>
      <c r="BN60" s="261"/>
    </row>
    <row r="61" spans="1:66" s="259" customFormat="1">
      <c r="A61" s="265"/>
      <c r="B61" s="257"/>
      <c r="C61" s="257"/>
      <c r="D61" s="257"/>
      <c r="E61" s="265"/>
      <c r="F61" s="265"/>
      <c r="G61" s="265"/>
      <c r="H61" s="265"/>
      <c r="I61" s="265"/>
      <c r="J61" s="265"/>
      <c r="K61" s="265"/>
      <c r="L61" s="265"/>
      <c r="M61" s="265"/>
      <c r="N61" s="265"/>
      <c r="O61" s="265"/>
      <c r="P61" s="265"/>
      <c r="Q61" s="265"/>
      <c r="R61" s="265"/>
      <c r="S61" s="265"/>
      <c r="T61" s="265"/>
      <c r="U61" s="265"/>
      <c r="V61" s="265"/>
      <c r="W61" s="265"/>
      <c r="X61" s="265"/>
      <c r="Y61" s="265"/>
      <c r="Z61" s="265"/>
      <c r="BN61" s="261"/>
    </row>
    <row r="62" spans="1:66" s="259" customFormat="1">
      <c r="A62" s="265"/>
      <c r="B62" s="257"/>
      <c r="C62" s="257"/>
      <c r="D62" s="257"/>
      <c r="E62" s="265"/>
      <c r="F62" s="265"/>
      <c r="G62" s="265"/>
      <c r="H62" s="265"/>
      <c r="I62" s="265"/>
      <c r="J62" s="265"/>
      <c r="K62" s="265"/>
      <c r="L62" s="265"/>
      <c r="M62" s="265"/>
      <c r="N62" s="265"/>
      <c r="O62" s="265"/>
      <c r="P62" s="265"/>
      <c r="Q62" s="265"/>
      <c r="R62" s="265"/>
      <c r="S62" s="265"/>
      <c r="T62" s="265"/>
      <c r="U62" s="265"/>
      <c r="V62" s="265"/>
      <c r="W62" s="265"/>
      <c r="X62" s="265"/>
      <c r="Y62" s="265"/>
      <c r="Z62" s="265"/>
      <c r="BN62" s="261"/>
    </row>
    <row r="63" spans="1:66" s="259" customFormat="1">
      <c r="A63" s="265"/>
      <c r="B63" s="257"/>
      <c r="C63" s="257"/>
      <c r="D63" s="257"/>
      <c r="E63" s="265"/>
      <c r="F63" s="265"/>
      <c r="G63" s="265"/>
      <c r="H63" s="265"/>
      <c r="I63" s="265"/>
      <c r="J63" s="265"/>
      <c r="K63" s="265"/>
      <c r="L63" s="265"/>
      <c r="M63" s="265"/>
      <c r="N63" s="265"/>
      <c r="O63" s="265"/>
      <c r="P63" s="265"/>
      <c r="Q63" s="265"/>
      <c r="R63" s="265"/>
      <c r="S63" s="265"/>
      <c r="T63" s="265"/>
      <c r="U63" s="265"/>
      <c r="V63" s="265"/>
      <c r="W63" s="265"/>
      <c r="X63" s="265"/>
      <c r="Y63" s="265"/>
      <c r="Z63" s="265"/>
      <c r="BN63" s="261"/>
    </row>
    <row r="64" spans="1:66" s="259" customFormat="1">
      <c r="A64" s="265"/>
      <c r="B64" s="257"/>
      <c r="C64" s="257"/>
      <c r="D64" s="257"/>
      <c r="E64" s="265"/>
      <c r="F64" s="265"/>
      <c r="G64" s="265"/>
      <c r="H64" s="265"/>
      <c r="I64" s="265"/>
      <c r="J64" s="265"/>
      <c r="K64" s="265"/>
      <c r="L64" s="265"/>
      <c r="M64" s="265"/>
      <c r="N64" s="265"/>
      <c r="O64" s="265"/>
      <c r="P64" s="265"/>
      <c r="Q64" s="265"/>
      <c r="R64" s="265"/>
      <c r="S64" s="265"/>
      <c r="T64" s="265"/>
      <c r="U64" s="265"/>
      <c r="V64" s="265"/>
      <c r="W64" s="265"/>
      <c r="X64" s="265"/>
      <c r="Y64" s="265"/>
      <c r="Z64" s="265"/>
      <c r="BN64" s="261"/>
    </row>
    <row r="65" spans="1:66" s="259" customFormat="1">
      <c r="A65" s="265"/>
      <c r="B65" s="257"/>
      <c r="C65" s="257"/>
      <c r="D65" s="257"/>
      <c r="E65" s="265"/>
      <c r="F65" s="265"/>
      <c r="G65" s="265"/>
      <c r="H65" s="265"/>
      <c r="I65" s="265"/>
      <c r="J65" s="265"/>
      <c r="K65" s="265"/>
      <c r="L65" s="265"/>
      <c r="M65" s="265"/>
      <c r="N65" s="265"/>
      <c r="O65" s="265"/>
      <c r="P65" s="265"/>
      <c r="Q65" s="265"/>
      <c r="R65" s="265"/>
      <c r="S65" s="265"/>
      <c r="T65" s="265"/>
      <c r="U65" s="265"/>
      <c r="V65" s="265"/>
      <c r="W65" s="265"/>
      <c r="X65" s="265"/>
      <c r="Y65" s="265"/>
      <c r="Z65" s="265"/>
      <c r="BN65" s="261"/>
    </row>
    <row r="66" spans="1:66" s="259" customFormat="1">
      <c r="A66" s="265"/>
      <c r="B66" s="268"/>
      <c r="C66" s="257"/>
      <c r="D66" s="257"/>
      <c r="E66" s="257"/>
      <c r="F66" s="257"/>
      <c r="G66" s="257"/>
      <c r="H66" s="257"/>
      <c r="I66" s="265"/>
      <c r="J66" s="265"/>
      <c r="K66" s="265"/>
      <c r="L66" s="265"/>
      <c r="M66" s="265"/>
      <c r="N66" s="265"/>
      <c r="O66" s="265"/>
      <c r="P66" s="265"/>
      <c r="Q66" s="265"/>
      <c r="R66" s="265"/>
      <c r="S66" s="265"/>
      <c r="T66" s="265"/>
      <c r="U66" s="265"/>
      <c r="V66" s="265"/>
      <c r="W66" s="265"/>
      <c r="X66" s="265"/>
      <c r="Y66" s="265"/>
      <c r="Z66" s="265"/>
      <c r="BN66" s="261"/>
    </row>
    <row r="67" spans="1:66" s="259" customFormat="1">
      <c r="A67" s="265"/>
      <c r="B67" s="273"/>
      <c r="C67" s="257"/>
      <c r="D67" s="274"/>
      <c r="E67" s="257"/>
      <c r="F67" s="257"/>
      <c r="G67" s="257"/>
      <c r="H67" s="257"/>
      <c r="I67" s="257"/>
      <c r="J67" s="265"/>
      <c r="K67" s="265"/>
      <c r="L67" s="265"/>
      <c r="M67" s="265"/>
      <c r="N67" s="265"/>
      <c r="O67" s="265"/>
      <c r="P67" s="265"/>
      <c r="Q67" s="265"/>
      <c r="R67" s="265"/>
      <c r="S67" s="265"/>
      <c r="T67" s="265"/>
      <c r="U67" s="265"/>
      <c r="V67" s="265"/>
      <c r="W67" s="265"/>
      <c r="X67" s="265"/>
      <c r="Y67" s="265"/>
      <c r="Z67" s="265"/>
      <c r="BN67" s="261"/>
    </row>
    <row r="68" spans="1:66" s="259" customFormat="1">
      <c r="A68" s="257"/>
      <c r="B68" s="257"/>
      <c r="C68" s="275"/>
      <c r="D68" s="271"/>
      <c r="E68" s="257"/>
      <c r="F68" s="257"/>
      <c r="G68" s="257"/>
      <c r="H68" s="257"/>
      <c r="I68" s="257"/>
      <c r="J68" s="257"/>
      <c r="K68" s="257"/>
      <c r="L68" s="257"/>
      <c r="M68" s="257"/>
      <c r="N68" s="257"/>
      <c r="O68" s="257"/>
      <c r="P68" s="257"/>
      <c r="Q68" s="257"/>
      <c r="R68" s="257"/>
      <c r="S68" s="257"/>
      <c r="T68" s="257"/>
      <c r="U68" s="257"/>
      <c r="V68" s="257"/>
      <c r="W68" s="257"/>
      <c r="X68" s="257"/>
      <c r="Y68" s="257"/>
      <c r="Z68" s="257"/>
      <c r="BN68" s="261"/>
    </row>
    <row r="69" spans="1:66" s="259" customFormat="1">
      <c r="A69" s="257"/>
      <c r="B69" s="257"/>
      <c r="C69" s="262"/>
      <c r="D69" s="271"/>
      <c r="E69" s="257"/>
      <c r="F69" s="257"/>
      <c r="G69" s="257"/>
      <c r="H69" s="257"/>
      <c r="I69" s="257"/>
      <c r="J69" s="257"/>
      <c r="K69" s="257"/>
      <c r="L69" s="257"/>
      <c r="M69" s="257"/>
      <c r="N69" s="257"/>
      <c r="O69" s="257"/>
      <c r="P69" s="257"/>
      <c r="Q69" s="257"/>
      <c r="R69" s="257"/>
      <c r="S69" s="257"/>
      <c r="T69" s="257"/>
      <c r="U69" s="257"/>
      <c r="V69" s="257"/>
      <c r="W69" s="257"/>
      <c r="X69" s="257"/>
      <c r="Y69" s="257"/>
      <c r="Z69" s="257"/>
      <c r="BN69" s="261"/>
    </row>
    <row r="70" spans="1:66" s="259" customFormat="1">
      <c r="A70" s="257"/>
      <c r="B70" s="257"/>
      <c r="C70" s="262"/>
      <c r="E70" s="257"/>
      <c r="F70" s="257"/>
      <c r="G70" s="257"/>
      <c r="H70" s="257"/>
      <c r="I70" s="257"/>
      <c r="J70" s="257"/>
      <c r="K70" s="257"/>
      <c r="L70" s="257"/>
      <c r="M70" s="257"/>
      <c r="N70" s="257"/>
      <c r="O70" s="257"/>
      <c r="P70" s="257"/>
      <c r="Q70" s="257"/>
      <c r="R70" s="257"/>
      <c r="S70" s="257"/>
      <c r="T70" s="257"/>
      <c r="U70" s="257"/>
      <c r="V70" s="257"/>
      <c r="W70" s="257"/>
      <c r="X70" s="257"/>
      <c r="Y70" s="257"/>
      <c r="Z70" s="257"/>
      <c r="BN70" s="261"/>
    </row>
    <row r="71" spans="1:66" s="259" customFormat="1">
      <c r="A71" s="257"/>
      <c r="B71" s="268"/>
      <c r="C71" s="262"/>
      <c r="D71" s="262"/>
      <c r="E71" s="275"/>
      <c r="G71" s="257"/>
      <c r="H71" s="257"/>
      <c r="I71" s="257"/>
      <c r="J71" s="257"/>
      <c r="K71" s="257"/>
      <c r="L71" s="257"/>
      <c r="M71" s="257"/>
      <c r="N71" s="257"/>
      <c r="O71" s="257"/>
      <c r="P71" s="257"/>
      <c r="Q71" s="257"/>
      <c r="R71" s="257"/>
      <c r="S71" s="257"/>
      <c r="T71" s="257"/>
      <c r="U71" s="257"/>
      <c r="V71" s="257"/>
      <c r="W71" s="257"/>
      <c r="X71" s="257"/>
      <c r="Y71" s="257"/>
      <c r="Z71" s="257"/>
      <c r="BN71" s="261"/>
    </row>
    <row r="72" spans="1:66" s="259" customFormat="1">
      <c r="A72" s="257"/>
      <c r="B72" s="257"/>
      <c r="C72" s="262"/>
      <c r="D72" s="275"/>
      <c r="E72" s="275"/>
      <c r="F72" s="275"/>
      <c r="G72" s="257"/>
      <c r="H72" s="257"/>
      <c r="I72" s="257"/>
      <c r="J72" s="257"/>
      <c r="K72" s="257"/>
      <c r="L72" s="257"/>
      <c r="M72" s="257"/>
      <c r="N72" s="257"/>
      <c r="O72" s="257"/>
      <c r="P72" s="257"/>
      <c r="Q72" s="257"/>
      <c r="R72" s="257"/>
      <c r="S72" s="257"/>
      <c r="T72" s="257"/>
      <c r="U72" s="257"/>
      <c r="V72" s="257"/>
      <c r="W72" s="257"/>
      <c r="X72" s="257"/>
      <c r="Y72" s="257"/>
      <c r="Z72" s="257"/>
      <c r="BN72" s="261"/>
    </row>
    <row r="73" spans="1:66" s="259" customFormat="1">
      <c r="A73" s="257"/>
      <c r="B73" s="265"/>
      <c r="C73" s="263"/>
      <c r="D73" s="263"/>
      <c r="E73" s="263"/>
      <c r="F73" s="263"/>
      <c r="G73" s="263"/>
      <c r="H73" s="263"/>
      <c r="I73" s="265"/>
      <c r="J73" s="257"/>
      <c r="K73" s="257"/>
      <c r="L73" s="257"/>
      <c r="M73" s="257"/>
      <c r="N73" s="257"/>
      <c r="O73" s="257"/>
      <c r="P73" s="257"/>
      <c r="Q73" s="257"/>
      <c r="R73" s="257"/>
      <c r="S73" s="257"/>
      <c r="T73" s="257"/>
      <c r="U73" s="257"/>
      <c r="V73" s="257"/>
      <c r="W73" s="257"/>
      <c r="X73" s="257"/>
      <c r="Y73" s="257"/>
      <c r="Z73" s="257"/>
      <c r="BN73" s="261"/>
    </row>
    <row r="74" spans="1:66" s="259" customFormat="1">
      <c r="A74" s="257"/>
      <c r="B74" s="264"/>
      <c r="C74" s="265"/>
      <c r="D74" s="265"/>
      <c r="E74" s="265"/>
      <c r="F74" s="265"/>
      <c r="G74" s="265"/>
      <c r="H74" s="265"/>
      <c r="I74" s="265"/>
      <c r="J74" s="257"/>
      <c r="K74" s="257"/>
      <c r="L74" s="257"/>
      <c r="M74" s="257"/>
      <c r="N74" s="257"/>
      <c r="O74" s="257"/>
      <c r="P74" s="257"/>
      <c r="Q74" s="257"/>
      <c r="R74" s="257"/>
      <c r="S74" s="257"/>
      <c r="T74" s="257"/>
      <c r="U74" s="257"/>
      <c r="V74" s="257"/>
      <c r="W74" s="257"/>
      <c r="X74" s="257"/>
      <c r="Y74" s="257"/>
      <c r="Z74" s="257"/>
      <c r="BN74" s="261"/>
    </row>
    <row r="75" spans="1:66" s="259" customFormat="1">
      <c r="A75" s="257"/>
      <c r="B75" s="263"/>
      <c r="C75" s="265"/>
      <c r="D75" s="265"/>
      <c r="E75" s="265"/>
      <c r="F75" s="265"/>
      <c r="G75" s="265"/>
      <c r="H75" s="265"/>
      <c r="I75" s="265"/>
      <c r="J75" s="257"/>
      <c r="K75" s="257"/>
      <c r="L75" s="257"/>
      <c r="M75" s="257"/>
      <c r="N75" s="257"/>
      <c r="O75" s="257"/>
      <c r="P75" s="257"/>
      <c r="Q75" s="257"/>
      <c r="R75" s="257"/>
      <c r="S75" s="257"/>
      <c r="T75" s="257"/>
      <c r="U75" s="257"/>
      <c r="V75" s="257"/>
      <c r="W75" s="257"/>
      <c r="X75" s="257"/>
      <c r="Y75" s="257"/>
      <c r="Z75" s="257"/>
      <c r="BN75" s="261"/>
    </row>
    <row r="76" spans="1:66" s="259" customFormat="1">
      <c r="A76" s="257"/>
      <c r="B76" s="263"/>
      <c r="C76" s="265"/>
      <c r="D76" s="265"/>
      <c r="E76" s="265"/>
      <c r="F76" s="265"/>
      <c r="G76" s="265"/>
      <c r="H76" s="265"/>
      <c r="I76" s="265"/>
      <c r="J76" s="257"/>
      <c r="K76" s="257"/>
      <c r="L76" s="257"/>
      <c r="M76" s="257"/>
      <c r="N76" s="257"/>
      <c r="O76" s="257"/>
      <c r="P76" s="257"/>
      <c r="Q76" s="257"/>
      <c r="R76" s="257"/>
      <c r="S76" s="257"/>
      <c r="T76" s="257"/>
      <c r="U76" s="257"/>
      <c r="V76" s="257"/>
      <c r="W76" s="257"/>
      <c r="X76" s="257"/>
      <c r="Y76" s="257"/>
      <c r="Z76" s="257"/>
      <c r="BN76" s="261"/>
    </row>
    <row r="77" spans="1:66" s="259" customFormat="1">
      <c r="A77" s="257"/>
      <c r="B77" s="264"/>
      <c r="C77" s="265"/>
      <c r="D77" s="265"/>
      <c r="E77" s="265"/>
      <c r="F77" s="265"/>
      <c r="G77" s="265"/>
      <c r="H77" s="265"/>
      <c r="I77" s="265"/>
      <c r="J77" s="257"/>
      <c r="K77" s="257"/>
      <c r="L77" s="257"/>
      <c r="M77" s="257"/>
      <c r="N77" s="257"/>
      <c r="O77" s="257"/>
      <c r="P77" s="257"/>
      <c r="Q77" s="257"/>
      <c r="R77" s="257"/>
      <c r="S77" s="257"/>
      <c r="T77" s="257"/>
      <c r="U77" s="257"/>
      <c r="V77" s="257"/>
      <c r="W77" s="257"/>
      <c r="X77" s="257"/>
      <c r="Y77" s="257"/>
      <c r="Z77" s="257"/>
      <c r="BN77" s="261"/>
    </row>
    <row r="78" spans="1:66" s="259" customFormat="1">
      <c r="A78" s="257"/>
      <c r="B78" s="264"/>
      <c r="C78" s="265"/>
      <c r="D78" s="265"/>
      <c r="E78" s="265"/>
      <c r="F78" s="265"/>
      <c r="G78" s="265"/>
      <c r="H78" s="265"/>
      <c r="I78" s="265"/>
      <c r="J78" s="257"/>
      <c r="K78" s="257"/>
      <c r="L78" s="257"/>
      <c r="M78" s="257"/>
      <c r="N78" s="257"/>
      <c r="O78" s="257"/>
      <c r="P78" s="257"/>
      <c r="Q78" s="257"/>
      <c r="R78" s="257"/>
      <c r="S78" s="257"/>
      <c r="T78" s="257"/>
      <c r="U78" s="257"/>
      <c r="V78" s="257"/>
      <c r="W78" s="257"/>
      <c r="X78" s="257"/>
      <c r="Y78" s="257"/>
      <c r="Z78" s="257"/>
      <c r="BN78" s="261"/>
    </row>
    <row r="79" spans="1:66" s="259" customFormat="1">
      <c r="A79" s="265"/>
      <c r="B79" s="265"/>
      <c r="C79" s="265"/>
      <c r="D79" s="265"/>
      <c r="E79" s="265"/>
      <c r="F79" s="265"/>
      <c r="G79" s="265"/>
      <c r="H79" s="265"/>
      <c r="I79" s="265"/>
      <c r="J79" s="265"/>
      <c r="K79" s="265"/>
      <c r="L79" s="265"/>
      <c r="M79" s="265"/>
      <c r="N79" s="265"/>
      <c r="O79" s="265"/>
      <c r="P79" s="265"/>
      <c r="Q79" s="265"/>
      <c r="R79" s="265"/>
      <c r="S79" s="265"/>
      <c r="T79" s="265"/>
      <c r="U79" s="265"/>
      <c r="V79" s="265"/>
      <c r="W79" s="265"/>
      <c r="X79" s="265"/>
      <c r="Y79" s="265"/>
      <c r="Z79" s="265"/>
      <c r="BN79" s="261"/>
    </row>
    <row r="80" spans="1:66" s="259" customFormat="1">
      <c r="A80" s="265"/>
      <c r="B80" s="263"/>
      <c r="C80" s="265"/>
      <c r="D80" s="265"/>
      <c r="E80" s="265"/>
      <c r="F80" s="265"/>
      <c r="G80" s="265"/>
      <c r="H80" s="265"/>
      <c r="I80" s="265"/>
      <c r="J80" s="265"/>
      <c r="K80" s="265"/>
      <c r="L80" s="265"/>
      <c r="M80" s="265"/>
      <c r="N80" s="265"/>
      <c r="O80" s="265"/>
      <c r="P80" s="265"/>
      <c r="Q80" s="265"/>
      <c r="R80" s="265"/>
      <c r="S80" s="265"/>
      <c r="T80" s="265"/>
      <c r="U80" s="265"/>
      <c r="V80" s="265"/>
      <c r="W80" s="265"/>
      <c r="X80" s="265"/>
      <c r="Y80" s="265"/>
      <c r="Z80" s="265"/>
      <c r="BN80" s="261"/>
    </row>
    <row r="81" spans="1:66" s="259" customFormat="1">
      <c r="A81" s="265"/>
      <c r="B81" s="265"/>
      <c r="C81" s="265"/>
      <c r="D81" s="265"/>
      <c r="E81" s="265"/>
      <c r="F81" s="265"/>
      <c r="G81" s="265"/>
      <c r="H81" s="265"/>
      <c r="I81" s="265"/>
      <c r="J81" s="265"/>
      <c r="K81" s="265"/>
      <c r="L81" s="265"/>
      <c r="M81" s="265"/>
      <c r="N81" s="265"/>
      <c r="O81" s="265"/>
      <c r="P81" s="265"/>
      <c r="Q81" s="265"/>
      <c r="R81" s="265"/>
      <c r="S81" s="265"/>
      <c r="T81" s="265"/>
      <c r="U81" s="265"/>
      <c r="V81" s="265"/>
      <c r="W81" s="265"/>
      <c r="X81" s="265"/>
      <c r="Y81" s="265"/>
      <c r="Z81" s="265"/>
      <c r="BN81" s="261"/>
    </row>
    <row r="82" spans="1:66" s="259" customFormat="1">
      <c r="A82" s="265"/>
      <c r="B82" s="263"/>
      <c r="C82" s="264"/>
      <c r="D82" s="263"/>
      <c r="E82" s="263"/>
      <c r="F82" s="263"/>
      <c r="G82" s="263"/>
      <c r="H82" s="263"/>
      <c r="I82" s="263"/>
      <c r="J82" s="265"/>
      <c r="K82" s="265"/>
      <c r="L82" s="265"/>
      <c r="M82" s="265"/>
      <c r="N82" s="265"/>
      <c r="O82" s="265"/>
      <c r="P82" s="265"/>
      <c r="Q82" s="265"/>
      <c r="R82" s="265"/>
      <c r="S82" s="265"/>
      <c r="T82" s="265"/>
      <c r="U82" s="265"/>
      <c r="V82" s="265"/>
      <c r="W82" s="265"/>
      <c r="X82" s="265"/>
      <c r="Y82" s="265"/>
      <c r="Z82" s="265"/>
      <c r="BN82" s="261"/>
    </row>
    <row r="83" spans="1:66" s="259" customFormat="1">
      <c r="A83" s="265"/>
      <c r="B83" s="271"/>
      <c r="C83" s="271"/>
      <c r="D83" s="265"/>
      <c r="E83" s="276"/>
      <c r="F83" s="277"/>
      <c r="G83" s="265"/>
      <c r="H83" s="265"/>
      <c r="I83" s="265"/>
      <c r="J83" s="265"/>
      <c r="K83" s="265"/>
      <c r="L83" s="265"/>
      <c r="M83" s="265"/>
      <c r="N83" s="265"/>
      <c r="O83" s="265"/>
      <c r="P83" s="265"/>
      <c r="Q83" s="265"/>
      <c r="R83" s="265"/>
      <c r="S83" s="265"/>
      <c r="T83" s="265"/>
      <c r="U83" s="265"/>
      <c r="V83" s="265"/>
      <c r="W83" s="265"/>
      <c r="X83" s="265"/>
      <c r="Y83" s="265"/>
      <c r="Z83" s="265"/>
      <c r="BN83" s="261"/>
    </row>
    <row r="84" spans="1:66" s="259" customFormat="1">
      <c r="A84" s="265"/>
      <c r="B84" s="271"/>
      <c r="C84" s="271"/>
      <c r="D84" s="265"/>
      <c r="E84" s="276"/>
      <c r="F84" s="277"/>
      <c r="G84" s="265"/>
      <c r="H84" s="265"/>
      <c r="I84" s="265"/>
      <c r="J84" s="265"/>
      <c r="K84" s="265"/>
      <c r="L84" s="265"/>
      <c r="M84" s="265"/>
      <c r="N84" s="265"/>
      <c r="O84" s="265"/>
      <c r="P84" s="265"/>
      <c r="Q84" s="265"/>
      <c r="R84" s="265"/>
      <c r="S84" s="265"/>
      <c r="T84" s="265"/>
      <c r="U84" s="265"/>
      <c r="V84" s="265"/>
      <c r="W84" s="265"/>
      <c r="X84" s="265"/>
      <c r="Y84" s="265"/>
      <c r="Z84" s="265"/>
      <c r="BN84" s="261"/>
    </row>
    <row r="85" spans="1:66" s="259" customFormat="1">
      <c r="A85" s="265"/>
      <c r="B85" s="271"/>
      <c r="C85" s="271"/>
      <c r="D85" s="265"/>
      <c r="E85" s="277"/>
      <c r="F85" s="277"/>
      <c r="G85" s="265"/>
      <c r="H85" s="265"/>
      <c r="I85" s="265"/>
      <c r="J85" s="265"/>
      <c r="K85" s="265"/>
      <c r="L85" s="265"/>
      <c r="M85" s="265"/>
      <c r="N85" s="265"/>
      <c r="O85" s="265"/>
      <c r="P85" s="265"/>
      <c r="Q85" s="265"/>
      <c r="R85" s="265"/>
      <c r="S85" s="265"/>
      <c r="T85" s="265"/>
      <c r="U85" s="265"/>
      <c r="V85" s="265"/>
      <c r="W85" s="265"/>
      <c r="X85" s="265"/>
      <c r="Y85" s="265"/>
      <c r="Z85" s="265"/>
      <c r="BN85" s="261"/>
    </row>
    <row r="86" spans="1:66" s="259" customFormat="1">
      <c r="A86" s="265"/>
      <c r="B86" s="271"/>
      <c r="C86" s="271"/>
      <c r="D86" s="265"/>
      <c r="E86" s="276"/>
      <c r="F86" s="277"/>
      <c r="G86" s="265"/>
      <c r="H86" s="265"/>
      <c r="I86" s="265"/>
      <c r="J86" s="265"/>
      <c r="K86" s="265"/>
      <c r="L86" s="265"/>
      <c r="M86" s="265"/>
      <c r="N86" s="265"/>
      <c r="O86" s="265"/>
      <c r="P86" s="265"/>
      <c r="Q86" s="265"/>
      <c r="R86" s="265"/>
      <c r="S86" s="265"/>
      <c r="T86" s="265"/>
      <c r="U86" s="265"/>
      <c r="V86" s="265"/>
      <c r="W86" s="265"/>
      <c r="X86" s="265"/>
      <c r="Y86" s="265"/>
      <c r="Z86" s="265"/>
      <c r="BN86" s="261"/>
    </row>
    <row r="87" spans="1:66" s="259" customFormat="1">
      <c r="A87" s="265"/>
      <c r="B87" s="271"/>
      <c r="C87" s="271"/>
      <c r="D87" s="265"/>
      <c r="E87" s="276"/>
      <c r="F87" s="277"/>
      <c r="G87" s="265"/>
      <c r="H87" s="265"/>
      <c r="I87" s="265"/>
      <c r="J87" s="265"/>
      <c r="K87" s="265"/>
      <c r="L87" s="265"/>
      <c r="M87" s="265"/>
      <c r="N87" s="265"/>
      <c r="O87" s="265"/>
      <c r="P87" s="265"/>
      <c r="Q87" s="265"/>
      <c r="R87" s="265"/>
      <c r="S87" s="265"/>
      <c r="T87" s="265"/>
      <c r="U87" s="265"/>
      <c r="V87" s="265"/>
      <c r="W87" s="265"/>
      <c r="X87" s="265"/>
      <c r="Y87" s="265"/>
      <c r="Z87" s="265"/>
      <c r="BN87" s="261"/>
    </row>
    <row r="88" spans="1:66" s="259" customFormat="1">
      <c r="A88" s="263"/>
      <c r="B88" s="265"/>
      <c r="C88" s="265"/>
      <c r="D88" s="265"/>
      <c r="E88" s="265"/>
      <c r="F88" s="265"/>
      <c r="G88" s="265"/>
      <c r="H88" s="265"/>
      <c r="I88" s="265"/>
      <c r="J88" s="263"/>
      <c r="K88" s="263"/>
      <c r="L88" s="263"/>
      <c r="M88" s="263"/>
      <c r="N88" s="263"/>
      <c r="O88" s="263"/>
      <c r="P88" s="263"/>
      <c r="Q88" s="263"/>
      <c r="R88" s="263"/>
      <c r="S88" s="263"/>
      <c r="T88" s="263"/>
      <c r="U88" s="263"/>
      <c r="V88" s="263"/>
      <c r="W88" s="263"/>
      <c r="X88" s="263"/>
      <c r="Y88" s="263"/>
      <c r="Z88" s="263"/>
      <c r="BN88" s="261"/>
    </row>
    <row r="89" spans="1:66" s="259" customFormat="1">
      <c r="A89" s="265"/>
      <c r="B89" s="263"/>
      <c r="C89" s="265"/>
      <c r="D89" s="265"/>
      <c r="E89" s="265"/>
      <c r="F89" s="265"/>
      <c r="G89" s="265"/>
      <c r="H89" s="265"/>
      <c r="I89" s="265"/>
      <c r="J89" s="265"/>
      <c r="K89" s="265"/>
      <c r="L89" s="265"/>
      <c r="M89" s="265"/>
      <c r="N89" s="265"/>
      <c r="O89" s="265"/>
      <c r="P89" s="265"/>
      <c r="Q89" s="265"/>
      <c r="R89" s="265"/>
      <c r="S89" s="265"/>
      <c r="T89" s="265"/>
      <c r="U89" s="265"/>
      <c r="V89" s="265"/>
      <c r="W89" s="265"/>
      <c r="X89" s="265"/>
      <c r="Y89" s="265"/>
      <c r="Z89" s="265"/>
      <c r="BN89" s="261"/>
    </row>
    <row r="90" spans="1:66" s="259" customFormat="1">
      <c r="A90" s="265"/>
      <c r="B90" s="265"/>
      <c r="C90" s="265"/>
      <c r="D90" s="265"/>
      <c r="E90" s="265"/>
      <c r="F90" s="265"/>
      <c r="G90" s="265"/>
      <c r="H90" s="265"/>
      <c r="I90" s="265"/>
      <c r="J90" s="265"/>
      <c r="K90" s="265"/>
      <c r="L90" s="265"/>
      <c r="M90" s="265"/>
      <c r="N90" s="265"/>
      <c r="O90" s="265"/>
      <c r="P90" s="265"/>
      <c r="Q90" s="265"/>
      <c r="R90" s="265"/>
      <c r="S90" s="265"/>
      <c r="T90" s="265"/>
      <c r="U90" s="265"/>
      <c r="V90" s="265"/>
      <c r="W90" s="265"/>
      <c r="X90" s="265"/>
      <c r="Y90" s="265"/>
      <c r="Z90" s="265"/>
      <c r="BN90" s="261"/>
    </row>
    <row r="91" spans="1:66" s="259" customFormat="1">
      <c r="A91" s="265"/>
      <c r="B91" s="263"/>
      <c r="C91" s="264"/>
      <c r="D91" s="263"/>
      <c r="E91" s="263"/>
      <c r="F91" s="263"/>
      <c r="G91" s="263"/>
      <c r="H91" s="263"/>
      <c r="I91" s="263"/>
      <c r="J91" s="265"/>
      <c r="K91" s="265"/>
      <c r="L91" s="265"/>
      <c r="M91" s="265"/>
      <c r="N91" s="265"/>
      <c r="O91" s="265"/>
      <c r="P91" s="265"/>
      <c r="Q91" s="265"/>
      <c r="R91" s="265"/>
      <c r="S91" s="265"/>
      <c r="T91" s="265"/>
      <c r="U91" s="265"/>
      <c r="V91" s="265"/>
      <c r="W91" s="265"/>
      <c r="X91" s="265"/>
      <c r="Y91" s="265"/>
      <c r="Z91" s="265"/>
      <c r="BN91" s="261"/>
    </row>
    <row r="92" spans="1:66" s="259" customFormat="1">
      <c r="A92" s="265"/>
      <c r="B92" s="271"/>
      <c r="C92" s="271"/>
      <c r="D92" s="265"/>
      <c r="E92" s="265"/>
      <c r="F92" s="265"/>
      <c r="G92" s="265"/>
      <c r="H92" s="265"/>
      <c r="I92" s="265"/>
      <c r="J92" s="265"/>
      <c r="K92" s="265"/>
      <c r="L92" s="265"/>
      <c r="M92" s="265"/>
      <c r="N92" s="265"/>
      <c r="O92" s="265"/>
      <c r="P92" s="265"/>
      <c r="Q92" s="265"/>
      <c r="R92" s="265"/>
      <c r="S92" s="265"/>
      <c r="T92" s="265"/>
      <c r="U92" s="265"/>
      <c r="V92" s="265"/>
      <c r="W92" s="265"/>
      <c r="X92" s="265"/>
      <c r="Y92" s="265"/>
      <c r="Z92" s="265"/>
      <c r="BN92" s="261"/>
    </row>
    <row r="93" spans="1:66" s="259" customFormat="1">
      <c r="A93" s="265"/>
      <c r="B93" s="271"/>
      <c r="C93" s="271"/>
      <c r="D93" s="265"/>
      <c r="E93" s="265"/>
      <c r="F93" s="265"/>
      <c r="G93" s="265"/>
      <c r="H93" s="265"/>
      <c r="I93" s="265"/>
      <c r="J93" s="265"/>
      <c r="K93" s="265"/>
      <c r="L93" s="265"/>
      <c r="M93" s="265"/>
      <c r="N93" s="265"/>
      <c r="O93" s="265"/>
      <c r="P93" s="265"/>
      <c r="Q93" s="265"/>
      <c r="R93" s="265"/>
      <c r="S93" s="265"/>
      <c r="T93" s="265"/>
      <c r="U93" s="265"/>
      <c r="V93" s="265"/>
      <c r="W93" s="265"/>
      <c r="X93" s="265"/>
      <c r="Y93" s="265"/>
      <c r="Z93" s="265"/>
      <c r="BN93" s="261"/>
    </row>
    <row r="94" spans="1:66" s="259" customFormat="1">
      <c r="A94" s="265"/>
      <c r="B94" s="271"/>
      <c r="C94" s="271"/>
      <c r="D94" s="265"/>
      <c r="E94" s="265"/>
      <c r="F94" s="265"/>
      <c r="G94" s="265"/>
      <c r="H94" s="265"/>
      <c r="I94" s="265"/>
      <c r="J94" s="265"/>
      <c r="K94" s="265"/>
      <c r="L94" s="265"/>
      <c r="M94" s="265"/>
      <c r="N94" s="265"/>
      <c r="O94" s="265"/>
      <c r="P94" s="265"/>
      <c r="Q94" s="265"/>
      <c r="R94" s="265"/>
      <c r="S94" s="265"/>
      <c r="T94" s="265"/>
      <c r="U94" s="265"/>
      <c r="V94" s="265"/>
      <c r="W94" s="265"/>
      <c r="X94" s="265"/>
      <c r="Y94" s="265"/>
      <c r="Z94" s="265"/>
      <c r="BN94" s="261"/>
    </row>
    <row r="95" spans="1:66" s="259" customFormat="1">
      <c r="A95" s="265"/>
      <c r="B95" s="271"/>
      <c r="C95" s="271"/>
      <c r="D95" s="265"/>
      <c r="E95" s="265"/>
      <c r="F95" s="265"/>
      <c r="G95" s="265"/>
      <c r="H95" s="265"/>
      <c r="I95" s="265"/>
      <c r="J95" s="265"/>
      <c r="K95" s="265"/>
      <c r="L95" s="265"/>
      <c r="M95" s="265"/>
      <c r="N95" s="265"/>
      <c r="O95" s="265"/>
      <c r="P95" s="265"/>
      <c r="Q95" s="265"/>
      <c r="R95" s="265"/>
      <c r="S95" s="265"/>
      <c r="T95" s="265"/>
      <c r="U95" s="265"/>
      <c r="V95" s="265"/>
      <c r="W95" s="265"/>
      <c r="X95" s="265"/>
      <c r="Y95" s="265"/>
      <c r="Z95" s="265"/>
      <c r="BN95" s="261"/>
    </row>
    <row r="96" spans="1:66" s="259" customFormat="1">
      <c r="A96" s="265"/>
      <c r="B96" s="271"/>
      <c r="C96" s="271"/>
      <c r="D96" s="265"/>
      <c r="E96" s="265"/>
      <c r="F96" s="265"/>
      <c r="G96" s="265"/>
      <c r="H96" s="265"/>
      <c r="I96" s="265"/>
      <c r="J96" s="265"/>
      <c r="K96" s="265"/>
      <c r="L96" s="265"/>
      <c r="M96" s="265"/>
      <c r="N96" s="265"/>
      <c r="O96" s="265"/>
      <c r="P96" s="265"/>
      <c r="Q96" s="265"/>
      <c r="R96" s="265"/>
      <c r="S96" s="265"/>
      <c r="T96" s="265"/>
      <c r="U96" s="265"/>
      <c r="V96" s="265"/>
      <c r="W96" s="265"/>
      <c r="X96" s="265"/>
      <c r="Y96" s="265"/>
      <c r="Z96" s="265"/>
      <c r="BN96" s="261"/>
    </row>
    <row r="97" spans="1:66" s="259" customFormat="1">
      <c r="A97" s="263"/>
      <c r="B97" s="257"/>
      <c r="C97" s="257"/>
      <c r="D97" s="257"/>
      <c r="E97" s="257"/>
      <c r="F97" s="257"/>
      <c r="G97" s="257"/>
      <c r="H97" s="257"/>
      <c r="I97" s="257"/>
      <c r="J97" s="263"/>
      <c r="K97" s="263"/>
      <c r="L97" s="263"/>
      <c r="M97" s="263"/>
      <c r="N97" s="263"/>
      <c r="O97" s="263"/>
      <c r="P97" s="263"/>
      <c r="Q97" s="263"/>
      <c r="R97" s="263"/>
      <c r="S97" s="263"/>
      <c r="T97" s="263"/>
      <c r="U97" s="263"/>
      <c r="V97" s="263"/>
      <c r="W97" s="263"/>
      <c r="X97" s="263"/>
      <c r="Y97" s="263"/>
      <c r="Z97" s="263"/>
      <c r="BN97" s="261"/>
    </row>
    <row r="98" spans="1:66" s="259" customFormat="1">
      <c r="A98" s="265"/>
      <c r="B98" s="257"/>
      <c r="C98" s="257"/>
      <c r="D98" s="257"/>
      <c r="E98" s="257"/>
      <c r="F98" s="257"/>
      <c r="G98" s="257"/>
      <c r="H98" s="257"/>
      <c r="I98" s="257"/>
      <c r="J98" s="265"/>
      <c r="K98" s="265"/>
      <c r="L98" s="265"/>
      <c r="M98" s="265"/>
      <c r="N98" s="265"/>
      <c r="O98" s="265"/>
      <c r="P98" s="265"/>
      <c r="Q98" s="265"/>
      <c r="R98" s="265"/>
      <c r="S98" s="265"/>
      <c r="T98" s="265"/>
      <c r="U98" s="265"/>
      <c r="V98" s="265"/>
      <c r="W98" s="265"/>
      <c r="X98" s="265"/>
      <c r="Y98" s="265"/>
      <c r="Z98" s="265"/>
      <c r="BN98" s="261"/>
    </row>
    <row r="99" spans="1:66" s="259" customFormat="1">
      <c r="A99" s="265"/>
      <c r="B99" s="268"/>
      <c r="C99" s="257"/>
      <c r="D99" s="257"/>
      <c r="E99" s="257"/>
      <c r="F99" s="257"/>
      <c r="G99" s="257"/>
      <c r="H99" s="257"/>
      <c r="I99" s="257"/>
      <c r="J99" s="265"/>
      <c r="K99" s="265"/>
      <c r="L99" s="265"/>
      <c r="M99" s="265"/>
      <c r="N99" s="265"/>
      <c r="O99" s="265"/>
      <c r="P99" s="265"/>
      <c r="Q99" s="265"/>
      <c r="R99" s="265"/>
      <c r="S99" s="265"/>
      <c r="T99" s="265"/>
      <c r="U99" s="265"/>
      <c r="V99" s="265"/>
      <c r="W99" s="265"/>
      <c r="X99" s="265"/>
      <c r="Y99" s="265"/>
      <c r="Z99" s="265"/>
      <c r="BN99" s="261"/>
    </row>
    <row r="100" spans="1:66" s="259" customFormat="1">
      <c r="A100" s="265"/>
      <c r="B100" s="273"/>
      <c r="C100" s="257"/>
      <c r="D100" s="275"/>
      <c r="E100" s="275"/>
      <c r="F100" s="275"/>
      <c r="G100" s="257"/>
      <c r="H100" s="257"/>
      <c r="I100" s="257"/>
      <c r="J100" s="257"/>
      <c r="K100" s="265"/>
      <c r="L100" s="265"/>
      <c r="M100" s="265"/>
      <c r="N100" s="265"/>
      <c r="O100" s="265"/>
      <c r="P100" s="265"/>
      <c r="Q100" s="265"/>
      <c r="R100" s="265"/>
      <c r="S100" s="265"/>
      <c r="T100" s="265"/>
      <c r="U100" s="265"/>
      <c r="V100" s="265"/>
      <c r="W100" s="265"/>
      <c r="X100" s="265"/>
      <c r="Y100" s="265"/>
      <c r="Z100" s="265"/>
      <c r="BN100" s="261"/>
    </row>
    <row r="101" spans="1:66" s="259" customFormat="1">
      <c r="A101" s="265"/>
      <c r="B101" s="257"/>
      <c r="C101" s="275"/>
      <c r="D101" s="271"/>
      <c r="E101" s="275"/>
      <c r="F101" s="275"/>
      <c r="G101" s="257"/>
      <c r="H101" s="257"/>
      <c r="I101" s="257"/>
      <c r="J101" s="257"/>
      <c r="K101" s="265"/>
      <c r="L101" s="265"/>
      <c r="M101" s="265"/>
      <c r="N101" s="265"/>
      <c r="O101" s="265"/>
      <c r="P101" s="265"/>
      <c r="Q101" s="265"/>
      <c r="R101" s="265"/>
      <c r="S101" s="265"/>
      <c r="T101" s="265"/>
      <c r="U101" s="265"/>
      <c r="V101" s="265"/>
      <c r="W101" s="265"/>
      <c r="X101" s="265"/>
      <c r="Y101" s="265"/>
      <c r="Z101" s="265"/>
      <c r="BN101" s="261"/>
    </row>
    <row r="102" spans="1:66" s="259" customFormat="1">
      <c r="A102" s="265"/>
      <c r="B102" s="257"/>
      <c r="C102" s="262"/>
      <c r="D102" s="271"/>
      <c r="E102" s="275"/>
      <c r="F102" s="275"/>
      <c r="G102" s="257"/>
      <c r="H102" s="257"/>
      <c r="I102" s="257"/>
      <c r="J102" s="275"/>
      <c r="K102" s="265"/>
      <c r="L102" s="265"/>
      <c r="M102" s="265"/>
      <c r="N102" s="265"/>
      <c r="O102" s="265"/>
      <c r="P102" s="265"/>
      <c r="Q102" s="265"/>
      <c r="R102" s="265"/>
      <c r="S102" s="265"/>
      <c r="T102" s="265"/>
      <c r="U102" s="265"/>
      <c r="V102" s="265"/>
      <c r="W102" s="265"/>
      <c r="X102" s="265"/>
      <c r="Y102" s="265"/>
      <c r="Z102" s="265"/>
      <c r="BN102" s="261"/>
    </row>
    <row r="103" spans="1:66" s="259" customFormat="1">
      <c r="A103" s="257"/>
      <c r="B103" s="257"/>
      <c r="C103" s="262"/>
      <c r="D103" s="275"/>
      <c r="E103" s="275"/>
      <c r="F103" s="275"/>
      <c r="G103" s="257"/>
      <c r="H103" s="257"/>
      <c r="I103" s="257"/>
      <c r="J103" s="275"/>
      <c r="K103" s="257"/>
      <c r="L103" s="257"/>
      <c r="M103" s="257"/>
      <c r="N103" s="257"/>
      <c r="O103" s="257"/>
      <c r="P103" s="257"/>
      <c r="Q103" s="257"/>
      <c r="R103" s="257"/>
      <c r="S103" s="257"/>
      <c r="T103" s="257"/>
      <c r="U103" s="257"/>
      <c r="V103" s="257"/>
      <c r="W103" s="257"/>
      <c r="X103" s="257"/>
      <c r="Y103" s="257"/>
      <c r="Z103" s="257"/>
      <c r="BN103" s="261"/>
    </row>
    <row r="104" spans="1:66" s="259" customFormat="1">
      <c r="A104" s="257"/>
      <c r="B104" s="268"/>
      <c r="C104" s="262"/>
      <c r="D104" s="275"/>
      <c r="E104" s="275"/>
      <c r="F104" s="275"/>
      <c r="G104" s="257"/>
      <c r="H104" s="257"/>
      <c r="I104" s="257"/>
      <c r="K104" s="257"/>
      <c r="L104" s="257"/>
      <c r="M104" s="257"/>
      <c r="N104" s="257"/>
      <c r="O104" s="257"/>
      <c r="P104" s="257"/>
      <c r="Q104" s="257"/>
      <c r="R104" s="257"/>
      <c r="S104" s="257"/>
      <c r="T104" s="257"/>
      <c r="U104" s="257"/>
      <c r="V104" s="257"/>
      <c r="W104" s="257"/>
      <c r="X104" s="257"/>
      <c r="Y104" s="257"/>
      <c r="Z104" s="257"/>
      <c r="BN104" s="261"/>
    </row>
    <row r="105" spans="1:66" s="259" customFormat="1">
      <c r="A105" s="257"/>
      <c r="B105" s="257"/>
      <c r="C105" s="262"/>
      <c r="D105" s="275"/>
      <c r="E105" s="275"/>
      <c r="F105" s="275"/>
      <c r="G105" s="257"/>
      <c r="H105" s="257"/>
      <c r="I105" s="257"/>
      <c r="J105" s="275"/>
      <c r="K105" s="257"/>
      <c r="L105" s="257"/>
      <c r="M105" s="257"/>
      <c r="N105" s="257"/>
      <c r="O105" s="257"/>
      <c r="P105" s="257"/>
      <c r="Q105" s="257"/>
      <c r="R105" s="257"/>
      <c r="S105" s="257"/>
      <c r="T105" s="257"/>
      <c r="U105" s="257"/>
      <c r="V105" s="257"/>
      <c r="W105" s="257"/>
      <c r="X105" s="257"/>
      <c r="Y105" s="257"/>
      <c r="Z105" s="257"/>
      <c r="BN105" s="261"/>
    </row>
    <row r="106" spans="1:66" s="259" customFormat="1">
      <c r="A106" s="257"/>
      <c r="B106" s="265"/>
      <c r="C106" s="263"/>
      <c r="D106" s="263"/>
      <c r="E106" s="263"/>
      <c r="F106" s="263"/>
      <c r="G106" s="263"/>
      <c r="H106" s="263"/>
      <c r="I106" s="265"/>
      <c r="J106" s="257"/>
      <c r="K106" s="257"/>
      <c r="L106" s="257"/>
      <c r="M106" s="257"/>
      <c r="N106" s="257"/>
      <c r="O106" s="257"/>
      <c r="P106" s="257"/>
      <c r="Q106" s="257"/>
      <c r="R106" s="257"/>
      <c r="S106" s="257"/>
      <c r="T106" s="257"/>
      <c r="U106" s="257"/>
      <c r="V106" s="257"/>
      <c r="W106" s="257"/>
      <c r="X106" s="257"/>
      <c r="Y106" s="257"/>
      <c r="Z106" s="257"/>
      <c r="BN106" s="261"/>
    </row>
    <row r="107" spans="1:66" s="259" customFormat="1">
      <c r="A107" s="257"/>
      <c r="B107" s="264"/>
      <c r="C107" s="265"/>
      <c r="D107" s="265"/>
      <c r="E107" s="265"/>
      <c r="F107" s="265"/>
      <c r="G107" s="265"/>
      <c r="H107" s="265"/>
      <c r="I107" s="265"/>
      <c r="J107" s="257"/>
      <c r="K107" s="257"/>
      <c r="L107" s="257"/>
      <c r="M107" s="257"/>
      <c r="N107" s="257"/>
      <c r="O107" s="257"/>
      <c r="P107" s="257"/>
      <c r="Q107" s="257"/>
      <c r="R107" s="257"/>
      <c r="S107" s="257"/>
      <c r="T107" s="257"/>
      <c r="U107" s="257"/>
      <c r="V107" s="257"/>
      <c r="W107" s="257"/>
      <c r="X107" s="257"/>
      <c r="Y107" s="257"/>
      <c r="Z107" s="257"/>
      <c r="BN107" s="261"/>
    </row>
    <row r="108" spans="1:66" s="259" customFormat="1">
      <c r="A108" s="257"/>
      <c r="B108" s="278"/>
      <c r="C108" s="265"/>
      <c r="D108" s="265"/>
      <c r="E108" s="265"/>
      <c r="F108" s="265"/>
      <c r="G108" s="265"/>
      <c r="H108" s="265"/>
      <c r="I108" s="265"/>
      <c r="J108" s="257"/>
      <c r="K108" s="257"/>
      <c r="L108" s="257"/>
      <c r="M108" s="257"/>
      <c r="N108" s="257"/>
      <c r="O108" s="257"/>
      <c r="P108" s="257"/>
      <c r="Q108" s="257"/>
      <c r="R108" s="257"/>
      <c r="S108" s="257"/>
      <c r="T108" s="257"/>
      <c r="U108" s="257"/>
      <c r="V108" s="257"/>
      <c r="W108" s="257"/>
      <c r="X108" s="257"/>
      <c r="Y108" s="257"/>
      <c r="Z108" s="257"/>
      <c r="BN108" s="261"/>
    </row>
    <row r="109" spans="1:66" s="259" customFormat="1">
      <c r="A109" s="257"/>
      <c r="B109" s="278"/>
      <c r="C109" s="265"/>
      <c r="D109" s="265"/>
      <c r="E109" s="265"/>
      <c r="F109" s="265"/>
      <c r="G109" s="265"/>
      <c r="H109" s="265"/>
      <c r="I109" s="265"/>
      <c r="J109" s="257"/>
      <c r="K109" s="257"/>
      <c r="L109" s="257"/>
      <c r="M109" s="257"/>
      <c r="N109" s="257"/>
      <c r="O109" s="257"/>
      <c r="P109" s="257"/>
      <c r="Q109" s="257"/>
      <c r="R109" s="257"/>
      <c r="S109" s="257"/>
      <c r="T109" s="257"/>
      <c r="U109" s="257"/>
      <c r="V109" s="257"/>
      <c r="W109" s="257"/>
      <c r="X109" s="257"/>
      <c r="Y109" s="257"/>
      <c r="Z109" s="257"/>
      <c r="BN109" s="261"/>
    </row>
    <row r="110" spans="1:66" s="259" customFormat="1">
      <c r="A110" s="257"/>
      <c r="B110" s="264"/>
      <c r="C110" s="265"/>
      <c r="D110" s="265"/>
      <c r="E110" s="265"/>
      <c r="F110" s="265"/>
      <c r="G110" s="265"/>
      <c r="H110" s="265"/>
      <c r="I110" s="265"/>
      <c r="J110" s="257"/>
      <c r="K110" s="257"/>
      <c r="L110" s="257"/>
      <c r="M110" s="257"/>
      <c r="N110" s="257"/>
      <c r="O110" s="257"/>
      <c r="P110" s="257"/>
      <c r="Q110" s="257"/>
      <c r="R110" s="257"/>
      <c r="S110" s="257"/>
      <c r="T110" s="257"/>
      <c r="U110" s="257"/>
      <c r="V110" s="257"/>
      <c r="W110" s="257"/>
      <c r="X110" s="257"/>
      <c r="Y110" s="257"/>
      <c r="Z110" s="257"/>
      <c r="BN110" s="261"/>
    </row>
    <row r="111" spans="1:66" s="259" customFormat="1">
      <c r="A111" s="257"/>
      <c r="B111" s="264"/>
      <c r="C111" s="265"/>
      <c r="D111" s="265"/>
      <c r="E111" s="265"/>
      <c r="F111" s="265"/>
      <c r="G111" s="265"/>
      <c r="H111" s="265"/>
      <c r="I111" s="265"/>
      <c r="J111" s="257"/>
      <c r="K111" s="257"/>
      <c r="L111" s="257"/>
      <c r="M111" s="257"/>
      <c r="N111" s="257"/>
      <c r="O111" s="257"/>
      <c r="P111" s="257"/>
      <c r="Q111" s="257"/>
      <c r="R111" s="257"/>
      <c r="S111" s="257"/>
      <c r="T111" s="257"/>
      <c r="U111" s="257"/>
      <c r="V111" s="257"/>
      <c r="W111" s="257"/>
      <c r="X111" s="257"/>
      <c r="Y111" s="257"/>
      <c r="Z111" s="257"/>
      <c r="BN111" s="261"/>
    </row>
    <row r="112" spans="1:66" s="259" customFormat="1">
      <c r="A112" s="265"/>
      <c r="B112" s="265"/>
      <c r="C112" s="265"/>
      <c r="D112" s="265"/>
      <c r="E112" s="265"/>
      <c r="F112" s="265"/>
      <c r="G112" s="265"/>
      <c r="H112" s="265"/>
      <c r="I112" s="265"/>
      <c r="J112" s="265"/>
      <c r="K112" s="265"/>
      <c r="L112" s="265"/>
      <c r="M112" s="265"/>
      <c r="N112" s="265"/>
      <c r="O112" s="265"/>
      <c r="P112" s="265"/>
      <c r="Q112" s="265"/>
      <c r="R112" s="265"/>
      <c r="S112" s="265"/>
      <c r="T112" s="265"/>
      <c r="U112" s="265"/>
      <c r="V112" s="265"/>
      <c r="W112" s="265"/>
      <c r="X112" s="265"/>
      <c r="Y112" s="265"/>
      <c r="Z112" s="265"/>
      <c r="BN112" s="261"/>
    </row>
    <row r="113" spans="1:66" s="259" customFormat="1">
      <c r="A113" s="265"/>
      <c r="B113" s="263"/>
      <c r="C113" s="265"/>
      <c r="D113" s="265"/>
      <c r="E113" s="265"/>
      <c r="F113" s="265"/>
      <c r="G113" s="265"/>
      <c r="H113" s="265"/>
      <c r="I113" s="265"/>
      <c r="J113" s="265"/>
      <c r="K113" s="265"/>
      <c r="L113" s="265"/>
      <c r="M113" s="265"/>
      <c r="N113" s="265"/>
      <c r="O113" s="265"/>
      <c r="P113" s="265"/>
      <c r="Q113" s="265"/>
      <c r="R113" s="265"/>
      <c r="S113" s="265"/>
      <c r="T113" s="265"/>
      <c r="U113" s="265"/>
      <c r="V113" s="265"/>
      <c r="W113" s="265"/>
      <c r="X113" s="265"/>
      <c r="Y113" s="265"/>
      <c r="Z113" s="265"/>
      <c r="BN113" s="261"/>
    </row>
    <row r="114" spans="1:66" s="259" customFormat="1">
      <c r="A114" s="265"/>
      <c r="B114" s="265"/>
      <c r="C114" s="265"/>
      <c r="D114" s="265"/>
      <c r="E114" s="265"/>
      <c r="F114" s="265"/>
      <c r="G114" s="265"/>
      <c r="H114" s="265"/>
      <c r="I114" s="265"/>
      <c r="J114" s="265"/>
      <c r="K114" s="265"/>
      <c r="L114" s="265"/>
      <c r="M114" s="265"/>
      <c r="N114" s="265"/>
      <c r="O114" s="265"/>
      <c r="P114" s="265"/>
      <c r="Q114" s="265"/>
      <c r="R114" s="265"/>
      <c r="S114" s="265"/>
      <c r="T114" s="265"/>
      <c r="U114" s="265"/>
      <c r="V114" s="265"/>
      <c r="W114" s="265"/>
      <c r="X114" s="265"/>
      <c r="Y114" s="265"/>
      <c r="Z114" s="265"/>
      <c r="BN114" s="261"/>
    </row>
    <row r="115" spans="1:66" s="259" customFormat="1">
      <c r="A115" s="265"/>
      <c r="B115" s="278"/>
      <c r="C115" s="264"/>
      <c r="D115" s="278"/>
      <c r="E115" s="278"/>
      <c r="F115" s="278"/>
      <c r="G115" s="278"/>
      <c r="H115" s="278"/>
      <c r="I115" s="278"/>
      <c r="J115" s="265"/>
      <c r="K115" s="265"/>
      <c r="L115" s="265"/>
      <c r="M115" s="265"/>
      <c r="N115" s="265"/>
      <c r="O115" s="265"/>
      <c r="P115" s="265"/>
      <c r="Q115" s="265"/>
      <c r="R115" s="265"/>
      <c r="S115" s="265"/>
      <c r="T115" s="265"/>
      <c r="U115" s="265"/>
      <c r="V115" s="265"/>
      <c r="W115" s="265"/>
      <c r="X115" s="265"/>
      <c r="Y115" s="265"/>
      <c r="Z115" s="265"/>
      <c r="BN115" s="261"/>
    </row>
    <row r="116" spans="1:66" s="259" customFormat="1">
      <c r="A116" s="265"/>
      <c r="B116" s="271"/>
      <c r="C116" s="271"/>
      <c r="D116" s="265"/>
      <c r="E116" s="277"/>
      <c r="F116" s="277"/>
      <c r="G116" s="265"/>
      <c r="H116" s="265"/>
      <c r="I116" s="265"/>
      <c r="J116" s="265"/>
      <c r="K116" s="265"/>
      <c r="L116" s="265"/>
      <c r="M116" s="265"/>
      <c r="N116" s="265"/>
      <c r="O116" s="265"/>
      <c r="P116" s="265"/>
      <c r="Q116" s="265"/>
      <c r="R116" s="265"/>
      <c r="S116" s="265"/>
      <c r="T116" s="265"/>
      <c r="U116" s="265"/>
      <c r="V116" s="265"/>
      <c r="W116" s="265"/>
      <c r="X116" s="265"/>
      <c r="Y116" s="265"/>
      <c r="Z116" s="265"/>
      <c r="BN116" s="261"/>
    </row>
    <row r="117" spans="1:66" s="259" customFormat="1">
      <c r="A117" s="265"/>
      <c r="B117" s="271"/>
      <c r="C117" s="271"/>
      <c r="D117" s="265"/>
      <c r="E117" s="277"/>
      <c r="F117" s="277"/>
      <c r="G117" s="265"/>
      <c r="H117" s="265"/>
      <c r="I117" s="265"/>
      <c r="J117" s="265"/>
      <c r="K117" s="265"/>
      <c r="L117" s="265"/>
      <c r="M117" s="265"/>
      <c r="N117" s="265"/>
      <c r="O117" s="265"/>
      <c r="P117" s="265"/>
      <c r="Q117" s="265"/>
      <c r="R117" s="265"/>
      <c r="S117" s="265"/>
      <c r="T117" s="265"/>
      <c r="U117" s="265"/>
      <c r="V117" s="265"/>
      <c r="W117" s="265"/>
      <c r="X117" s="265"/>
      <c r="Y117" s="265"/>
      <c r="Z117" s="265"/>
      <c r="BN117" s="261"/>
    </row>
    <row r="118" spans="1:66" s="259" customFormat="1">
      <c r="A118" s="265"/>
      <c r="B118" s="271"/>
      <c r="C118" s="271"/>
      <c r="D118" s="265"/>
      <c r="E118" s="277"/>
      <c r="F118" s="277"/>
      <c r="G118" s="265"/>
      <c r="H118" s="265"/>
      <c r="I118" s="265"/>
      <c r="J118" s="265"/>
      <c r="K118" s="265"/>
      <c r="L118" s="265"/>
      <c r="M118" s="265"/>
      <c r="N118" s="265"/>
      <c r="O118" s="265"/>
      <c r="P118" s="265"/>
      <c r="Q118" s="265"/>
      <c r="R118" s="265"/>
      <c r="S118" s="265"/>
      <c r="T118" s="265"/>
      <c r="U118" s="265"/>
      <c r="V118" s="265"/>
      <c r="W118" s="265"/>
      <c r="X118" s="265"/>
      <c r="Y118" s="265"/>
      <c r="Z118" s="265"/>
      <c r="BN118" s="261"/>
    </row>
    <row r="119" spans="1:66" s="259" customFormat="1">
      <c r="A119" s="265"/>
      <c r="B119" s="271"/>
      <c r="C119" s="271"/>
      <c r="D119" s="265"/>
      <c r="E119" s="277"/>
      <c r="F119" s="277"/>
      <c r="G119" s="265"/>
      <c r="H119" s="265"/>
      <c r="I119" s="265"/>
      <c r="J119" s="265"/>
      <c r="K119" s="265"/>
      <c r="L119" s="265"/>
      <c r="M119" s="265"/>
      <c r="N119" s="265"/>
      <c r="O119" s="265"/>
      <c r="P119" s="265"/>
      <c r="Q119" s="265"/>
      <c r="R119" s="265"/>
      <c r="S119" s="265"/>
      <c r="T119" s="265"/>
      <c r="U119" s="265"/>
      <c r="V119" s="265"/>
      <c r="W119" s="265"/>
      <c r="X119" s="265"/>
      <c r="Y119" s="265"/>
      <c r="Z119" s="265"/>
      <c r="BN119" s="261"/>
    </row>
    <row r="120" spans="1:66" s="259" customFormat="1">
      <c r="A120" s="265"/>
      <c r="B120" s="271"/>
      <c r="C120" s="271"/>
      <c r="D120" s="265"/>
      <c r="E120" s="277"/>
      <c r="F120" s="277"/>
      <c r="G120" s="265"/>
      <c r="H120" s="265"/>
      <c r="I120" s="265"/>
      <c r="J120" s="265"/>
      <c r="K120" s="265"/>
      <c r="L120" s="265"/>
      <c r="M120" s="265"/>
      <c r="N120" s="265"/>
      <c r="O120" s="265"/>
      <c r="P120" s="265"/>
      <c r="Q120" s="265"/>
      <c r="R120" s="265"/>
      <c r="S120" s="265"/>
      <c r="T120" s="265"/>
      <c r="U120" s="265"/>
      <c r="V120" s="265"/>
      <c r="W120" s="265"/>
      <c r="X120" s="265"/>
      <c r="Y120" s="265"/>
      <c r="Z120" s="265"/>
      <c r="BN120" s="261"/>
    </row>
    <row r="121" spans="1:66" s="259" customFormat="1">
      <c r="A121" s="278"/>
      <c r="B121" s="265"/>
      <c r="C121" s="265"/>
      <c r="D121" s="265"/>
      <c r="E121" s="265"/>
      <c r="F121" s="265"/>
      <c r="G121" s="265"/>
      <c r="H121" s="265"/>
      <c r="I121" s="265"/>
      <c r="J121" s="278"/>
      <c r="K121" s="278"/>
      <c r="L121" s="278"/>
      <c r="M121" s="278"/>
      <c r="N121" s="278"/>
      <c r="O121" s="278"/>
      <c r="P121" s="278"/>
      <c r="Q121" s="278"/>
      <c r="R121" s="278"/>
      <c r="S121" s="278"/>
      <c r="T121" s="278"/>
      <c r="U121" s="278"/>
      <c r="V121" s="278"/>
      <c r="W121" s="278"/>
      <c r="X121" s="278"/>
      <c r="Y121" s="278"/>
      <c r="Z121" s="278"/>
      <c r="BN121" s="261"/>
    </row>
    <row r="122" spans="1:66" s="259" customFormat="1">
      <c r="A122" s="265"/>
      <c r="B122" s="263"/>
      <c r="C122" s="265"/>
      <c r="D122" s="265"/>
      <c r="E122" s="265"/>
      <c r="F122" s="265"/>
      <c r="G122" s="265"/>
      <c r="H122" s="265"/>
      <c r="I122" s="265"/>
      <c r="J122" s="265"/>
      <c r="K122" s="265"/>
      <c r="L122" s="265"/>
      <c r="M122" s="265"/>
      <c r="N122" s="265"/>
      <c r="O122" s="265"/>
      <c r="P122" s="265"/>
      <c r="Q122" s="265"/>
      <c r="R122" s="265"/>
      <c r="S122" s="265"/>
      <c r="T122" s="265"/>
      <c r="U122" s="265"/>
      <c r="V122" s="265"/>
      <c r="W122" s="265"/>
      <c r="X122" s="265"/>
      <c r="Y122" s="265"/>
      <c r="Z122" s="265"/>
      <c r="BN122" s="261"/>
    </row>
    <row r="123" spans="1:66" s="259" customFormat="1">
      <c r="A123" s="265"/>
      <c r="B123" s="265"/>
      <c r="C123" s="265"/>
      <c r="D123" s="265"/>
      <c r="E123" s="265"/>
      <c r="F123" s="265"/>
      <c r="G123" s="265"/>
      <c r="H123" s="265"/>
      <c r="I123" s="265"/>
      <c r="J123" s="265"/>
      <c r="K123" s="265"/>
      <c r="L123" s="265"/>
      <c r="M123" s="265"/>
      <c r="N123" s="265"/>
      <c r="O123" s="265"/>
      <c r="P123" s="265"/>
      <c r="Q123" s="265"/>
      <c r="R123" s="265"/>
      <c r="S123" s="265"/>
      <c r="T123" s="265"/>
      <c r="U123" s="265"/>
      <c r="V123" s="265"/>
      <c r="W123" s="265"/>
      <c r="X123" s="265"/>
      <c r="Y123" s="265"/>
      <c r="Z123" s="265"/>
      <c r="BN123" s="261"/>
    </row>
    <row r="124" spans="1:66" s="259" customFormat="1">
      <c r="A124" s="265"/>
      <c r="B124" s="278"/>
      <c r="C124" s="264"/>
      <c r="D124" s="278"/>
      <c r="E124" s="278"/>
      <c r="F124" s="278"/>
      <c r="G124" s="278"/>
      <c r="H124" s="278"/>
      <c r="I124" s="278"/>
      <c r="J124" s="265"/>
      <c r="K124" s="265"/>
      <c r="L124" s="265"/>
      <c r="M124" s="265"/>
      <c r="N124" s="265"/>
      <c r="O124" s="265"/>
      <c r="P124" s="265"/>
      <c r="Q124" s="265"/>
      <c r="R124" s="265"/>
      <c r="S124" s="265"/>
      <c r="T124" s="265"/>
      <c r="U124" s="265"/>
      <c r="V124" s="265"/>
      <c r="W124" s="265"/>
      <c r="X124" s="265"/>
      <c r="Y124" s="265"/>
      <c r="Z124" s="265"/>
      <c r="BN124" s="261"/>
    </row>
    <row r="125" spans="1:66" s="259" customFormat="1">
      <c r="A125" s="265"/>
      <c r="B125" s="271"/>
      <c r="C125" s="271"/>
      <c r="D125" s="265"/>
      <c r="E125" s="265"/>
      <c r="F125" s="265"/>
      <c r="G125" s="265"/>
      <c r="H125" s="265"/>
      <c r="I125" s="265"/>
      <c r="J125" s="265"/>
      <c r="K125" s="265"/>
      <c r="L125" s="265"/>
      <c r="M125" s="265"/>
      <c r="N125" s="265"/>
      <c r="O125" s="265"/>
      <c r="P125" s="265"/>
      <c r="Q125" s="265"/>
      <c r="R125" s="265"/>
      <c r="S125" s="265"/>
      <c r="T125" s="265"/>
      <c r="U125" s="265"/>
      <c r="V125" s="265"/>
      <c r="W125" s="265"/>
      <c r="X125" s="265"/>
      <c r="Y125" s="265"/>
      <c r="Z125" s="265"/>
      <c r="BN125" s="261"/>
    </row>
    <row r="126" spans="1:66" s="259" customFormat="1">
      <c r="A126" s="265"/>
      <c r="B126" s="271"/>
      <c r="C126" s="271"/>
      <c r="D126" s="265"/>
      <c r="E126" s="265"/>
      <c r="F126" s="265"/>
      <c r="G126" s="265"/>
      <c r="H126" s="265"/>
      <c r="I126" s="265"/>
      <c r="J126" s="265"/>
      <c r="K126" s="265"/>
      <c r="L126" s="265"/>
      <c r="M126" s="265"/>
      <c r="N126" s="265"/>
      <c r="O126" s="265"/>
      <c r="P126" s="265"/>
      <c r="Q126" s="265"/>
      <c r="R126" s="265"/>
      <c r="S126" s="265"/>
      <c r="T126" s="265"/>
      <c r="U126" s="265"/>
      <c r="V126" s="265"/>
      <c r="W126" s="265"/>
      <c r="X126" s="265"/>
      <c r="Y126" s="265"/>
      <c r="Z126" s="265"/>
      <c r="BN126" s="261"/>
    </row>
    <row r="127" spans="1:66" s="259" customFormat="1">
      <c r="A127" s="265"/>
      <c r="B127" s="271"/>
      <c r="C127" s="271"/>
      <c r="D127" s="265"/>
      <c r="E127" s="265"/>
      <c r="F127" s="265"/>
      <c r="G127" s="265"/>
      <c r="H127" s="265"/>
      <c r="I127" s="265"/>
      <c r="J127" s="265"/>
      <c r="K127" s="265"/>
      <c r="L127" s="265"/>
      <c r="M127" s="265"/>
      <c r="N127" s="265"/>
      <c r="O127" s="265"/>
      <c r="P127" s="265"/>
      <c r="Q127" s="265"/>
      <c r="R127" s="265"/>
      <c r="S127" s="265"/>
      <c r="T127" s="265"/>
      <c r="U127" s="265"/>
      <c r="V127" s="265"/>
      <c r="W127" s="265"/>
      <c r="X127" s="265"/>
      <c r="Y127" s="265"/>
      <c r="Z127" s="265"/>
      <c r="BN127" s="261"/>
    </row>
    <row r="128" spans="1:66" s="259" customFormat="1">
      <c r="A128" s="265"/>
      <c r="B128" s="271"/>
      <c r="C128" s="271"/>
      <c r="D128" s="265"/>
      <c r="E128" s="265"/>
      <c r="F128" s="265"/>
      <c r="G128" s="265"/>
      <c r="H128" s="265"/>
      <c r="I128" s="265"/>
      <c r="J128" s="265"/>
      <c r="K128" s="265"/>
      <c r="L128" s="265"/>
      <c r="M128" s="265"/>
      <c r="N128" s="265"/>
      <c r="O128" s="265"/>
      <c r="P128" s="265"/>
      <c r="Q128" s="265"/>
      <c r="R128" s="265"/>
      <c r="S128" s="265"/>
      <c r="T128" s="265"/>
      <c r="U128" s="265"/>
      <c r="V128" s="265"/>
      <c r="W128" s="265"/>
      <c r="X128" s="265"/>
      <c r="Y128" s="265"/>
      <c r="Z128" s="265"/>
      <c r="BN128" s="261"/>
    </row>
    <row r="129" spans="1:66" s="259" customFormat="1">
      <c r="A129" s="265"/>
      <c r="B129" s="271"/>
      <c r="C129" s="271"/>
      <c r="D129" s="265"/>
      <c r="E129" s="265"/>
      <c r="F129" s="265"/>
      <c r="G129" s="265"/>
      <c r="H129" s="265"/>
      <c r="I129" s="265"/>
      <c r="J129" s="265"/>
      <c r="K129" s="265"/>
      <c r="L129" s="265"/>
      <c r="M129" s="265"/>
      <c r="N129" s="265"/>
      <c r="O129" s="265"/>
      <c r="P129" s="265"/>
      <c r="Q129" s="265"/>
      <c r="R129" s="265"/>
      <c r="S129" s="265"/>
      <c r="T129" s="265"/>
      <c r="U129" s="265"/>
      <c r="V129" s="265"/>
      <c r="W129" s="265"/>
      <c r="X129" s="265"/>
      <c r="Y129" s="265"/>
      <c r="Z129" s="265"/>
      <c r="BN129" s="261"/>
    </row>
    <row r="130" spans="1:66" s="259" customFormat="1">
      <c r="A130" s="278"/>
      <c r="B130" s="257"/>
      <c r="C130" s="257"/>
      <c r="D130" s="257"/>
      <c r="E130" s="257"/>
      <c r="F130" s="257"/>
      <c r="G130" s="257"/>
      <c r="H130" s="257"/>
      <c r="I130" s="257"/>
      <c r="J130" s="278"/>
      <c r="K130" s="278"/>
      <c r="L130" s="278"/>
      <c r="M130" s="278"/>
      <c r="N130" s="278"/>
      <c r="O130" s="278"/>
      <c r="P130" s="278"/>
      <c r="Q130" s="278"/>
      <c r="R130" s="278"/>
      <c r="S130" s="278"/>
      <c r="T130" s="278"/>
      <c r="U130" s="278"/>
      <c r="V130" s="278"/>
      <c r="W130" s="278"/>
      <c r="X130" s="278"/>
      <c r="Y130" s="278"/>
      <c r="Z130" s="278"/>
      <c r="BN130" s="261"/>
    </row>
    <row r="131" spans="1:66" s="259" customFormat="1">
      <c r="A131" s="265"/>
      <c r="B131" s="268"/>
      <c r="C131" s="257"/>
      <c r="D131" s="257"/>
      <c r="E131" s="257"/>
      <c r="F131" s="257"/>
      <c r="G131" s="257"/>
      <c r="H131" s="257"/>
      <c r="I131" s="257"/>
      <c r="J131" s="265"/>
      <c r="K131" s="265"/>
      <c r="L131" s="265"/>
      <c r="M131" s="265"/>
      <c r="N131" s="265"/>
      <c r="O131" s="265"/>
      <c r="P131" s="265"/>
      <c r="Q131" s="265"/>
      <c r="R131" s="265"/>
      <c r="S131" s="265"/>
      <c r="T131" s="265"/>
      <c r="U131" s="265"/>
      <c r="V131" s="265"/>
      <c r="W131" s="265"/>
      <c r="X131" s="265"/>
      <c r="Y131" s="265"/>
      <c r="Z131" s="265"/>
      <c r="BN131" s="261"/>
    </row>
    <row r="132" spans="1:66" s="259" customFormat="1">
      <c r="A132" s="265"/>
      <c r="B132" s="273"/>
      <c r="C132" s="257"/>
      <c r="D132" s="257"/>
      <c r="E132" s="257"/>
      <c r="F132" s="257"/>
      <c r="G132" s="257"/>
      <c r="H132" s="257"/>
      <c r="I132" s="257"/>
      <c r="J132" s="265"/>
      <c r="K132" s="265"/>
      <c r="L132" s="265"/>
      <c r="M132" s="265"/>
      <c r="N132" s="265"/>
      <c r="O132" s="265"/>
      <c r="P132" s="265"/>
      <c r="Q132" s="265"/>
      <c r="R132" s="265"/>
      <c r="S132" s="265"/>
      <c r="T132" s="265"/>
      <c r="U132" s="265"/>
      <c r="V132" s="265"/>
      <c r="W132" s="265"/>
      <c r="X132" s="265"/>
      <c r="Y132" s="265"/>
      <c r="Z132" s="265"/>
      <c r="BN132" s="261"/>
    </row>
    <row r="133" spans="1:66" s="259" customFormat="1">
      <c r="A133" s="265"/>
      <c r="B133" s="257"/>
      <c r="C133" s="275"/>
      <c r="D133" s="271"/>
      <c r="E133" s="257"/>
      <c r="F133" s="257"/>
      <c r="G133" s="257"/>
      <c r="H133" s="257"/>
      <c r="I133" s="257"/>
      <c r="J133" s="265"/>
      <c r="K133" s="265"/>
      <c r="L133" s="265"/>
      <c r="M133" s="265"/>
      <c r="N133" s="265"/>
      <c r="O133" s="265"/>
      <c r="P133" s="265"/>
      <c r="Q133" s="265"/>
      <c r="R133" s="265"/>
      <c r="S133" s="265"/>
      <c r="T133" s="265"/>
      <c r="U133" s="265"/>
      <c r="V133" s="265"/>
      <c r="W133" s="265"/>
      <c r="X133" s="265"/>
      <c r="Y133" s="265"/>
      <c r="Z133" s="265"/>
      <c r="BN133" s="261"/>
    </row>
    <row r="134" spans="1:66" s="259" customFormat="1">
      <c r="A134" s="265"/>
      <c r="B134" s="257"/>
      <c r="C134" s="262"/>
      <c r="D134" s="271"/>
      <c r="E134" s="257"/>
      <c r="F134" s="257"/>
      <c r="G134" s="257"/>
      <c r="H134" s="257"/>
      <c r="I134" s="257"/>
      <c r="J134" s="265"/>
      <c r="K134" s="265"/>
      <c r="L134" s="265"/>
      <c r="M134" s="265"/>
      <c r="N134" s="265"/>
      <c r="O134" s="265"/>
      <c r="P134" s="265"/>
      <c r="Q134" s="265"/>
      <c r="R134" s="265"/>
      <c r="S134" s="265"/>
      <c r="T134" s="265"/>
      <c r="U134" s="265"/>
      <c r="V134" s="265"/>
      <c r="W134" s="265"/>
      <c r="X134" s="265"/>
      <c r="Y134" s="265"/>
      <c r="Z134" s="265"/>
      <c r="BN134" s="261"/>
    </row>
    <row r="135" spans="1:66" s="259" customFormat="1">
      <c r="A135" s="265"/>
      <c r="B135" s="257"/>
      <c r="C135" s="262"/>
      <c r="D135" s="275"/>
      <c r="E135" s="275"/>
      <c r="F135" s="275"/>
      <c r="G135" s="257"/>
      <c r="H135" s="257"/>
      <c r="I135" s="257"/>
      <c r="J135" s="265"/>
      <c r="K135" s="265"/>
      <c r="L135" s="265"/>
      <c r="M135" s="265"/>
      <c r="N135" s="265"/>
      <c r="O135" s="265"/>
      <c r="P135" s="265"/>
      <c r="Q135" s="265"/>
      <c r="R135" s="265"/>
      <c r="S135" s="265"/>
      <c r="T135" s="265"/>
      <c r="U135" s="265"/>
      <c r="V135" s="265"/>
      <c r="W135" s="265"/>
      <c r="X135" s="265"/>
      <c r="Y135" s="265"/>
      <c r="Z135" s="265"/>
      <c r="BN135" s="261"/>
    </row>
    <row r="136" spans="1:66" s="259" customFormat="1">
      <c r="A136" s="257"/>
      <c r="B136" s="268"/>
      <c r="C136" s="262"/>
      <c r="D136" s="275"/>
      <c r="E136" s="275"/>
      <c r="F136" s="275"/>
      <c r="G136" s="257"/>
      <c r="H136" s="257"/>
      <c r="I136" s="257"/>
      <c r="J136" s="257"/>
      <c r="K136" s="257"/>
      <c r="L136" s="257"/>
      <c r="M136" s="257"/>
      <c r="N136" s="257"/>
      <c r="O136" s="257"/>
      <c r="P136" s="257"/>
      <c r="Q136" s="257"/>
      <c r="R136" s="257"/>
      <c r="S136" s="257"/>
      <c r="T136" s="257"/>
      <c r="U136" s="257"/>
      <c r="V136" s="257"/>
      <c r="W136" s="257"/>
      <c r="X136" s="257"/>
      <c r="Y136" s="257"/>
      <c r="Z136" s="257"/>
      <c r="BN136" s="261"/>
    </row>
    <row r="137" spans="1:66" s="259" customFormat="1">
      <c r="A137" s="257"/>
      <c r="B137" s="257"/>
      <c r="C137" s="262"/>
      <c r="D137" s="275"/>
      <c r="E137" s="275"/>
      <c r="F137" s="275"/>
      <c r="G137" s="257"/>
      <c r="H137" s="257"/>
      <c r="I137" s="257"/>
      <c r="J137" s="257"/>
      <c r="K137" s="257"/>
      <c r="L137" s="257"/>
      <c r="M137" s="257"/>
      <c r="N137" s="257"/>
      <c r="O137" s="257"/>
      <c r="P137" s="257"/>
      <c r="Q137" s="257"/>
      <c r="R137" s="257"/>
      <c r="S137" s="257"/>
      <c r="T137" s="257"/>
      <c r="U137" s="257"/>
      <c r="V137" s="257"/>
      <c r="W137" s="257"/>
      <c r="X137" s="257"/>
      <c r="Y137" s="257"/>
      <c r="Z137" s="257"/>
      <c r="BN137" s="261"/>
    </row>
    <row r="138" spans="1:66" s="259" customFormat="1">
      <c r="A138" s="257"/>
      <c r="B138" s="265"/>
      <c r="C138" s="263"/>
      <c r="D138" s="263"/>
      <c r="E138" s="263"/>
      <c r="F138" s="263"/>
      <c r="G138" s="263"/>
      <c r="H138" s="263"/>
      <c r="I138" s="265"/>
      <c r="J138" s="257"/>
      <c r="K138" s="257"/>
      <c r="L138" s="257"/>
      <c r="M138" s="257"/>
      <c r="N138" s="257"/>
      <c r="O138" s="257"/>
      <c r="P138" s="257"/>
      <c r="Q138" s="257"/>
      <c r="R138" s="257"/>
      <c r="S138" s="257"/>
      <c r="T138" s="257"/>
      <c r="U138" s="257"/>
      <c r="V138" s="257"/>
      <c r="W138" s="257"/>
      <c r="X138" s="257"/>
      <c r="Y138" s="257"/>
      <c r="Z138" s="257"/>
      <c r="BN138" s="261"/>
    </row>
    <row r="139" spans="1:66" s="259" customFormat="1">
      <c r="A139" s="257"/>
      <c r="B139" s="264"/>
      <c r="C139" s="265"/>
      <c r="D139" s="265"/>
      <c r="E139" s="265"/>
      <c r="F139" s="265"/>
      <c r="G139" s="265"/>
      <c r="H139" s="265"/>
      <c r="I139" s="265"/>
      <c r="J139" s="257"/>
      <c r="K139" s="257"/>
      <c r="L139" s="257"/>
      <c r="M139" s="257"/>
      <c r="N139" s="257"/>
      <c r="O139" s="257"/>
      <c r="P139" s="257"/>
      <c r="Q139" s="257"/>
      <c r="R139" s="257"/>
      <c r="S139" s="257"/>
      <c r="T139" s="257"/>
      <c r="U139" s="257"/>
      <c r="V139" s="257"/>
      <c r="W139" s="257"/>
      <c r="X139" s="257"/>
      <c r="Y139" s="257"/>
      <c r="Z139" s="257"/>
      <c r="BN139" s="261"/>
    </row>
    <row r="140" spans="1:66" s="259" customFormat="1">
      <c r="A140" s="257"/>
      <c r="B140" s="263"/>
      <c r="C140" s="265"/>
      <c r="D140" s="265"/>
      <c r="E140" s="265"/>
      <c r="F140" s="265"/>
      <c r="G140" s="265"/>
      <c r="H140" s="265"/>
      <c r="I140" s="265"/>
      <c r="J140" s="257"/>
      <c r="K140" s="257"/>
      <c r="L140" s="257"/>
      <c r="M140" s="257"/>
      <c r="N140" s="257"/>
      <c r="O140" s="257"/>
      <c r="P140" s="257"/>
      <c r="Q140" s="257"/>
      <c r="R140" s="257"/>
      <c r="S140" s="257"/>
      <c r="T140" s="257"/>
      <c r="U140" s="257"/>
      <c r="V140" s="257"/>
      <c r="W140" s="257"/>
      <c r="X140" s="257"/>
      <c r="Y140" s="257"/>
      <c r="Z140" s="257"/>
      <c r="BN140" s="261"/>
    </row>
    <row r="141" spans="1:66" s="259" customFormat="1">
      <c r="A141" s="257"/>
      <c r="B141" s="263"/>
      <c r="C141" s="265"/>
      <c r="D141" s="265"/>
      <c r="E141" s="265"/>
      <c r="F141" s="265"/>
      <c r="G141" s="265"/>
      <c r="H141" s="265"/>
      <c r="I141" s="265"/>
      <c r="J141" s="257"/>
      <c r="K141" s="257"/>
      <c r="L141" s="257"/>
      <c r="M141" s="257"/>
      <c r="N141" s="257"/>
      <c r="O141" s="257"/>
      <c r="P141" s="257"/>
      <c r="Q141" s="257"/>
      <c r="R141" s="257"/>
      <c r="S141" s="257"/>
      <c r="T141" s="257"/>
      <c r="U141" s="257"/>
      <c r="V141" s="257"/>
      <c r="W141" s="257"/>
      <c r="X141" s="257"/>
      <c r="Y141" s="257"/>
      <c r="Z141" s="257"/>
      <c r="BN141" s="261"/>
    </row>
    <row r="142" spans="1:66" s="259" customFormat="1">
      <c r="A142" s="257"/>
      <c r="B142" s="264"/>
      <c r="C142" s="265"/>
      <c r="D142" s="265"/>
      <c r="E142" s="265"/>
      <c r="F142" s="265"/>
      <c r="G142" s="265"/>
      <c r="H142" s="265"/>
      <c r="I142" s="265"/>
      <c r="J142" s="257"/>
      <c r="K142" s="257"/>
      <c r="L142" s="257"/>
      <c r="M142" s="257"/>
      <c r="N142" s="257"/>
      <c r="O142" s="257"/>
      <c r="P142" s="257"/>
      <c r="Q142" s="257"/>
      <c r="R142" s="257"/>
      <c r="S142" s="257"/>
      <c r="T142" s="257"/>
      <c r="U142" s="257"/>
      <c r="V142" s="257"/>
      <c r="W142" s="257"/>
      <c r="X142" s="257"/>
      <c r="Y142" s="257"/>
      <c r="Z142" s="257"/>
      <c r="BN142" s="261"/>
    </row>
    <row r="143" spans="1:66" s="259" customFormat="1">
      <c r="A143" s="257"/>
      <c r="B143" s="264"/>
      <c r="C143" s="265"/>
      <c r="D143" s="265"/>
      <c r="E143" s="265"/>
      <c r="F143" s="265"/>
      <c r="G143" s="265"/>
      <c r="H143" s="265"/>
      <c r="I143" s="265"/>
      <c r="J143" s="257"/>
      <c r="K143" s="257"/>
      <c r="L143" s="257"/>
      <c r="M143" s="257"/>
      <c r="N143" s="257"/>
      <c r="O143" s="257"/>
      <c r="P143" s="257"/>
      <c r="Q143" s="257"/>
      <c r="R143" s="257"/>
      <c r="S143" s="257"/>
      <c r="T143" s="257"/>
      <c r="U143" s="257"/>
      <c r="V143" s="257"/>
      <c r="W143" s="257"/>
      <c r="X143" s="257"/>
      <c r="Y143" s="257"/>
      <c r="Z143" s="257"/>
      <c r="BN143" s="261"/>
    </row>
    <row r="144" spans="1:66" s="259" customFormat="1">
      <c r="A144" s="265"/>
      <c r="B144" s="265"/>
      <c r="C144" s="265"/>
      <c r="D144" s="265"/>
      <c r="E144" s="265"/>
      <c r="F144" s="265"/>
      <c r="G144" s="265"/>
      <c r="H144" s="265"/>
      <c r="I144" s="265"/>
      <c r="J144" s="265"/>
      <c r="K144" s="265"/>
      <c r="L144" s="265"/>
      <c r="M144" s="265"/>
      <c r="N144" s="265"/>
      <c r="O144" s="265"/>
      <c r="P144" s="265"/>
      <c r="Q144" s="265"/>
      <c r="R144" s="265"/>
      <c r="S144" s="265"/>
      <c r="T144" s="265"/>
      <c r="U144" s="265"/>
      <c r="V144" s="265"/>
      <c r="W144" s="265"/>
      <c r="X144" s="265"/>
      <c r="Y144" s="265"/>
      <c r="Z144" s="265"/>
      <c r="BN144" s="261"/>
    </row>
    <row r="145" spans="1:66" s="259" customFormat="1">
      <c r="A145" s="265"/>
      <c r="B145" s="263"/>
      <c r="C145" s="265"/>
      <c r="D145" s="265"/>
      <c r="E145" s="265"/>
      <c r="F145" s="265"/>
      <c r="G145" s="265"/>
      <c r="H145" s="265"/>
      <c r="I145" s="265"/>
      <c r="J145" s="265"/>
      <c r="K145" s="265"/>
      <c r="L145" s="265"/>
      <c r="M145" s="265"/>
      <c r="N145" s="265"/>
      <c r="O145" s="265"/>
      <c r="P145" s="265"/>
      <c r="Q145" s="265"/>
      <c r="R145" s="265"/>
      <c r="S145" s="265"/>
      <c r="T145" s="265"/>
      <c r="U145" s="265"/>
      <c r="V145" s="265"/>
      <c r="W145" s="265"/>
      <c r="X145" s="265"/>
      <c r="Y145" s="265"/>
      <c r="Z145" s="265"/>
      <c r="BN145" s="261"/>
    </row>
    <row r="146" spans="1:66" s="259" customFormat="1">
      <c r="A146" s="265"/>
      <c r="B146" s="265"/>
      <c r="C146" s="265"/>
      <c r="D146" s="265"/>
      <c r="E146" s="265"/>
      <c r="F146" s="265"/>
      <c r="G146" s="265"/>
      <c r="H146" s="265"/>
      <c r="I146" s="265"/>
      <c r="J146" s="265"/>
      <c r="K146" s="265"/>
      <c r="L146" s="265"/>
      <c r="M146" s="265"/>
      <c r="N146" s="265"/>
      <c r="O146" s="265"/>
      <c r="P146" s="265"/>
      <c r="Q146" s="265"/>
      <c r="R146" s="265"/>
      <c r="S146" s="265"/>
      <c r="T146" s="265"/>
      <c r="U146" s="265"/>
      <c r="V146" s="265"/>
      <c r="W146" s="265"/>
      <c r="X146" s="265"/>
      <c r="Y146" s="265"/>
      <c r="Z146" s="265"/>
      <c r="BN146" s="261"/>
    </row>
    <row r="147" spans="1:66" s="259" customFormat="1">
      <c r="A147" s="265"/>
      <c r="B147" s="278"/>
      <c r="C147" s="264"/>
      <c r="D147" s="278"/>
      <c r="E147" s="278"/>
      <c r="F147" s="278"/>
      <c r="G147" s="278"/>
      <c r="H147" s="278"/>
      <c r="I147" s="278"/>
      <c r="J147" s="265"/>
      <c r="K147" s="265"/>
      <c r="L147" s="265"/>
      <c r="M147" s="265"/>
      <c r="N147" s="265"/>
      <c r="O147" s="265"/>
      <c r="P147" s="265"/>
      <c r="Q147" s="265"/>
      <c r="R147" s="265"/>
      <c r="S147" s="265"/>
      <c r="T147" s="265"/>
      <c r="U147" s="265"/>
      <c r="V147" s="265"/>
      <c r="W147" s="265"/>
      <c r="X147" s="265"/>
      <c r="Y147" s="265"/>
      <c r="Z147" s="265"/>
      <c r="BN147" s="261"/>
    </row>
    <row r="148" spans="1:66" s="259" customFormat="1">
      <c r="A148" s="265"/>
      <c r="B148" s="271"/>
      <c r="C148" s="271"/>
      <c r="D148" s="265"/>
      <c r="E148" s="277"/>
      <c r="F148" s="277"/>
      <c r="G148" s="265"/>
      <c r="H148" s="265"/>
      <c r="I148" s="265"/>
      <c r="J148" s="265"/>
      <c r="K148" s="265"/>
      <c r="L148" s="265"/>
      <c r="M148" s="265"/>
      <c r="N148" s="265"/>
      <c r="O148" s="265"/>
      <c r="P148" s="265"/>
      <c r="Q148" s="265"/>
      <c r="R148" s="265"/>
      <c r="S148" s="265"/>
      <c r="T148" s="265"/>
      <c r="U148" s="265"/>
      <c r="V148" s="265"/>
      <c r="W148" s="265"/>
      <c r="X148" s="265"/>
      <c r="Y148" s="265"/>
      <c r="Z148" s="265"/>
      <c r="BN148" s="261"/>
    </row>
    <row r="149" spans="1:66" s="259" customFormat="1">
      <c r="A149" s="265"/>
      <c r="B149" s="271"/>
      <c r="C149" s="271"/>
      <c r="D149" s="265"/>
      <c r="E149" s="277"/>
      <c r="F149" s="277"/>
      <c r="G149" s="265"/>
      <c r="H149" s="265"/>
      <c r="I149" s="265"/>
      <c r="J149" s="265"/>
      <c r="K149" s="265"/>
      <c r="L149" s="265"/>
      <c r="M149" s="265"/>
      <c r="N149" s="265"/>
      <c r="O149" s="265"/>
      <c r="P149" s="265"/>
      <c r="Q149" s="265"/>
      <c r="R149" s="265"/>
      <c r="S149" s="265"/>
      <c r="T149" s="265"/>
      <c r="U149" s="265"/>
      <c r="V149" s="265"/>
      <c r="W149" s="265"/>
      <c r="X149" s="265"/>
      <c r="Y149" s="265"/>
      <c r="Z149" s="265"/>
      <c r="BN149" s="261"/>
    </row>
    <row r="150" spans="1:66" s="259" customFormat="1">
      <c r="A150" s="265"/>
      <c r="B150" s="271"/>
      <c r="C150" s="271"/>
      <c r="D150" s="265"/>
      <c r="E150" s="277"/>
      <c r="F150" s="265"/>
      <c r="G150" s="265"/>
      <c r="H150" s="265"/>
      <c r="I150" s="265"/>
      <c r="J150" s="265"/>
      <c r="K150" s="265"/>
      <c r="L150" s="265"/>
      <c r="M150" s="265"/>
      <c r="N150" s="265"/>
      <c r="O150" s="265"/>
      <c r="P150" s="265"/>
      <c r="Q150" s="265"/>
      <c r="R150" s="265"/>
      <c r="S150" s="265"/>
      <c r="T150" s="265"/>
      <c r="U150" s="265"/>
      <c r="V150" s="265"/>
      <c r="W150" s="265"/>
      <c r="X150" s="265"/>
      <c r="Y150" s="265"/>
      <c r="Z150" s="265"/>
      <c r="BN150" s="261"/>
    </row>
    <row r="151" spans="1:66" s="259" customFormat="1">
      <c r="A151" s="265"/>
      <c r="B151" s="271"/>
      <c r="C151" s="271"/>
      <c r="D151" s="265"/>
      <c r="E151" s="277"/>
      <c r="F151" s="277"/>
      <c r="G151" s="265"/>
      <c r="H151" s="265"/>
      <c r="I151" s="265"/>
      <c r="J151" s="265"/>
      <c r="K151" s="265"/>
      <c r="L151" s="265"/>
      <c r="M151" s="265"/>
      <c r="N151" s="265"/>
      <c r="O151" s="265"/>
      <c r="P151" s="265"/>
      <c r="Q151" s="265"/>
      <c r="R151" s="265"/>
      <c r="S151" s="265"/>
      <c r="T151" s="265"/>
      <c r="U151" s="265"/>
      <c r="V151" s="265"/>
      <c r="W151" s="265"/>
      <c r="X151" s="265"/>
      <c r="Y151" s="265"/>
      <c r="Z151" s="265"/>
      <c r="BN151" s="261"/>
    </row>
    <row r="152" spans="1:66" s="259" customFormat="1">
      <c r="A152" s="265"/>
      <c r="B152" s="271"/>
      <c r="C152" s="271"/>
      <c r="D152" s="265"/>
      <c r="E152" s="277"/>
      <c r="F152" s="277"/>
      <c r="G152" s="265"/>
      <c r="H152" s="265"/>
      <c r="I152" s="265"/>
      <c r="J152" s="265"/>
      <c r="K152" s="265"/>
      <c r="L152" s="265"/>
      <c r="M152" s="265"/>
      <c r="N152" s="265"/>
      <c r="O152" s="265"/>
      <c r="P152" s="265"/>
      <c r="Q152" s="265"/>
      <c r="R152" s="265"/>
      <c r="S152" s="265"/>
      <c r="T152" s="265"/>
      <c r="U152" s="265"/>
      <c r="V152" s="265"/>
      <c r="W152" s="265"/>
      <c r="X152" s="265"/>
      <c r="Y152" s="265"/>
      <c r="Z152" s="265"/>
      <c r="BN152" s="261"/>
    </row>
    <row r="153" spans="1:66" s="259" customFormat="1">
      <c r="A153" s="278"/>
      <c r="B153" s="265"/>
      <c r="C153" s="265"/>
      <c r="D153" s="265"/>
      <c r="E153" s="265"/>
      <c r="F153" s="265"/>
      <c r="G153" s="265"/>
      <c r="H153" s="265"/>
      <c r="I153" s="265"/>
      <c r="J153" s="278"/>
      <c r="K153" s="278"/>
      <c r="L153" s="278"/>
      <c r="M153" s="278"/>
      <c r="N153" s="278"/>
      <c r="O153" s="278"/>
      <c r="P153" s="278"/>
      <c r="Q153" s="278"/>
      <c r="R153" s="278"/>
      <c r="S153" s="278"/>
      <c r="T153" s="278"/>
      <c r="U153" s="278"/>
      <c r="V153" s="278"/>
      <c r="W153" s="278"/>
      <c r="X153" s="278"/>
      <c r="Y153" s="278"/>
      <c r="Z153" s="278"/>
      <c r="BN153" s="261"/>
    </row>
    <row r="154" spans="1:66" s="259" customFormat="1">
      <c r="A154" s="265"/>
      <c r="B154" s="263"/>
      <c r="C154" s="265"/>
      <c r="D154" s="265"/>
      <c r="E154" s="265"/>
      <c r="F154" s="265"/>
      <c r="G154" s="265"/>
      <c r="H154" s="265"/>
      <c r="I154" s="265"/>
      <c r="J154" s="265"/>
      <c r="K154" s="265"/>
      <c r="L154" s="265"/>
      <c r="M154" s="265"/>
      <c r="N154" s="265"/>
      <c r="O154" s="265"/>
      <c r="P154" s="265"/>
      <c r="Q154" s="265"/>
      <c r="R154" s="265"/>
      <c r="S154" s="265"/>
      <c r="T154" s="265"/>
      <c r="U154" s="265"/>
      <c r="V154" s="265"/>
      <c r="W154" s="265"/>
      <c r="X154" s="265"/>
      <c r="Y154" s="265"/>
      <c r="Z154" s="265"/>
      <c r="BN154" s="261"/>
    </row>
    <row r="155" spans="1:66" s="259" customFormat="1">
      <c r="A155" s="265"/>
      <c r="B155" s="265"/>
      <c r="C155" s="265"/>
      <c r="D155" s="265"/>
      <c r="E155" s="265"/>
      <c r="F155" s="265"/>
      <c r="G155" s="265"/>
      <c r="H155" s="265"/>
      <c r="I155" s="265"/>
      <c r="J155" s="265"/>
      <c r="K155" s="265"/>
      <c r="L155" s="265"/>
      <c r="M155" s="265"/>
      <c r="N155" s="265"/>
      <c r="O155" s="265"/>
      <c r="P155" s="265"/>
      <c r="Q155" s="265"/>
      <c r="R155" s="265"/>
      <c r="S155" s="265"/>
      <c r="T155" s="265"/>
      <c r="U155" s="265"/>
      <c r="V155" s="265"/>
      <c r="W155" s="265"/>
      <c r="X155" s="265"/>
      <c r="Y155" s="265"/>
      <c r="Z155" s="265"/>
      <c r="BN155" s="261"/>
    </row>
    <row r="156" spans="1:66" s="259" customFormat="1">
      <c r="A156" s="265"/>
      <c r="B156" s="278"/>
      <c r="C156" s="264"/>
      <c r="D156" s="278"/>
      <c r="E156" s="278"/>
      <c r="F156" s="278"/>
      <c r="G156" s="278"/>
      <c r="H156" s="278"/>
      <c r="I156" s="278"/>
      <c r="J156" s="265"/>
      <c r="K156" s="265"/>
      <c r="L156" s="265"/>
      <c r="M156" s="265"/>
      <c r="N156" s="265"/>
      <c r="O156" s="265"/>
      <c r="P156" s="265"/>
      <c r="Q156" s="265"/>
      <c r="R156" s="265"/>
      <c r="S156" s="265"/>
      <c r="T156" s="265"/>
      <c r="U156" s="265"/>
      <c r="V156" s="265"/>
      <c r="W156" s="265"/>
      <c r="X156" s="265"/>
      <c r="Y156" s="265"/>
      <c r="Z156" s="265"/>
      <c r="BN156" s="261"/>
    </row>
    <row r="157" spans="1:66" s="259" customFormat="1">
      <c r="A157" s="265"/>
      <c r="B157" s="271"/>
      <c r="C157" s="271"/>
      <c r="D157" s="265"/>
      <c r="E157" s="265"/>
      <c r="F157" s="265"/>
      <c r="G157" s="265"/>
      <c r="H157" s="265"/>
      <c r="I157" s="265"/>
      <c r="J157" s="265"/>
      <c r="K157" s="265"/>
      <c r="L157" s="265"/>
      <c r="M157" s="265"/>
      <c r="N157" s="265"/>
      <c r="O157" s="265"/>
      <c r="P157" s="265"/>
      <c r="Q157" s="265"/>
      <c r="R157" s="265"/>
      <c r="S157" s="265"/>
      <c r="T157" s="265"/>
      <c r="U157" s="265"/>
      <c r="V157" s="265"/>
      <c r="W157" s="265"/>
      <c r="X157" s="265"/>
      <c r="Y157" s="265"/>
      <c r="Z157" s="265"/>
      <c r="BN157" s="261"/>
    </row>
    <row r="158" spans="1:66" s="259" customFormat="1">
      <c r="A158" s="265"/>
      <c r="B158" s="271"/>
      <c r="C158" s="271"/>
      <c r="D158" s="265"/>
      <c r="E158" s="265"/>
      <c r="F158" s="265"/>
      <c r="G158" s="265"/>
      <c r="H158" s="265"/>
      <c r="I158" s="265"/>
      <c r="J158" s="265"/>
      <c r="K158" s="265"/>
      <c r="L158" s="265"/>
      <c r="M158" s="265"/>
      <c r="N158" s="265"/>
      <c r="O158" s="265"/>
      <c r="P158" s="265"/>
      <c r="Q158" s="265"/>
      <c r="R158" s="265"/>
      <c r="S158" s="265"/>
      <c r="T158" s="265"/>
      <c r="U158" s="265"/>
      <c r="V158" s="265"/>
      <c r="W158" s="265"/>
      <c r="X158" s="265"/>
      <c r="Y158" s="265"/>
      <c r="Z158" s="265"/>
      <c r="BN158" s="261"/>
    </row>
    <row r="159" spans="1:66" s="259" customFormat="1">
      <c r="A159" s="265"/>
      <c r="B159" s="271"/>
      <c r="C159" s="271"/>
      <c r="D159" s="265"/>
      <c r="E159" s="265"/>
      <c r="F159" s="265"/>
      <c r="G159" s="265"/>
      <c r="H159" s="265"/>
      <c r="I159" s="265"/>
      <c r="J159" s="265"/>
      <c r="K159" s="265"/>
      <c r="L159" s="265"/>
      <c r="M159" s="265"/>
      <c r="N159" s="265"/>
      <c r="O159" s="265"/>
      <c r="P159" s="265"/>
      <c r="Q159" s="265"/>
      <c r="R159" s="265"/>
      <c r="S159" s="265"/>
      <c r="T159" s="265"/>
      <c r="U159" s="265"/>
      <c r="V159" s="265"/>
      <c r="W159" s="265"/>
      <c r="X159" s="265"/>
      <c r="Y159" s="265"/>
      <c r="Z159" s="265"/>
      <c r="BN159" s="261"/>
    </row>
    <row r="160" spans="1:66" s="259" customFormat="1">
      <c r="A160" s="265"/>
      <c r="B160" s="271"/>
      <c r="C160" s="271"/>
      <c r="D160" s="265"/>
      <c r="E160" s="265"/>
      <c r="F160" s="265"/>
      <c r="G160" s="265"/>
      <c r="H160" s="265"/>
      <c r="I160" s="265"/>
      <c r="J160" s="265"/>
      <c r="K160" s="265"/>
      <c r="L160" s="265"/>
      <c r="M160" s="265"/>
      <c r="N160" s="265"/>
      <c r="O160" s="265"/>
      <c r="P160" s="265"/>
      <c r="Q160" s="265"/>
      <c r="R160" s="265"/>
      <c r="S160" s="265"/>
      <c r="T160" s="265"/>
      <c r="U160" s="265"/>
      <c r="V160" s="265"/>
      <c r="W160" s="265"/>
      <c r="X160" s="265"/>
      <c r="Y160" s="265"/>
      <c r="Z160" s="265"/>
      <c r="BN160" s="261"/>
    </row>
    <row r="161" spans="1:66" s="259" customFormat="1">
      <c r="A161" s="265"/>
      <c r="B161" s="271"/>
      <c r="C161" s="271"/>
      <c r="D161" s="265"/>
      <c r="E161" s="265"/>
      <c r="F161" s="265"/>
      <c r="G161" s="265"/>
      <c r="H161" s="265"/>
      <c r="I161" s="265"/>
      <c r="J161" s="265"/>
      <c r="K161" s="265"/>
      <c r="L161" s="265"/>
      <c r="M161" s="265"/>
      <c r="N161" s="265"/>
      <c r="O161" s="265"/>
      <c r="P161" s="265"/>
      <c r="Q161" s="265"/>
      <c r="R161" s="265"/>
      <c r="S161" s="265"/>
      <c r="T161" s="265"/>
      <c r="U161" s="265"/>
      <c r="V161" s="265"/>
      <c r="W161" s="265"/>
      <c r="X161" s="265"/>
      <c r="Y161" s="265"/>
      <c r="Z161" s="265"/>
      <c r="BN161" s="261"/>
    </row>
    <row r="162" spans="1:66" s="259" customFormat="1">
      <c r="A162" s="278"/>
      <c r="B162" s="257"/>
      <c r="C162" s="257"/>
      <c r="D162" s="257"/>
      <c r="E162" s="257"/>
      <c r="F162" s="257"/>
      <c r="G162" s="257"/>
      <c r="H162" s="257"/>
      <c r="I162" s="257"/>
      <c r="J162" s="278"/>
      <c r="K162" s="278"/>
      <c r="L162" s="278"/>
      <c r="M162" s="278"/>
      <c r="N162" s="278"/>
      <c r="O162" s="278"/>
      <c r="P162" s="278"/>
      <c r="Q162" s="278"/>
      <c r="R162" s="278"/>
      <c r="S162" s="278"/>
      <c r="T162" s="278"/>
      <c r="U162" s="278"/>
      <c r="V162" s="278"/>
      <c r="W162" s="278"/>
      <c r="X162" s="278"/>
      <c r="Y162" s="278"/>
      <c r="Z162" s="278"/>
      <c r="BN162" s="261"/>
    </row>
    <row r="163" spans="1:66" s="259" customFormat="1">
      <c r="A163" s="265"/>
      <c r="J163" s="265"/>
      <c r="K163" s="265"/>
      <c r="L163" s="265"/>
      <c r="M163" s="265"/>
      <c r="N163" s="265"/>
      <c r="O163" s="265"/>
      <c r="P163" s="265"/>
      <c r="Q163" s="265"/>
      <c r="R163" s="265"/>
      <c r="S163" s="265"/>
      <c r="T163" s="265"/>
      <c r="U163" s="265"/>
      <c r="V163" s="265"/>
      <c r="W163" s="265"/>
      <c r="X163" s="265"/>
      <c r="Y163" s="265"/>
      <c r="Z163" s="265"/>
      <c r="BN163" s="261"/>
    </row>
    <row r="164" spans="1:66" s="259" customFormat="1">
      <c r="A164" s="265"/>
      <c r="J164" s="265"/>
      <c r="K164" s="265"/>
      <c r="L164" s="265"/>
      <c r="M164" s="265"/>
      <c r="N164" s="265"/>
      <c r="O164" s="265"/>
      <c r="P164" s="265"/>
      <c r="Q164" s="265"/>
      <c r="R164" s="265"/>
      <c r="S164" s="265"/>
      <c r="T164" s="265"/>
      <c r="U164" s="265"/>
      <c r="V164" s="265"/>
      <c r="W164" s="265"/>
      <c r="X164" s="265"/>
      <c r="Y164" s="265"/>
      <c r="Z164" s="265"/>
      <c r="BN164" s="261"/>
    </row>
    <row r="165" spans="1:66" s="259" customFormat="1">
      <c r="A165" s="265"/>
      <c r="J165" s="265"/>
      <c r="K165" s="265"/>
      <c r="L165" s="265"/>
      <c r="M165" s="265"/>
      <c r="N165" s="265"/>
      <c r="O165" s="265"/>
      <c r="P165" s="265"/>
      <c r="Q165" s="265"/>
      <c r="R165" s="265"/>
      <c r="S165" s="265"/>
      <c r="T165" s="265"/>
      <c r="U165" s="265"/>
      <c r="V165" s="265"/>
      <c r="W165" s="265"/>
      <c r="X165" s="265"/>
      <c r="Y165" s="265"/>
      <c r="Z165" s="265"/>
      <c r="BN165" s="261"/>
    </row>
    <row r="166" spans="1:66" s="259" customFormat="1">
      <c r="A166" s="265"/>
      <c r="J166" s="265"/>
      <c r="K166" s="265"/>
      <c r="L166" s="265"/>
      <c r="M166" s="265"/>
      <c r="N166" s="265"/>
      <c r="O166" s="265"/>
      <c r="P166" s="265"/>
      <c r="Q166" s="265"/>
      <c r="R166" s="265"/>
      <c r="S166" s="265"/>
      <c r="T166" s="265"/>
      <c r="U166" s="265"/>
      <c r="V166" s="265"/>
      <c r="W166" s="265"/>
      <c r="X166" s="265"/>
      <c r="Y166" s="265"/>
      <c r="Z166" s="265"/>
      <c r="BN166" s="261"/>
    </row>
    <row r="167" spans="1:66" s="259" customFormat="1">
      <c r="A167" s="265"/>
      <c r="J167" s="265"/>
      <c r="K167" s="265"/>
      <c r="L167" s="265"/>
      <c r="M167" s="265"/>
      <c r="N167" s="265"/>
      <c r="O167" s="265"/>
      <c r="P167" s="265"/>
      <c r="Q167" s="265"/>
      <c r="R167" s="265"/>
      <c r="S167" s="265"/>
      <c r="T167" s="265"/>
      <c r="U167" s="265"/>
      <c r="V167" s="265"/>
      <c r="W167" s="265"/>
      <c r="X167" s="265"/>
      <c r="Y167" s="265"/>
      <c r="Z167" s="265"/>
      <c r="BN167" s="261"/>
    </row>
    <row r="168" spans="1:66" s="259" customFormat="1">
      <c r="A168" s="257"/>
      <c r="J168" s="257"/>
      <c r="K168" s="257"/>
      <c r="L168" s="257"/>
      <c r="M168" s="257"/>
      <c r="N168" s="257"/>
      <c r="O168" s="257"/>
      <c r="P168" s="257"/>
      <c r="Q168" s="257"/>
      <c r="R168" s="257"/>
      <c r="S168" s="257"/>
      <c r="T168" s="257"/>
      <c r="U168" s="257"/>
      <c r="V168" s="257"/>
      <c r="W168" s="257"/>
      <c r="X168" s="257"/>
      <c r="Y168" s="257"/>
      <c r="Z168" s="257"/>
      <c r="BN168" s="261"/>
    </row>
    <row r="169" spans="1:66" s="259" customFormat="1">
      <c r="BN169" s="261"/>
    </row>
    <row r="170" spans="1:66" s="259" customFormat="1">
      <c r="BN170" s="261"/>
    </row>
    <row r="171" spans="1:66" s="259" customFormat="1">
      <c r="BN171" s="261"/>
    </row>
    <row r="172" spans="1:66" s="259" customFormat="1">
      <c r="BN172" s="261"/>
    </row>
    <row r="173" spans="1:66" s="259" customFormat="1">
      <c r="BN173" s="261"/>
    </row>
    <row r="174" spans="1:66" s="259" customFormat="1">
      <c r="BN174" s="261"/>
    </row>
    <row r="175" spans="1:66" s="259" customFormat="1">
      <c r="BN175" s="261"/>
    </row>
    <row r="176" spans="1:66" s="259" customFormat="1">
      <c r="BN176" s="261"/>
    </row>
    <row r="177" spans="66:66" s="259" customFormat="1">
      <c r="BN177" s="261"/>
    </row>
    <row r="178" spans="66:66" s="259" customFormat="1">
      <c r="BN178" s="261"/>
    </row>
    <row r="179" spans="66:66" s="259" customFormat="1">
      <c r="BN179" s="261"/>
    </row>
    <row r="180" spans="66:66" s="259" customFormat="1">
      <c r="BN180" s="261"/>
    </row>
    <row r="181" spans="66:66" s="259" customFormat="1">
      <c r="BN181" s="261"/>
    </row>
    <row r="182" spans="66:66" s="259" customFormat="1">
      <c r="BN182" s="261"/>
    </row>
    <row r="183" spans="66:66" s="259" customFormat="1">
      <c r="BN183" s="261"/>
    </row>
    <row r="184" spans="66:66" s="259" customFormat="1">
      <c r="BN184" s="261"/>
    </row>
    <row r="185" spans="66:66" s="259" customFormat="1">
      <c r="BN185" s="261"/>
    </row>
    <row r="186" spans="66:66" s="259" customFormat="1">
      <c r="BN186" s="261"/>
    </row>
    <row r="187" spans="66:66" s="259" customFormat="1">
      <c r="BN187" s="261"/>
    </row>
    <row r="188" spans="66:66" s="259" customFormat="1">
      <c r="BN188" s="261"/>
    </row>
    <row r="189" spans="66:66" s="259" customFormat="1">
      <c r="BN189" s="261"/>
    </row>
    <row r="190" spans="66:66" s="259" customFormat="1">
      <c r="BN190" s="261"/>
    </row>
    <row r="191" spans="66:66" s="259" customFormat="1">
      <c r="BN191" s="261"/>
    </row>
    <row r="192" spans="66:66" s="259" customFormat="1">
      <c r="BN192" s="261"/>
    </row>
    <row r="193" spans="66:66" s="259" customFormat="1">
      <c r="BN193" s="261"/>
    </row>
    <row r="194" spans="66:66" s="259" customFormat="1">
      <c r="BN194" s="261"/>
    </row>
    <row r="195" spans="66:66" s="259" customFormat="1">
      <c r="BN195" s="261"/>
    </row>
    <row r="196" spans="66:66" s="259" customFormat="1">
      <c r="BN196" s="261"/>
    </row>
    <row r="197" spans="66:66" s="259" customFormat="1">
      <c r="BN197" s="261"/>
    </row>
    <row r="198" spans="66:66" s="259" customFormat="1">
      <c r="BN198" s="261"/>
    </row>
    <row r="199" spans="66:66" s="259" customFormat="1">
      <c r="BN199" s="261"/>
    </row>
    <row r="200" spans="66:66" s="259" customFormat="1">
      <c r="BN200" s="261"/>
    </row>
    <row r="201" spans="66:66" s="259" customFormat="1">
      <c r="BN201" s="261"/>
    </row>
    <row r="202" spans="66:66" s="259" customFormat="1">
      <c r="BN202" s="261"/>
    </row>
    <row r="203" spans="66:66" s="259" customFormat="1">
      <c r="BN203" s="261"/>
    </row>
    <row r="204" spans="66:66" s="259" customFormat="1">
      <c r="BN204" s="261"/>
    </row>
    <row r="205" spans="66:66" s="259" customFormat="1">
      <c r="BN205" s="261"/>
    </row>
    <row r="206" spans="66:66" s="259" customFormat="1">
      <c r="BN206" s="261"/>
    </row>
    <row r="207" spans="66:66" s="259" customFormat="1">
      <c r="BN207" s="261"/>
    </row>
    <row r="208" spans="66:66" s="259" customFormat="1">
      <c r="BN208" s="261"/>
    </row>
    <row r="209" spans="66:66" s="259" customFormat="1">
      <c r="BN209" s="261"/>
    </row>
    <row r="210" spans="66:66" s="259" customFormat="1">
      <c r="BN210" s="261"/>
    </row>
    <row r="211" spans="66:66" s="259" customFormat="1">
      <c r="BN211" s="261"/>
    </row>
    <row r="212" spans="66:66" s="259" customFormat="1">
      <c r="BN212" s="261"/>
    </row>
    <row r="213" spans="66:66" s="259" customFormat="1">
      <c r="BN213" s="261"/>
    </row>
    <row r="214" spans="66:66" s="259" customFormat="1">
      <c r="BN214" s="261"/>
    </row>
    <row r="215" spans="66:66" s="259" customFormat="1">
      <c r="BN215" s="261"/>
    </row>
    <row r="216" spans="66:66" s="259" customFormat="1">
      <c r="BN216" s="261"/>
    </row>
    <row r="217" spans="66:66" s="259" customFormat="1">
      <c r="BN217" s="261"/>
    </row>
    <row r="218" spans="66:66" s="259" customFormat="1">
      <c r="BN218" s="261"/>
    </row>
    <row r="219" spans="66:66" s="259" customFormat="1">
      <c r="BN219" s="261"/>
    </row>
    <row r="220" spans="66:66" s="259" customFormat="1">
      <c r="BN220" s="261"/>
    </row>
    <row r="221" spans="66:66" s="259" customFormat="1">
      <c r="BN221" s="261"/>
    </row>
    <row r="222" spans="66:66" s="259" customFormat="1">
      <c r="BN222" s="261"/>
    </row>
    <row r="223" spans="66:66" s="259" customFormat="1">
      <c r="BN223" s="261"/>
    </row>
    <row r="224" spans="66:66" s="259" customFormat="1">
      <c r="BN224" s="261"/>
    </row>
    <row r="225" spans="66:66" s="259" customFormat="1">
      <c r="BN225" s="261"/>
    </row>
    <row r="226" spans="66:66" s="259" customFormat="1">
      <c r="BN226" s="261"/>
    </row>
    <row r="227" spans="66:66" s="259" customFormat="1">
      <c r="BN227" s="261"/>
    </row>
    <row r="228" spans="66:66" s="259" customFormat="1">
      <c r="BN228" s="261"/>
    </row>
    <row r="229" spans="66:66" s="259" customFormat="1">
      <c r="BN229" s="261"/>
    </row>
    <row r="230" spans="66:66" s="259" customFormat="1">
      <c r="BN230" s="261"/>
    </row>
    <row r="231" spans="66:66" s="259" customFormat="1">
      <c r="BN231" s="261"/>
    </row>
    <row r="232" spans="66:66" s="259" customFormat="1">
      <c r="BN232" s="261"/>
    </row>
    <row r="233" spans="66:66" s="259" customFormat="1">
      <c r="BN233" s="261"/>
    </row>
    <row r="234" spans="66:66" s="259" customFormat="1">
      <c r="BN234" s="261"/>
    </row>
    <row r="235" spans="66:66" s="259" customFormat="1">
      <c r="BN235" s="261"/>
    </row>
    <row r="236" spans="66:66" s="259" customFormat="1">
      <c r="BN236" s="261"/>
    </row>
    <row r="237" spans="66:66" s="259" customFormat="1">
      <c r="BN237" s="261"/>
    </row>
    <row r="238" spans="66:66" s="259" customFormat="1">
      <c r="BN238" s="261"/>
    </row>
    <row r="239" spans="66:66" s="259" customFormat="1">
      <c r="BN239" s="261"/>
    </row>
    <row r="240" spans="66:66" s="259" customFormat="1">
      <c r="BN240" s="261"/>
    </row>
    <row r="241" spans="66:66" s="259" customFormat="1">
      <c r="BN241" s="261"/>
    </row>
    <row r="242" spans="66:66" s="259" customFormat="1">
      <c r="BN242" s="261"/>
    </row>
    <row r="243" spans="66:66" s="259" customFormat="1">
      <c r="BN243" s="261"/>
    </row>
    <row r="244" spans="66:66" s="259" customFormat="1">
      <c r="BN244" s="261"/>
    </row>
    <row r="245" spans="66:66" s="259" customFormat="1">
      <c r="BN245" s="261"/>
    </row>
    <row r="246" spans="66:66" s="259" customFormat="1">
      <c r="BN246" s="261"/>
    </row>
    <row r="247" spans="66:66" s="259" customFormat="1">
      <c r="BN247" s="261"/>
    </row>
    <row r="248" spans="66:66" s="259" customFormat="1">
      <c r="BN248" s="261"/>
    </row>
    <row r="249" spans="66:66" s="259" customFormat="1">
      <c r="BN249" s="261"/>
    </row>
    <row r="250" spans="66:66" s="259" customFormat="1">
      <c r="BN250" s="261"/>
    </row>
  </sheetData>
  <sheetProtection algorithmName="SHA-512" hashValue="XMU/g4x7D2TcJjIU4dxVkOrhiTOoGoqaEyW3QYxa25FsbkoBsl1h03eVvNo3B2F9zlhdre26F3m/4sd7wmcBCw==" saltValue="mCEs8cj4A0NaXCpXxDrsug==" spinCount="100000" sheet="1" objects="1" scenarios="1"/>
  <customSheetViews>
    <customSheetView guid="{2DAA1D84-496C-43B3-9B3D-F6443FDB70D2}" scale="90" topLeftCell="A16">
      <selection activeCell="C30" sqref="C30"/>
      <pageMargins left="0.7" right="0.7" top="0.75" bottom="0.75" header="0.3" footer="0.3"/>
      <pageSetup paperSize="9" orientation="portrait" verticalDpi="0" r:id="rId1"/>
    </customSheetView>
    <customSheetView guid="{4795D392-B56F-435A-BCD0-DB99C7E0A0B0}" scale="90">
      <selection activeCell="F6" sqref="F6"/>
      <pageMargins left="0.7" right="0.7" top="0.75" bottom="0.75" header="0.3" footer="0.3"/>
      <pageSetup paperSize="9" orientation="portrait" verticalDpi="0" r:id="rId2"/>
    </customSheetView>
  </customSheetViews>
  <mergeCells count="5">
    <mergeCell ref="A1:E1"/>
    <mergeCell ref="A3:E3"/>
    <mergeCell ref="B21:C22"/>
    <mergeCell ref="B32:D33"/>
    <mergeCell ref="B37:D38"/>
  </mergeCells>
  <dataValidations count="4">
    <dataValidation type="list" allowBlank="1" showInputMessage="1" showErrorMessage="1" sqref="E72 E105 E137">
      <formula1>חודשים</formula1>
    </dataValidation>
    <dataValidation type="list" allowBlank="1" showInputMessage="1" showErrorMessage="1" sqref="D72 D100 D103:D105 D135:D137">
      <formula1>שנה</formula1>
    </dataValidation>
    <dataValidation type="list" allowBlank="1" showInputMessage="1" showErrorMessage="1" sqref="F72 F105 F137">
      <formula1>יום_</formula1>
    </dataValidation>
    <dataValidation type="decimal" operator="greaterThanOrEqual" allowBlank="1" showInputMessage="1" showErrorMessage="1" sqref="J18:K18">
      <formula1>אפס</formula1>
    </dataValidation>
  </dataValidations>
  <pageMargins left="0.7" right="0.7" top="0.75" bottom="0.75" header="0.3" footer="0.3"/>
  <pageSetup paperSize="9"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3" tint="0.59999389629810485"/>
    <pageSetUpPr autoPageBreaks="0"/>
  </sheetPr>
  <dimension ref="A1:DQ92"/>
  <sheetViews>
    <sheetView rightToLeft="1" zoomScale="60" zoomScaleNormal="60" workbookViewId="0">
      <selection activeCell="A93" sqref="A93"/>
    </sheetView>
  </sheetViews>
  <sheetFormatPr defaultColWidth="9" defaultRowHeight="16.5" outlineLevelRow="1" outlineLevelCol="1"/>
  <cols>
    <col min="1" max="1" width="5.375" style="362" customWidth="1"/>
    <col min="2" max="2" width="46.125" style="340" customWidth="1"/>
    <col min="3" max="5" width="30.75" style="340" customWidth="1"/>
    <col min="6" max="6" width="28.125" style="340" customWidth="1"/>
    <col min="7" max="11" width="24.625" style="340" customWidth="1"/>
    <col min="12" max="12" width="20.5" style="340" hidden="1" customWidth="1" outlineLevel="1"/>
    <col min="13" max="13" width="28.375" style="340" hidden="1" customWidth="1" outlineLevel="1"/>
    <col min="14" max="14" width="15.125" style="340" hidden="1" customWidth="1" outlineLevel="1"/>
    <col min="15" max="15" width="24.625" style="340" hidden="1" customWidth="1" outlineLevel="1"/>
    <col min="16" max="16" width="26.25" style="340" customWidth="1" collapsed="1"/>
    <col min="17" max="17" width="29.625" style="340" customWidth="1"/>
    <col min="18" max="18" width="18.125" style="340" customWidth="1"/>
    <col min="19" max="24" width="29.375" style="340" customWidth="1"/>
    <col min="25" max="25" width="10.625" style="340" customWidth="1"/>
    <col min="26" max="26" width="29.875" style="340" customWidth="1"/>
    <col min="27" max="27" width="14.625" style="340" customWidth="1"/>
    <col min="28" max="28" width="28.25" style="340" customWidth="1"/>
    <col min="29" max="29" width="20.375" style="340" customWidth="1"/>
    <col min="30" max="30" width="29.375" style="340" customWidth="1"/>
    <col min="31" max="31" width="20.75" style="340" customWidth="1"/>
    <col min="32" max="32" width="16.625" style="340" hidden="1" customWidth="1" outlineLevel="1"/>
    <col min="33" max="33" width="15.625" style="340" hidden="1" customWidth="1" outlineLevel="1"/>
    <col min="34" max="34" width="18.75" style="340" hidden="1" customWidth="1" outlineLevel="1"/>
    <col min="35" max="35" width="20.875" style="340" hidden="1" customWidth="1" outlineLevel="1"/>
    <col min="36" max="36" width="27.125" style="340" hidden="1" customWidth="1" outlineLevel="1"/>
    <col min="37" max="37" width="27" style="340" customWidth="1" collapsed="1"/>
    <col min="38" max="38" width="18.25" style="340" customWidth="1"/>
    <col min="39" max="39" width="23.375" style="340" customWidth="1"/>
    <col min="40" max="40" width="20.25" style="340" customWidth="1"/>
    <col min="41" max="41" width="20.125" style="340" customWidth="1"/>
    <col min="42" max="42" width="16.375" style="340" customWidth="1"/>
    <col min="43" max="43" width="24.875" style="340" customWidth="1"/>
    <col min="44" max="44" width="14.375" style="340" hidden="1" customWidth="1" outlineLevel="1"/>
    <col min="45" max="45" width="28.75" style="340" hidden="1" customWidth="1" outlineLevel="1"/>
    <col min="46" max="46" width="19.125" style="340" hidden="1" customWidth="1" outlineLevel="1"/>
    <col min="47" max="47" width="20.875" style="340" hidden="1" customWidth="1" outlineLevel="1"/>
    <col min="48" max="48" width="22.375" style="340" hidden="1" customWidth="1" outlineLevel="1"/>
    <col min="49" max="49" width="25.875" style="340" customWidth="1" collapsed="1"/>
    <col min="50" max="50" width="21.875" style="340" customWidth="1"/>
    <col min="51" max="51" width="25.125" style="340" customWidth="1"/>
    <col min="52" max="52" width="22" style="340" bestFit="1" customWidth="1"/>
    <col min="53" max="53" width="11.75" style="340" customWidth="1"/>
    <col min="54" max="54" width="27.375" style="340" customWidth="1"/>
    <col min="55" max="55" width="22.375" style="340" customWidth="1"/>
    <col min="56" max="56" width="26.25" style="340" hidden="1" customWidth="1" outlineLevel="1"/>
    <col min="57" max="57" width="20.875" style="340" hidden="1" customWidth="1" outlineLevel="1"/>
    <col min="58" max="59" width="26.375" style="340" hidden="1" customWidth="1" outlineLevel="1"/>
    <col min="60" max="60" width="15.375" style="340" hidden="1" customWidth="1" outlineLevel="1"/>
    <col min="61" max="61" width="11.25" style="340" customWidth="1" collapsed="1"/>
    <col min="62" max="62" width="13.25" style="340" customWidth="1"/>
    <col min="63" max="63" width="11" style="340" customWidth="1"/>
    <col min="64" max="64" width="22" style="341" bestFit="1" customWidth="1"/>
    <col min="65" max="65" width="13.75" style="340" customWidth="1"/>
    <col min="66" max="66" width="26.375" style="340" customWidth="1"/>
    <col min="67" max="67" width="14.875" style="340" customWidth="1"/>
    <col min="68" max="68" width="13.75" style="340" hidden="1" customWidth="1" outlineLevel="1"/>
    <col min="69" max="69" width="14.375" style="340" hidden="1" customWidth="1" outlineLevel="1"/>
    <col min="70" max="70" width="17.75" style="340" hidden="1" customWidth="1" outlineLevel="1"/>
    <col min="71" max="71" width="20.875" style="340" hidden="1" customWidth="1" outlineLevel="1"/>
    <col min="72" max="72" width="12.125" style="340" hidden="1" customWidth="1" outlineLevel="1"/>
    <col min="73" max="73" width="14.375" style="340" customWidth="1" collapsed="1"/>
    <col min="74" max="74" width="20.375" style="340" customWidth="1"/>
    <col min="75" max="75" width="15.125" style="340" customWidth="1"/>
    <col min="76" max="76" width="22" style="340" bestFit="1" customWidth="1"/>
    <col min="77" max="77" width="13.375" style="340" customWidth="1"/>
    <col min="78" max="78" width="20" style="340" customWidth="1"/>
    <col min="79" max="79" width="12.25" style="340" customWidth="1"/>
    <col min="80" max="80" width="15.625" style="340" hidden="1" customWidth="1" outlineLevel="1"/>
    <col min="81" max="81" width="26" style="340" hidden="1" customWidth="1" outlineLevel="1"/>
    <col min="82" max="82" width="14.625" style="340" hidden="1" customWidth="1" outlineLevel="1"/>
    <col min="83" max="83" width="20.875" style="340" hidden="1" customWidth="1" outlineLevel="1"/>
    <col min="84" max="84" width="11.625" style="340" hidden="1" customWidth="1" outlineLevel="1"/>
    <col min="85" max="85" width="20.125" style="340" bestFit="1" customWidth="1" collapsed="1"/>
    <col min="86" max="86" width="9" style="340"/>
    <col min="87" max="87" width="11.75" style="340" bestFit="1" customWidth="1"/>
    <col min="88" max="88" width="22" style="340" bestFit="1" customWidth="1"/>
    <col min="89" max="91" width="9" style="340"/>
    <col min="92" max="92" width="13.375" style="340" hidden="1" customWidth="1" outlineLevel="1"/>
    <col min="93" max="93" width="13.125" style="340" hidden="1" customWidth="1" outlineLevel="1"/>
    <col min="94" max="94" width="10.375" style="340" hidden="1" customWidth="1" outlineLevel="1"/>
    <col min="95" max="95" width="20.875" style="340" hidden="1" customWidth="1" outlineLevel="1"/>
    <col min="96" max="96" width="9" style="340" hidden="1" customWidth="1" outlineLevel="1"/>
    <col min="97" max="97" width="20.125" style="340" bestFit="1" customWidth="1" collapsed="1"/>
    <col min="98" max="98" width="9" style="340"/>
    <col min="99" max="99" width="11.75" style="340" bestFit="1" customWidth="1"/>
    <col min="100" max="100" width="22" style="340" bestFit="1" customWidth="1"/>
    <col min="101" max="103" width="9" style="340"/>
    <col min="104" max="104" width="13.375" style="340" hidden="1" customWidth="1" outlineLevel="1"/>
    <col min="105" max="105" width="13.125" style="340" hidden="1" customWidth="1" outlineLevel="1"/>
    <col min="106" max="106" width="10.375" style="340" hidden="1" customWidth="1" outlineLevel="1"/>
    <col min="107" max="107" width="20.875" style="340" hidden="1" customWidth="1" outlineLevel="1"/>
    <col min="108" max="108" width="9" style="340" hidden="1" customWidth="1" outlineLevel="1"/>
    <col min="109" max="109" width="20.125" style="340" bestFit="1" customWidth="1" collapsed="1"/>
    <col min="110" max="110" width="9" style="340"/>
    <col min="111" max="111" width="11.75" style="340" bestFit="1" customWidth="1"/>
    <col min="112" max="112" width="22" style="340" bestFit="1" customWidth="1"/>
    <col min="113" max="115" width="9" style="340"/>
    <col min="116" max="116" width="13.375" style="340" hidden="1" customWidth="1" outlineLevel="1"/>
    <col min="117" max="117" width="20.125" style="340" hidden="1" customWidth="1" outlineLevel="1"/>
    <col min="118" max="118" width="10.375" style="340" hidden="1" customWidth="1" outlineLevel="1"/>
    <col min="119" max="119" width="20.875" style="340" hidden="1" customWidth="1" outlineLevel="1"/>
    <col min="120" max="120" width="9" style="340" hidden="1" customWidth="1" outlineLevel="1"/>
    <col min="121" max="121" width="9" style="340" collapsed="1"/>
    <col min="122" max="16384" width="9" style="340"/>
  </cols>
  <sheetData>
    <row r="1" spans="1:64" ht="81.95" customHeight="1">
      <c r="A1" s="753" t="s">
        <v>2391</v>
      </c>
      <c r="B1" s="754"/>
      <c r="C1" s="754"/>
      <c r="D1" s="754"/>
      <c r="E1" s="754"/>
      <c r="F1" s="754"/>
      <c r="G1" s="754"/>
      <c r="H1" s="754"/>
      <c r="I1" s="754"/>
      <c r="J1" s="754"/>
      <c r="K1" s="754"/>
      <c r="L1" s="754"/>
      <c r="M1" s="754"/>
      <c r="N1" s="754"/>
      <c r="O1" s="754"/>
      <c r="P1" s="755"/>
    </row>
    <row r="2" spans="1:64">
      <c r="A2" s="401"/>
      <c r="B2" s="339"/>
      <c r="C2" s="339"/>
      <c r="D2" s="339"/>
      <c r="E2" s="339"/>
      <c r="F2" s="339"/>
      <c r="G2" s="339"/>
      <c r="H2" s="339"/>
      <c r="I2" s="339"/>
      <c r="J2" s="339"/>
      <c r="K2" s="339"/>
      <c r="L2" s="339"/>
      <c r="M2" s="339"/>
      <c r="N2" s="339"/>
      <c r="O2" s="339"/>
      <c r="P2" s="402"/>
    </row>
    <row r="3" spans="1:64" s="357" customFormat="1" ht="25.5" customHeight="1">
      <c r="A3" s="403"/>
      <c r="B3" s="404" t="s">
        <v>2348</v>
      </c>
      <c r="C3" s="405"/>
      <c r="D3" s="406"/>
      <c r="E3" s="406"/>
      <c r="F3" s="406"/>
      <c r="G3" s="406"/>
      <c r="H3" s="406"/>
      <c r="I3" s="406"/>
      <c r="J3" s="406"/>
      <c r="K3" s="406"/>
      <c r="L3" s="406"/>
      <c r="M3" s="406"/>
      <c r="N3" s="406"/>
      <c r="O3" s="406"/>
      <c r="P3" s="407"/>
      <c r="BL3" s="358"/>
    </row>
    <row r="4" spans="1:64" s="357" customFormat="1" ht="24.6" customHeight="1">
      <c r="A4" s="403"/>
      <c r="B4" s="404" t="s">
        <v>224</v>
      </c>
      <c r="C4" s="405"/>
      <c r="D4" s="406"/>
      <c r="E4" s="406"/>
      <c r="F4" s="406"/>
      <c r="G4" s="406"/>
      <c r="H4" s="406"/>
      <c r="I4" s="406"/>
      <c r="J4" s="406"/>
      <c r="K4" s="406"/>
      <c r="L4" s="406"/>
      <c r="M4" s="406"/>
      <c r="N4" s="406"/>
      <c r="O4" s="406"/>
      <c r="P4" s="407"/>
      <c r="BL4" s="358"/>
    </row>
    <row r="5" spans="1:64" s="357" customFormat="1" ht="20.45" customHeight="1">
      <c r="A5" s="403"/>
      <c r="B5" s="408" t="s">
        <v>25</v>
      </c>
      <c r="C5" s="406"/>
      <c r="D5" s="406"/>
      <c r="E5" s="406"/>
      <c r="F5" s="406"/>
      <c r="G5" s="406"/>
      <c r="H5" s="406"/>
      <c r="I5" s="406"/>
      <c r="J5" s="406"/>
      <c r="K5" s="406"/>
      <c r="L5" s="406"/>
      <c r="M5" s="406"/>
      <c r="N5" s="406"/>
      <c r="O5" s="406"/>
      <c r="P5" s="407"/>
      <c r="BK5" s="358"/>
    </row>
    <row r="6" spans="1:64" s="357" customFormat="1" ht="20.45" customHeight="1">
      <c r="A6" s="403"/>
      <c r="B6" s="409" t="s">
        <v>26</v>
      </c>
      <c r="C6" s="406"/>
      <c r="D6" s="406"/>
      <c r="E6" s="406"/>
      <c r="F6" s="406"/>
      <c r="G6" s="406"/>
      <c r="H6" s="406"/>
      <c r="I6" s="406"/>
      <c r="J6" s="406"/>
      <c r="K6" s="406"/>
      <c r="L6" s="406"/>
      <c r="M6" s="406"/>
      <c r="N6" s="406"/>
      <c r="O6" s="406"/>
      <c r="P6" s="407"/>
      <c r="BK6" s="358"/>
    </row>
    <row r="7" spans="1:64" s="357" customFormat="1" ht="20.45" customHeight="1">
      <c r="A7" s="403"/>
      <c r="B7" s="410" t="s">
        <v>2329</v>
      </c>
      <c r="C7" s="406"/>
      <c r="D7" s="406"/>
      <c r="E7" s="406"/>
      <c r="F7" s="406"/>
      <c r="G7" s="406"/>
      <c r="H7" s="406"/>
      <c r="I7" s="406"/>
      <c r="J7" s="406"/>
      <c r="K7" s="406"/>
      <c r="L7" s="406"/>
      <c r="M7" s="406"/>
      <c r="N7" s="406"/>
      <c r="O7" s="406"/>
      <c r="P7" s="407"/>
      <c r="BK7" s="358"/>
    </row>
    <row r="8" spans="1:64" ht="17.25">
      <c r="A8" s="411"/>
      <c r="B8" s="342"/>
      <c r="C8" s="762"/>
      <c r="D8" s="762"/>
      <c r="E8" s="762"/>
      <c r="F8" s="762"/>
      <c r="G8" s="342"/>
      <c r="H8" s="342"/>
      <c r="I8" s="342"/>
      <c r="J8" s="342"/>
      <c r="K8" s="342"/>
      <c r="L8" s="342"/>
      <c r="M8" s="342"/>
      <c r="N8" s="342"/>
      <c r="O8" s="342"/>
      <c r="P8" s="412"/>
    </row>
    <row r="9" spans="1:64" s="359" customFormat="1" ht="20.25">
      <c r="A9" s="413"/>
      <c r="B9" s="360" t="s">
        <v>307</v>
      </c>
      <c r="P9" s="414"/>
      <c r="BL9" s="361"/>
    </row>
    <row r="10" spans="1:64" s="345" customFormat="1" ht="29.45" customHeight="1">
      <c r="A10" s="415">
        <v>0.1</v>
      </c>
      <c r="B10" s="714" t="s">
        <v>0</v>
      </c>
      <c r="C10" s="721"/>
      <c r="D10" s="715"/>
      <c r="E10" s="715"/>
      <c r="F10" s="715"/>
      <c r="G10" s="715"/>
      <c r="H10" s="715"/>
      <c r="I10" s="364"/>
      <c r="J10" s="364"/>
      <c r="K10" s="364"/>
      <c r="L10" s="364"/>
      <c r="M10" s="364"/>
      <c r="N10" s="364"/>
      <c r="O10" s="364"/>
      <c r="P10" s="416"/>
      <c r="BL10" s="346"/>
    </row>
    <row r="11" spans="1:64" s="345" customFormat="1" ht="29.45" customHeight="1">
      <c r="A11" s="415">
        <v>0.2</v>
      </c>
      <c r="B11" s="714" t="s">
        <v>203</v>
      </c>
      <c r="C11" s="721"/>
      <c r="D11" s="717"/>
      <c r="E11" s="717"/>
      <c r="F11" s="715"/>
      <c r="G11" s="715"/>
      <c r="H11" s="715"/>
      <c r="I11" s="364"/>
      <c r="J11" s="364"/>
      <c r="K11" s="364"/>
      <c r="L11" s="364"/>
      <c r="M11" s="364"/>
      <c r="N11" s="364"/>
      <c r="O11" s="364"/>
      <c r="P11" s="416"/>
      <c r="BL11" s="346"/>
    </row>
    <row r="12" spans="1:64" s="345" customFormat="1" ht="29.45" customHeight="1">
      <c r="A12" s="417">
        <v>0.3</v>
      </c>
      <c r="B12" s="714" t="s">
        <v>4</v>
      </c>
      <c r="C12" s="722"/>
      <c r="D12" s="717"/>
      <c r="E12" s="717"/>
      <c r="F12" s="715"/>
      <c r="G12" s="715"/>
      <c r="H12" s="715"/>
      <c r="I12" s="364"/>
      <c r="J12" s="364"/>
      <c r="K12" s="364"/>
      <c r="L12" s="364"/>
      <c r="M12" s="364"/>
      <c r="N12" s="364"/>
      <c r="O12" s="364"/>
      <c r="P12" s="416"/>
      <c r="BL12" s="346"/>
    </row>
    <row r="13" spans="1:64" s="345" customFormat="1" ht="29.45" customHeight="1">
      <c r="A13" s="417">
        <v>0.4</v>
      </c>
      <c r="B13" s="714" t="s">
        <v>93</v>
      </c>
      <c r="C13" s="721"/>
      <c r="D13" s="715"/>
      <c r="E13" s="715"/>
      <c r="F13" s="715"/>
      <c r="G13" s="715"/>
      <c r="H13" s="715"/>
      <c r="I13" s="364"/>
      <c r="J13" s="364"/>
      <c r="K13" s="364"/>
      <c r="L13" s="364"/>
      <c r="M13" s="364"/>
      <c r="N13" s="364"/>
      <c r="O13" s="364"/>
      <c r="P13" s="416"/>
      <c r="BL13" s="346"/>
    </row>
    <row r="14" spans="1:64" s="345" customFormat="1" ht="29.45" customHeight="1">
      <c r="A14" s="417">
        <v>0.5</v>
      </c>
      <c r="B14" s="714" t="s">
        <v>2349</v>
      </c>
      <c r="C14" s="721"/>
      <c r="D14" s="718"/>
      <c r="E14" s="363"/>
      <c r="F14" s="718"/>
      <c r="G14" s="719"/>
      <c r="H14" s="720"/>
      <c r="I14" s="364"/>
      <c r="J14" s="364"/>
      <c r="K14" s="364"/>
      <c r="L14" s="364"/>
      <c r="M14" s="364"/>
      <c r="N14" s="364"/>
      <c r="O14" s="364"/>
      <c r="P14" s="416"/>
      <c r="BL14" s="346"/>
    </row>
    <row r="15" spans="1:64" s="345" customFormat="1" ht="29.45" customHeight="1">
      <c r="A15" s="418">
        <v>0.6</v>
      </c>
      <c r="B15" s="714" t="s">
        <v>18</v>
      </c>
      <c r="C15" s="721"/>
      <c r="D15" s="718"/>
      <c r="E15" s="715"/>
      <c r="F15" s="715"/>
      <c r="G15" s="715"/>
      <c r="H15" s="715"/>
      <c r="I15" s="364"/>
      <c r="J15" s="364"/>
      <c r="K15" s="364"/>
      <c r="L15" s="364"/>
      <c r="M15" s="364"/>
      <c r="N15" s="364"/>
      <c r="O15" s="364"/>
      <c r="P15" s="416"/>
      <c r="BL15" s="346"/>
    </row>
    <row r="16" spans="1:64" s="347" customFormat="1" ht="29.45" customHeight="1">
      <c r="A16" s="419">
        <v>0.7</v>
      </c>
      <c r="B16" s="714" t="s">
        <v>535</v>
      </c>
      <c r="C16" s="388" t="s">
        <v>536</v>
      </c>
      <c r="D16" s="388" t="s">
        <v>537</v>
      </c>
      <c r="E16" s="388" t="s">
        <v>538</v>
      </c>
      <c r="F16" s="388" t="s">
        <v>539</v>
      </c>
      <c r="G16" s="388" t="s">
        <v>540</v>
      </c>
      <c r="H16" s="388" t="s">
        <v>541</v>
      </c>
      <c r="I16" s="420"/>
      <c r="J16" s="420"/>
      <c r="K16" s="420"/>
      <c r="L16" s="420"/>
      <c r="M16" s="420"/>
      <c r="N16" s="420"/>
      <c r="O16" s="420"/>
      <c r="P16" s="421"/>
      <c r="BK16" s="348"/>
    </row>
    <row r="17" spans="1:64" ht="29.45" customHeight="1">
      <c r="A17" s="411"/>
      <c r="B17" s="720"/>
      <c r="C17" s="716"/>
      <c r="D17" s="716"/>
      <c r="E17" s="716"/>
      <c r="F17" s="716"/>
      <c r="G17" s="716"/>
      <c r="H17" s="716"/>
      <c r="I17" s="342"/>
      <c r="J17" s="342"/>
      <c r="K17" s="342"/>
      <c r="L17" s="342"/>
      <c r="M17" s="342"/>
      <c r="N17" s="342"/>
      <c r="O17" s="342"/>
      <c r="P17" s="412"/>
      <c r="BK17" s="341"/>
      <c r="BL17" s="340"/>
    </row>
    <row r="18" spans="1:64">
      <c r="A18" s="411"/>
      <c r="B18" s="342"/>
      <c r="C18" s="342"/>
      <c r="D18" s="342"/>
      <c r="E18" s="342"/>
      <c r="F18" s="342"/>
      <c r="G18" s="342"/>
      <c r="H18" s="342"/>
      <c r="I18" s="342"/>
      <c r="J18" s="342"/>
      <c r="K18" s="342"/>
      <c r="L18" s="342"/>
      <c r="M18" s="342"/>
      <c r="N18" s="342"/>
      <c r="O18" s="342"/>
      <c r="P18" s="412"/>
    </row>
    <row r="19" spans="1:64">
      <c r="A19" s="411"/>
      <c r="B19" s="349"/>
      <c r="C19" s="342"/>
      <c r="D19" s="342"/>
      <c r="E19" s="342"/>
      <c r="F19" s="342"/>
      <c r="G19" s="342"/>
      <c r="H19" s="342"/>
      <c r="I19" s="342"/>
      <c r="J19" s="342"/>
      <c r="K19" s="342"/>
      <c r="L19" s="342"/>
      <c r="M19" s="342"/>
      <c r="N19" s="342"/>
      <c r="O19" s="342"/>
      <c r="P19" s="412"/>
      <c r="BH19" s="341"/>
      <c r="BL19" s="340"/>
    </row>
    <row r="20" spans="1:64" s="368" customFormat="1" ht="21" customHeight="1">
      <c r="A20" s="422">
        <v>0.8</v>
      </c>
      <c r="B20" s="374" t="s">
        <v>2350</v>
      </c>
      <c r="C20" s="375" t="s">
        <v>3</v>
      </c>
      <c r="D20" s="375" t="s">
        <v>2127</v>
      </c>
      <c r="E20" s="375" t="s">
        <v>2128</v>
      </c>
      <c r="F20" s="375" t="s">
        <v>2223</v>
      </c>
      <c r="G20" s="375" t="s">
        <v>2198</v>
      </c>
      <c r="H20" s="375" t="s">
        <v>203</v>
      </c>
      <c r="I20" s="375" t="s">
        <v>204</v>
      </c>
      <c r="J20" s="375" t="s">
        <v>4</v>
      </c>
      <c r="K20" s="374" t="s">
        <v>97</v>
      </c>
      <c r="L20" s="370"/>
      <c r="M20" s="370"/>
      <c r="N20" s="370"/>
      <c r="O20" s="370"/>
      <c r="P20" s="423"/>
      <c r="BD20" s="369"/>
    </row>
    <row r="21" spans="1:64" ht="101.1" customHeight="1">
      <c r="A21" s="411"/>
      <c r="B21" s="756" t="s">
        <v>2400</v>
      </c>
      <c r="C21" s="376"/>
      <c r="D21" s="376"/>
      <c r="E21" s="376"/>
      <c r="F21" s="376"/>
      <c r="G21" s="376"/>
      <c r="H21" s="376"/>
      <c r="I21" s="376"/>
      <c r="J21" s="656"/>
      <c r="K21" s="716"/>
      <c r="L21" s="342"/>
      <c r="M21" s="342"/>
      <c r="N21" s="342"/>
      <c r="O21" s="342"/>
      <c r="P21" s="412"/>
      <c r="BC21" s="341"/>
      <c r="BL21" s="340"/>
    </row>
    <row r="22" spans="1:64" ht="93.6" customHeight="1">
      <c r="A22" s="411"/>
      <c r="B22" s="757"/>
      <c r="C22" s="376"/>
      <c r="D22" s="376"/>
      <c r="E22" s="376"/>
      <c r="F22" s="376"/>
      <c r="G22" s="376"/>
      <c r="H22" s="376"/>
      <c r="I22" s="376"/>
      <c r="J22" s="656"/>
      <c r="K22" s="716"/>
      <c r="L22" s="342"/>
      <c r="M22" s="342"/>
      <c r="N22" s="342"/>
      <c r="O22" s="342"/>
      <c r="P22" s="412"/>
      <c r="BC22" s="341"/>
      <c r="BL22" s="340"/>
    </row>
    <row r="23" spans="1:64" hidden="1" outlineLevel="1">
      <c r="A23" s="411"/>
      <c r="B23" s="342" t="s">
        <v>39</v>
      </c>
      <c r="C23" s="350" t="b">
        <f>OR($C$21="",$D$21="",F21="",G21="",$J$21="",$K$21="",$H$21="",$E$21="",$C$22="", $D$22="", $E$22="", $F$22="", $G$22="", $H$22="", $J$22="", $K$22="")</f>
        <v>1</v>
      </c>
      <c r="D23" s="342"/>
      <c r="E23" s="342"/>
      <c r="F23" s="342"/>
      <c r="G23" s="342"/>
      <c r="H23" s="342"/>
      <c r="I23" s="342"/>
      <c r="J23" s="342"/>
      <c r="K23" s="342"/>
      <c r="L23" s="342"/>
      <c r="M23" s="342"/>
      <c r="N23" s="342"/>
      <c r="O23" s="342"/>
      <c r="P23" s="412"/>
      <c r="BL23" s="340"/>
    </row>
    <row r="24" spans="1:64" hidden="1" outlineLevel="1">
      <c r="A24" s="411"/>
      <c r="B24" s="342"/>
      <c r="C24" s="342"/>
      <c r="D24" s="342"/>
      <c r="E24" s="342"/>
      <c r="F24" s="342"/>
      <c r="G24" s="342"/>
      <c r="H24" s="342"/>
      <c r="I24" s="342"/>
      <c r="J24" s="342"/>
      <c r="K24" s="342"/>
      <c r="L24" s="342"/>
      <c r="M24" s="342"/>
      <c r="N24" s="342"/>
      <c r="O24" s="342"/>
      <c r="P24" s="412"/>
      <c r="BL24" s="340"/>
    </row>
    <row r="25" spans="1:64" collapsed="1">
      <c r="A25" s="411"/>
      <c r="B25" s="342"/>
      <c r="C25" s="342"/>
      <c r="D25" s="342"/>
      <c r="E25" s="342"/>
      <c r="F25" s="342"/>
      <c r="G25" s="342"/>
      <c r="H25" s="342"/>
      <c r="I25" s="342"/>
      <c r="J25" s="342"/>
      <c r="K25" s="342"/>
      <c r="L25" s="342"/>
      <c r="M25" s="342"/>
      <c r="N25" s="342"/>
      <c r="O25" s="342"/>
      <c r="P25" s="412"/>
      <c r="BL25" s="340"/>
    </row>
    <row r="26" spans="1:64" s="359" customFormat="1" ht="25.5">
      <c r="A26" s="413"/>
      <c r="B26" s="424" t="s">
        <v>308</v>
      </c>
      <c r="P26" s="414"/>
      <c r="BL26" s="361"/>
    </row>
    <row r="27" spans="1:64" s="342" customFormat="1">
      <c r="A27" s="411"/>
      <c r="B27" s="351"/>
      <c r="P27" s="412"/>
      <c r="BL27" s="343"/>
    </row>
    <row r="28" spans="1:64" ht="19.5" customHeight="1">
      <c r="A28" s="411">
        <v>1.1000000000000001</v>
      </c>
      <c r="B28" s="366" t="s">
        <v>5</v>
      </c>
      <c r="C28" s="378"/>
      <c r="D28" s="342"/>
      <c r="E28" s="377"/>
      <c r="F28" s="342"/>
      <c r="G28" s="342"/>
      <c r="H28" s="342"/>
      <c r="I28" s="342"/>
      <c r="J28" s="342"/>
      <c r="K28" s="342"/>
      <c r="L28" s="342"/>
      <c r="M28" s="342"/>
      <c r="N28" s="342"/>
      <c r="O28" s="342"/>
      <c r="P28" s="412"/>
    </row>
    <row r="29" spans="1:64">
      <c r="A29" s="411"/>
      <c r="B29" s="343"/>
      <c r="C29" s="342"/>
      <c r="D29" s="342"/>
      <c r="E29" s="342"/>
      <c r="F29" s="342"/>
      <c r="G29" s="342"/>
      <c r="H29" s="342"/>
      <c r="I29" s="342"/>
      <c r="J29" s="342"/>
      <c r="K29" s="342"/>
      <c r="L29" s="371" t="s">
        <v>76</v>
      </c>
      <c r="M29" s="371" t="s">
        <v>77</v>
      </c>
      <c r="N29" s="342"/>
      <c r="O29" s="342"/>
      <c r="P29" s="412"/>
    </row>
    <row r="30" spans="1:64" ht="213.75" customHeight="1">
      <c r="A30" s="411">
        <v>1.2</v>
      </c>
      <c r="B30" s="379" t="s">
        <v>2384</v>
      </c>
      <c r="C30" s="763"/>
      <c r="D30" s="763"/>
      <c r="E30" s="763"/>
      <c r="F30" s="273"/>
      <c r="G30" s="342"/>
      <c r="H30" s="342"/>
      <c r="I30" s="342"/>
      <c r="J30" s="342"/>
      <c r="K30" s="342"/>
      <c r="L30" s="372"/>
      <c r="M30" s="372"/>
      <c r="N30" s="342"/>
      <c r="O30" s="342"/>
      <c r="P30" s="412"/>
    </row>
    <row r="31" spans="1:64">
      <c r="A31" s="411"/>
      <c r="B31" s="343"/>
      <c r="C31" s="342"/>
      <c r="D31" s="342"/>
      <c r="E31" s="342"/>
      <c r="F31" s="342"/>
      <c r="G31" s="342"/>
      <c r="H31" s="342"/>
      <c r="I31" s="342"/>
      <c r="J31" s="342"/>
      <c r="K31" s="342"/>
      <c r="L31" s="425"/>
      <c r="M31" s="425"/>
      <c r="N31" s="342"/>
      <c r="O31" s="342"/>
      <c r="P31" s="412"/>
    </row>
    <row r="32" spans="1:64">
      <c r="A32" s="411"/>
      <c r="B32" s="349"/>
      <c r="C32" s="342"/>
      <c r="D32" s="342"/>
      <c r="E32" s="342"/>
      <c r="F32" s="342"/>
      <c r="G32" s="342"/>
      <c r="H32" s="342"/>
      <c r="I32" s="342"/>
      <c r="J32" s="342"/>
      <c r="K32" s="342"/>
      <c r="L32" s="342"/>
      <c r="M32" s="342"/>
      <c r="N32" s="342"/>
      <c r="O32" s="342"/>
      <c r="P32" s="412"/>
    </row>
    <row r="33" spans="1:16">
      <c r="A33" s="411" t="s">
        <v>2351</v>
      </c>
      <c r="B33" s="380" t="s">
        <v>318</v>
      </c>
      <c r="C33" s="381"/>
      <c r="D33" s="382" t="s">
        <v>37</v>
      </c>
      <c r="E33" s="382" t="s">
        <v>38</v>
      </c>
      <c r="F33" s="342"/>
      <c r="G33" s="342"/>
      <c r="H33" s="342"/>
      <c r="I33" s="342"/>
      <c r="J33" s="342"/>
      <c r="K33" s="342"/>
      <c r="L33" s="373" t="s">
        <v>76</v>
      </c>
      <c r="M33" s="373" t="s">
        <v>77</v>
      </c>
      <c r="N33" s="342"/>
      <c r="O33" s="342"/>
      <c r="P33" s="412"/>
    </row>
    <row r="34" spans="1:16" s="352" customFormat="1" ht="60.95" customHeight="1">
      <c r="A34" s="426"/>
      <c r="B34" s="384"/>
      <c r="C34" s="388" t="s">
        <v>34</v>
      </c>
      <c r="D34" s="376"/>
      <c r="E34" s="376"/>
      <c r="F34" s="427"/>
      <c r="G34" s="349"/>
      <c r="H34" s="349"/>
      <c r="I34" s="349"/>
      <c r="J34" s="349"/>
      <c r="K34" s="349"/>
      <c r="L34" s="386"/>
      <c r="M34" s="386"/>
      <c r="N34" s="349"/>
      <c r="O34" s="349"/>
      <c r="P34" s="428"/>
    </row>
    <row r="35" spans="1:16" s="352" customFormat="1" ht="60.95" customHeight="1">
      <c r="A35" s="426"/>
      <c r="B35" s="387"/>
      <c r="C35" s="388" t="s">
        <v>35</v>
      </c>
      <c r="D35" s="376"/>
      <c r="E35" s="376"/>
      <c r="F35" s="349"/>
      <c r="G35" s="349"/>
      <c r="H35" s="349"/>
      <c r="I35" s="349"/>
      <c r="J35" s="349"/>
      <c r="K35" s="349"/>
      <c r="L35" s="386"/>
      <c r="M35" s="386"/>
      <c r="N35" s="349"/>
      <c r="O35" s="349"/>
      <c r="P35" s="428"/>
    </row>
    <row r="36" spans="1:16">
      <c r="A36" s="411"/>
      <c r="B36" s="342"/>
      <c r="C36" s="381" t="s">
        <v>2133</v>
      </c>
      <c r="D36" s="383">
        <v>10</v>
      </c>
      <c r="E36" s="354"/>
      <c r="F36" s="353"/>
      <c r="G36" s="342"/>
      <c r="H36" s="342"/>
      <c r="I36" s="342"/>
      <c r="J36" s="342"/>
      <c r="K36" s="342"/>
      <c r="L36" s="342"/>
      <c r="M36" s="342"/>
      <c r="N36" s="342"/>
      <c r="O36" s="342"/>
      <c r="P36" s="412"/>
    </row>
    <row r="37" spans="1:16">
      <c r="A37" s="411"/>
      <c r="B37" s="342"/>
      <c r="C37" s="342"/>
      <c r="D37" s="342"/>
      <c r="E37" s="342"/>
      <c r="F37" s="342"/>
      <c r="G37" s="342"/>
      <c r="H37" s="342"/>
      <c r="I37" s="342"/>
      <c r="J37" s="342"/>
      <c r="K37" s="342"/>
      <c r="L37" s="342"/>
      <c r="M37" s="342"/>
      <c r="N37" s="342"/>
      <c r="O37" s="342"/>
      <c r="P37" s="412"/>
    </row>
    <row r="38" spans="1:16" ht="16.5" customHeight="1">
      <c r="A38" s="411"/>
      <c r="B38" s="355"/>
      <c r="C38" s="355"/>
      <c r="D38" s="355"/>
      <c r="E38" s="342"/>
      <c r="F38" s="342"/>
      <c r="G38" s="342"/>
      <c r="H38" s="342"/>
      <c r="I38" s="342"/>
      <c r="J38" s="342"/>
      <c r="K38" s="342"/>
      <c r="L38" s="342"/>
      <c r="M38" s="342"/>
      <c r="N38" s="342"/>
      <c r="O38" s="342"/>
      <c r="P38" s="412"/>
    </row>
    <row r="39" spans="1:16" ht="33">
      <c r="A39" s="411" t="s">
        <v>2357</v>
      </c>
      <c r="B39" s="759" t="s">
        <v>2402</v>
      </c>
      <c r="C39" s="389" t="s">
        <v>2354</v>
      </c>
      <c r="D39" s="389" t="s">
        <v>2355</v>
      </c>
      <c r="E39" s="390" t="s">
        <v>144</v>
      </c>
      <c r="F39" s="391" t="s">
        <v>2</v>
      </c>
      <c r="G39" s="342"/>
      <c r="H39" s="342"/>
      <c r="I39" s="342"/>
      <c r="J39" s="342"/>
      <c r="K39" s="342"/>
      <c r="L39" s="342"/>
      <c r="M39" s="342"/>
      <c r="N39" s="365"/>
      <c r="O39" s="342"/>
      <c r="P39" s="412"/>
    </row>
    <row r="40" spans="1:16">
      <c r="A40" s="411"/>
      <c r="B40" s="760"/>
      <c r="C40" s="389"/>
      <c r="D40" s="389"/>
      <c r="E40" s="390"/>
      <c r="F40" s="391"/>
      <c r="G40" s="342"/>
      <c r="H40" s="342"/>
      <c r="I40" s="342"/>
      <c r="J40" s="342"/>
      <c r="K40" s="342"/>
      <c r="L40" s="371" t="s">
        <v>76</v>
      </c>
      <c r="M40" s="371" t="s">
        <v>78</v>
      </c>
      <c r="N40" s="371" t="s">
        <v>79</v>
      </c>
      <c r="O40" s="371" t="s">
        <v>77</v>
      </c>
      <c r="P40" s="412"/>
    </row>
    <row r="41" spans="1:16">
      <c r="A41" s="411"/>
      <c r="B41" s="760"/>
      <c r="C41" s="392"/>
      <c r="D41" s="393"/>
      <c r="E41" s="367"/>
      <c r="F41" s="367"/>
      <c r="G41" s="342"/>
      <c r="H41" s="342"/>
      <c r="I41" s="342"/>
      <c r="J41" s="342"/>
      <c r="K41" s="342"/>
      <c r="L41" s="372"/>
      <c r="M41" s="372"/>
      <c r="N41" s="372"/>
      <c r="O41" s="372"/>
      <c r="P41" s="412"/>
    </row>
    <row r="42" spans="1:16">
      <c r="A42" s="411"/>
      <c r="B42" s="760"/>
      <c r="C42" s="392"/>
      <c r="D42" s="393"/>
      <c r="E42" s="367"/>
      <c r="F42" s="367"/>
      <c r="G42" s="342"/>
      <c r="H42" s="342"/>
      <c r="I42" s="342"/>
      <c r="J42" s="342"/>
      <c r="K42" s="342"/>
      <c r="L42" s="372"/>
      <c r="M42" s="372"/>
      <c r="N42" s="372"/>
      <c r="O42" s="372"/>
      <c r="P42" s="412"/>
    </row>
    <row r="43" spans="1:16">
      <c r="A43" s="411"/>
      <c r="B43" s="760"/>
      <c r="C43" s="392"/>
      <c r="D43" s="393"/>
      <c r="E43" s="367"/>
      <c r="F43" s="367"/>
      <c r="G43" s="342"/>
      <c r="H43" s="342"/>
      <c r="I43" s="342"/>
      <c r="J43" s="342"/>
      <c r="K43" s="342"/>
      <c r="L43" s="372"/>
      <c r="M43" s="372"/>
      <c r="N43" s="372"/>
      <c r="O43" s="372"/>
      <c r="P43" s="412"/>
    </row>
    <row r="44" spans="1:16">
      <c r="A44" s="411"/>
      <c r="B44" s="760"/>
      <c r="C44" s="392"/>
      <c r="D44" s="393"/>
      <c r="E44" s="367"/>
      <c r="F44" s="367"/>
      <c r="G44" s="342"/>
      <c r="H44" s="342"/>
      <c r="I44" s="342"/>
      <c r="J44" s="342"/>
      <c r="K44" s="342"/>
      <c r="L44" s="372"/>
      <c r="M44" s="372"/>
      <c r="N44" s="372"/>
      <c r="O44" s="372"/>
      <c r="P44" s="412"/>
    </row>
    <row r="45" spans="1:16">
      <c r="A45" s="411"/>
      <c r="B45" s="760"/>
      <c r="C45" s="392"/>
      <c r="D45" s="393"/>
      <c r="E45" s="367"/>
      <c r="F45" s="367"/>
      <c r="G45" s="342"/>
      <c r="H45" s="342"/>
      <c r="I45" s="342"/>
      <c r="J45" s="342"/>
      <c r="K45" s="342"/>
      <c r="L45" s="372"/>
      <c r="M45" s="372"/>
      <c r="N45" s="372"/>
      <c r="O45" s="372"/>
      <c r="P45" s="412"/>
    </row>
    <row r="46" spans="1:16">
      <c r="A46" s="411"/>
      <c r="B46" s="760"/>
      <c r="C46" s="392"/>
      <c r="D46" s="393"/>
      <c r="E46" s="367"/>
      <c r="F46" s="367"/>
      <c r="G46" s="342"/>
      <c r="H46" s="342"/>
      <c r="I46" s="342"/>
      <c r="J46" s="342"/>
      <c r="K46" s="342"/>
      <c r="L46" s="372"/>
      <c r="M46" s="372"/>
      <c r="N46" s="372"/>
      <c r="O46" s="372"/>
      <c r="P46" s="412"/>
    </row>
    <row r="47" spans="1:16">
      <c r="A47" s="411"/>
      <c r="B47" s="760"/>
      <c r="C47" s="392"/>
      <c r="D47" s="393"/>
      <c r="E47" s="367"/>
      <c r="F47" s="367"/>
      <c r="G47" s="342"/>
      <c r="H47" s="342"/>
      <c r="I47" s="342"/>
      <c r="J47" s="342"/>
      <c r="K47" s="342"/>
      <c r="L47" s="372"/>
      <c r="M47" s="372"/>
      <c r="N47" s="372"/>
      <c r="O47" s="372"/>
      <c r="P47" s="412"/>
    </row>
    <row r="48" spans="1:16">
      <c r="A48" s="411"/>
      <c r="B48" s="760"/>
      <c r="C48" s="392"/>
      <c r="D48" s="393"/>
      <c r="E48" s="367"/>
      <c r="F48" s="367"/>
      <c r="G48" s="342"/>
      <c r="H48" s="342"/>
      <c r="I48" s="342"/>
      <c r="J48" s="342"/>
      <c r="K48" s="342"/>
      <c r="L48" s="372"/>
      <c r="M48" s="372"/>
      <c r="N48" s="372"/>
      <c r="O48" s="372"/>
      <c r="P48" s="412"/>
    </row>
    <row r="49" spans="1:16">
      <c r="A49" s="411"/>
      <c r="B49" s="760"/>
      <c r="C49" s="392"/>
      <c r="D49" s="393"/>
      <c r="E49" s="367"/>
      <c r="F49" s="367"/>
      <c r="G49" s="342"/>
      <c r="H49" s="342"/>
      <c r="I49" s="342"/>
      <c r="J49" s="342"/>
      <c r="K49" s="342"/>
      <c r="L49" s="372"/>
      <c r="M49" s="372"/>
      <c r="N49" s="372"/>
      <c r="O49" s="372"/>
      <c r="P49" s="412"/>
    </row>
    <row r="50" spans="1:16">
      <c r="A50" s="411"/>
      <c r="B50" s="760"/>
      <c r="C50" s="392"/>
      <c r="D50" s="393"/>
      <c r="E50" s="367"/>
      <c r="F50" s="367"/>
      <c r="G50" s="342"/>
      <c r="H50" s="342"/>
      <c r="I50" s="342"/>
      <c r="J50" s="342"/>
      <c r="K50" s="342"/>
      <c r="L50" s="372"/>
      <c r="M50" s="372"/>
      <c r="N50" s="372"/>
      <c r="O50" s="372"/>
      <c r="P50" s="412"/>
    </row>
    <row r="51" spans="1:16">
      <c r="A51" s="411"/>
      <c r="B51" s="760"/>
      <c r="C51" s="392"/>
      <c r="D51" s="393"/>
      <c r="E51" s="367"/>
      <c r="F51" s="367"/>
      <c r="G51" s="342"/>
      <c r="H51" s="342"/>
      <c r="I51" s="342"/>
      <c r="J51" s="342"/>
      <c r="K51" s="342"/>
      <c r="L51" s="372"/>
      <c r="M51" s="372"/>
      <c r="N51" s="372"/>
      <c r="O51" s="372"/>
      <c r="P51" s="412"/>
    </row>
    <row r="52" spans="1:16">
      <c r="A52" s="411"/>
      <c r="B52" s="760"/>
      <c r="C52" s="392"/>
      <c r="D52" s="393"/>
      <c r="E52" s="367"/>
      <c r="F52" s="367"/>
      <c r="G52" s="342"/>
      <c r="H52" s="342"/>
      <c r="I52" s="342"/>
      <c r="J52" s="342"/>
      <c r="K52" s="342"/>
      <c r="L52" s="372"/>
      <c r="M52" s="372"/>
      <c r="N52" s="372"/>
      <c r="O52" s="372"/>
      <c r="P52" s="412"/>
    </row>
    <row r="53" spans="1:16">
      <c r="A53" s="411"/>
      <c r="B53" s="760"/>
      <c r="C53" s="392"/>
      <c r="D53" s="393"/>
      <c r="E53" s="367"/>
      <c r="F53" s="367"/>
      <c r="G53" s="342"/>
      <c r="H53" s="342"/>
      <c r="I53" s="342"/>
      <c r="J53" s="342"/>
      <c r="K53" s="342"/>
      <c r="L53" s="372"/>
      <c r="M53" s="372"/>
      <c r="N53" s="372"/>
      <c r="O53" s="372"/>
      <c r="P53" s="412"/>
    </row>
    <row r="54" spans="1:16">
      <c r="A54" s="411"/>
      <c r="B54" s="760"/>
      <c r="C54" s="392"/>
      <c r="D54" s="393"/>
      <c r="E54" s="367"/>
      <c r="F54" s="367"/>
      <c r="G54" s="342"/>
      <c r="H54" s="342"/>
      <c r="I54" s="342"/>
      <c r="J54" s="342"/>
      <c r="K54" s="342"/>
      <c r="L54" s="372"/>
      <c r="M54" s="372"/>
      <c r="N54" s="372"/>
      <c r="O54" s="372"/>
      <c r="P54" s="412"/>
    </row>
    <row r="55" spans="1:16">
      <c r="A55" s="411"/>
      <c r="B55" s="760"/>
      <c r="C55" s="392"/>
      <c r="D55" s="393"/>
      <c r="E55" s="367"/>
      <c r="F55" s="367"/>
      <c r="G55" s="342"/>
      <c r="H55" s="342"/>
      <c r="I55" s="342"/>
      <c r="J55" s="342"/>
      <c r="K55" s="342"/>
      <c r="L55" s="372"/>
      <c r="M55" s="372"/>
      <c r="N55" s="372"/>
      <c r="O55" s="372"/>
      <c r="P55" s="412"/>
    </row>
    <row r="56" spans="1:16">
      <c r="A56" s="411"/>
      <c r="B56" s="760"/>
      <c r="C56" s="392"/>
      <c r="D56" s="393"/>
      <c r="E56" s="367"/>
      <c r="F56" s="367"/>
      <c r="G56" s="342"/>
      <c r="H56" s="342"/>
      <c r="I56" s="342"/>
      <c r="J56" s="342"/>
      <c r="K56" s="342"/>
      <c r="L56" s="372"/>
      <c r="M56" s="372"/>
      <c r="N56" s="372"/>
      <c r="O56" s="372"/>
      <c r="P56" s="412"/>
    </row>
    <row r="57" spans="1:16">
      <c r="A57" s="411"/>
      <c r="B57" s="760"/>
      <c r="C57" s="392"/>
      <c r="D57" s="393"/>
      <c r="E57" s="367"/>
      <c r="F57" s="367"/>
      <c r="G57" s="342"/>
      <c r="H57" s="342"/>
      <c r="I57" s="342"/>
      <c r="J57" s="342"/>
      <c r="K57" s="342"/>
      <c r="L57" s="372"/>
      <c r="M57" s="372"/>
      <c r="N57" s="372"/>
      <c r="O57" s="372"/>
      <c r="P57" s="412"/>
    </row>
    <row r="58" spans="1:16">
      <c r="A58" s="411"/>
      <c r="B58" s="760"/>
      <c r="C58" s="392"/>
      <c r="D58" s="393"/>
      <c r="E58" s="367"/>
      <c r="F58" s="367"/>
      <c r="G58" s="342"/>
      <c r="H58" s="342"/>
      <c r="I58" s="342"/>
      <c r="J58" s="342"/>
      <c r="K58" s="342"/>
      <c r="L58" s="372"/>
      <c r="M58" s="372"/>
      <c r="N58" s="372"/>
      <c r="O58" s="372"/>
      <c r="P58" s="412"/>
    </row>
    <row r="59" spans="1:16">
      <c r="A59" s="411"/>
      <c r="B59" s="760"/>
      <c r="C59" s="392"/>
      <c r="D59" s="393"/>
      <c r="E59" s="367"/>
      <c r="F59" s="367"/>
      <c r="G59" s="342"/>
      <c r="H59" s="342"/>
      <c r="I59" s="342"/>
      <c r="J59" s="342"/>
      <c r="K59" s="342"/>
      <c r="L59" s="372"/>
      <c r="M59" s="372"/>
      <c r="N59" s="372"/>
      <c r="O59" s="372"/>
      <c r="P59" s="412"/>
    </row>
    <row r="60" spans="1:16">
      <c r="A60" s="411"/>
      <c r="B60" s="760"/>
      <c r="C60" s="392"/>
      <c r="D60" s="393"/>
      <c r="E60" s="367"/>
      <c r="F60" s="367"/>
      <c r="G60" s="342"/>
      <c r="H60" s="342"/>
      <c r="I60" s="342"/>
      <c r="J60" s="342"/>
      <c r="K60" s="342"/>
      <c r="L60" s="372"/>
      <c r="M60" s="372"/>
      <c r="N60" s="372"/>
      <c r="O60" s="372"/>
      <c r="P60" s="412"/>
    </row>
    <row r="61" spans="1:16">
      <c r="A61" s="411"/>
      <c r="B61" s="760"/>
      <c r="C61" s="392"/>
      <c r="D61" s="393"/>
      <c r="E61" s="367"/>
      <c r="F61" s="367"/>
      <c r="G61" s="342"/>
      <c r="H61" s="342"/>
      <c r="I61" s="342"/>
      <c r="J61" s="342"/>
      <c r="K61" s="342"/>
      <c r="L61" s="372"/>
      <c r="M61" s="372"/>
      <c r="N61" s="372"/>
      <c r="O61" s="372"/>
      <c r="P61" s="412"/>
    </row>
    <row r="62" spans="1:16">
      <c r="A62" s="411"/>
      <c r="B62" s="760"/>
      <c r="C62" s="392"/>
      <c r="D62" s="393"/>
      <c r="E62" s="367"/>
      <c r="F62" s="367"/>
      <c r="G62" s="342"/>
      <c r="H62" s="342"/>
      <c r="I62" s="342"/>
      <c r="J62" s="342"/>
      <c r="K62" s="342"/>
      <c r="L62" s="372"/>
      <c r="M62" s="372"/>
      <c r="N62" s="372"/>
      <c r="O62" s="372"/>
      <c r="P62" s="412"/>
    </row>
    <row r="63" spans="1:16">
      <c r="A63" s="411"/>
      <c r="B63" s="760"/>
      <c r="C63" s="392"/>
      <c r="D63" s="393"/>
      <c r="E63" s="367"/>
      <c r="F63" s="367"/>
      <c r="G63" s="342"/>
      <c r="H63" s="342"/>
      <c r="I63" s="342"/>
      <c r="J63" s="342"/>
      <c r="K63" s="342"/>
      <c r="L63" s="372"/>
      <c r="M63" s="372"/>
      <c r="N63" s="372"/>
      <c r="O63" s="372"/>
      <c r="P63" s="412"/>
    </row>
    <row r="64" spans="1:16">
      <c r="A64" s="411"/>
      <c r="B64" s="760"/>
      <c r="C64" s="392"/>
      <c r="D64" s="393"/>
      <c r="E64" s="367"/>
      <c r="F64" s="367"/>
      <c r="G64" s="342"/>
      <c r="H64" s="342"/>
      <c r="I64" s="342"/>
      <c r="J64" s="342"/>
      <c r="K64" s="342"/>
      <c r="L64" s="372"/>
      <c r="M64" s="372"/>
      <c r="N64" s="372"/>
      <c r="O64" s="372"/>
      <c r="P64" s="412"/>
    </row>
    <row r="65" spans="1:65">
      <c r="A65" s="411"/>
      <c r="B65" s="760"/>
      <c r="C65" s="392"/>
      <c r="D65" s="393"/>
      <c r="E65" s="367"/>
      <c r="F65" s="367"/>
      <c r="G65" s="342"/>
      <c r="H65" s="342"/>
      <c r="I65" s="342"/>
      <c r="J65" s="342"/>
      <c r="K65" s="342"/>
      <c r="L65" s="372"/>
      <c r="M65" s="372"/>
      <c r="N65" s="372"/>
      <c r="O65" s="372"/>
      <c r="P65" s="412"/>
    </row>
    <row r="66" spans="1:65">
      <c r="A66" s="411"/>
      <c r="B66" s="760"/>
      <c r="C66" s="392"/>
      <c r="D66" s="393"/>
      <c r="E66" s="367"/>
      <c r="F66" s="367"/>
      <c r="G66" s="342"/>
      <c r="H66" s="342"/>
      <c r="I66" s="342"/>
      <c r="J66" s="342"/>
      <c r="K66" s="342"/>
      <c r="L66" s="372"/>
      <c r="M66" s="372"/>
      <c r="N66" s="372"/>
      <c r="O66" s="372"/>
      <c r="P66" s="412"/>
    </row>
    <row r="67" spans="1:65">
      <c r="A67" s="411"/>
      <c r="B67" s="760"/>
      <c r="C67" s="392"/>
      <c r="D67" s="393"/>
      <c r="E67" s="367"/>
      <c r="F67" s="367"/>
      <c r="G67" s="342"/>
      <c r="H67" s="342"/>
      <c r="I67" s="342"/>
      <c r="J67" s="342"/>
      <c r="K67" s="342"/>
      <c r="L67" s="372"/>
      <c r="M67" s="372"/>
      <c r="N67" s="372"/>
      <c r="O67" s="372"/>
      <c r="P67" s="412"/>
    </row>
    <row r="68" spans="1:65">
      <c r="A68" s="411"/>
      <c r="B68" s="760"/>
      <c r="C68" s="392"/>
      <c r="D68" s="393"/>
      <c r="E68" s="367"/>
      <c r="F68" s="367"/>
      <c r="G68" s="342"/>
      <c r="H68" s="342"/>
      <c r="I68" s="342"/>
      <c r="J68" s="342"/>
      <c r="K68" s="342"/>
      <c r="L68" s="372"/>
      <c r="M68" s="372"/>
      <c r="N68" s="372"/>
      <c r="O68" s="372"/>
      <c r="P68" s="412"/>
    </row>
    <row r="69" spans="1:65">
      <c r="A69" s="411"/>
      <c r="B69" s="760"/>
      <c r="C69" s="392"/>
      <c r="D69" s="393"/>
      <c r="E69" s="367"/>
      <c r="F69" s="367"/>
      <c r="G69" s="342"/>
      <c r="H69" s="344"/>
      <c r="I69" s="344"/>
      <c r="J69" s="342"/>
      <c r="K69" s="342"/>
      <c r="L69" s="372"/>
      <c r="M69" s="372"/>
      <c r="N69" s="372"/>
      <c r="O69" s="372"/>
      <c r="P69" s="412"/>
    </row>
    <row r="70" spans="1:65">
      <c r="A70" s="411"/>
      <c r="B70" s="760"/>
      <c r="C70" s="394" t="s">
        <v>2352</v>
      </c>
      <c r="D70" s="395">
        <f>IF(C23=TRUE,0,SUM(D41:D69))</f>
        <v>0</v>
      </c>
      <c r="E70" s="758" t="s">
        <v>2353</v>
      </c>
      <c r="F70" s="758"/>
      <c r="G70" s="342"/>
      <c r="H70" s="342"/>
      <c r="I70" s="342"/>
      <c r="J70" s="342"/>
      <c r="K70" s="342"/>
      <c r="L70" s="342"/>
      <c r="M70" s="342"/>
      <c r="N70" s="342"/>
      <c r="O70" s="342"/>
      <c r="P70" s="412"/>
      <c r="BL70" s="340"/>
      <c r="BM70" s="341"/>
    </row>
    <row r="71" spans="1:65">
      <c r="A71" s="411"/>
      <c r="B71" s="342"/>
      <c r="C71" s="342"/>
      <c r="D71" s="342"/>
      <c r="E71" s="342"/>
      <c r="F71" s="425"/>
      <c r="G71" s="342"/>
      <c r="H71" s="342"/>
      <c r="I71" s="342"/>
      <c r="J71" s="342"/>
      <c r="K71" s="342"/>
      <c r="L71" s="342"/>
      <c r="M71" s="342"/>
      <c r="N71" s="342"/>
      <c r="O71" s="342"/>
      <c r="P71" s="412"/>
    </row>
    <row r="72" spans="1:65" ht="15" customHeight="1">
      <c r="A72" s="411"/>
      <c r="B72" s="349"/>
      <c r="C72" s="342"/>
      <c r="D72" s="342"/>
      <c r="E72" s="342"/>
      <c r="F72" s="425"/>
      <c r="G72" s="342"/>
      <c r="H72" s="342"/>
      <c r="I72" s="342"/>
      <c r="J72" s="342"/>
      <c r="K72" s="342"/>
      <c r="L72" s="342"/>
      <c r="M72" s="342"/>
      <c r="N72" s="342"/>
      <c r="O72" s="342"/>
      <c r="P72" s="412"/>
    </row>
    <row r="73" spans="1:65" ht="50.1" customHeight="1">
      <c r="A73" s="429" t="s">
        <v>2358</v>
      </c>
      <c r="B73" s="379" t="s">
        <v>2356</v>
      </c>
      <c r="C73" s="385"/>
      <c r="D73" s="342"/>
      <c r="E73" s="342"/>
      <c r="F73" s="425"/>
      <c r="G73" s="342"/>
      <c r="H73" s="342"/>
      <c r="I73" s="342"/>
      <c r="J73" s="342"/>
      <c r="K73" s="342"/>
      <c r="L73" s="342"/>
      <c r="M73" s="342"/>
      <c r="N73" s="342"/>
      <c r="O73" s="342"/>
      <c r="P73" s="412"/>
    </row>
    <row r="74" spans="1:65">
      <c r="A74" s="411"/>
      <c r="B74" s="349"/>
      <c r="C74" s="356"/>
      <c r="D74" s="342"/>
      <c r="E74" s="342"/>
      <c r="F74" s="425"/>
      <c r="G74" s="342"/>
      <c r="H74" s="342"/>
      <c r="I74" s="342"/>
      <c r="J74" s="342"/>
      <c r="K74" s="342"/>
      <c r="L74" s="342"/>
      <c r="M74" s="342"/>
      <c r="N74" s="342"/>
      <c r="O74" s="342"/>
      <c r="P74" s="412"/>
    </row>
    <row r="75" spans="1:65">
      <c r="A75" s="411"/>
      <c r="B75" s="430" t="s">
        <v>226</v>
      </c>
      <c r="C75" s="356"/>
      <c r="D75" s="342"/>
      <c r="E75" s="342"/>
      <c r="F75" s="425"/>
      <c r="G75" s="342"/>
      <c r="H75" s="342"/>
      <c r="I75" s="342"/>
      <c r="J75" s="342"/>
      <c r="K75" s="342"/>
      <c r="L75" s="342"/>
      <c r="M75" s="342"/>
      <c r="N75" s="342"/>
      <c r="O75" s="342"/>
      <c r="P75" s="412"/>
    </row>
    <row r="76" spans="1:65">
      <c r="A76" s="411"/>
      <c r="B76" s="430"/>
      <c r="C76" s="356"/>
      <c r="D76" s="342"/>
      <c r="E76" s="342"/>
      <c r="F76" s="425"/>
      <c r="G76" s="342"/>
      <c r="H76" s="342"/>
      <c r="I76" s="342"/>
      <c r="J76" s="342"/>
      <c r="K76" s="342"/>
      <c r="L76" s="342"/>
      <c r="M76" s="342"/>
      <c r="N76" s="342"/>
      <c r="O76" s="342"/>
      <c r="P76" s="412"/>
    </row>
    <row r="77" spans="1:65" ht="33">
      <c r="A77" s="411" t="s">
        <v>219</v>
      </c>
      <c r="B77" s="379" t="s">
        <v>2164</v>
      </c>
      <c r="C77" s="376"/>
      <c r="D77" s="342"/>
      <c r="E77" s="342"/>
      <c r="F77" s="425"/>
      <c r="G77" s="342"/>
      <c r="H77" s="342"/>
      <c r="I77" s="342"/>
      <c r="J77" s="342"/>
      <c r="K77" s="342"/>
      <c r="L77" s="342"/>
      <c r="M77" s="342"/>
      <c r="N77" s="342"/>
      <c r="O77" s="342"/>
      <c r="P77" s="412"/>
    </row>
    <row r="78" spans="1:65" ht="15" customHeight="1">
      <c r="A78" s="411"/>
      <c r="B78" s="343"/>
      <c r="C78" s="342"/>
      <c r="D78" s="342"/>
      <c r="E78" s="342"/>
      <c r="F78" s="425"/>
      <c r="G78" s="342"/>
      <c r="H78" s="342"/>
      <c r="I78" s="342"/>
      <c r="J78" s="342"/>
      <c r="K78" s="342"/>
      <c r="L78" s="342"/>
      <c r="M78" s="342"/>
      <c r="N78" s="342"/>
      <c r="O78" s="342"/>
      <c r="P78" s="412"/>
    </row>
    <row r="79" spans="1:65" ht="101.45" customHeight="1">
      <c r="A79" s="411" t="s">
        <v>2360</v>
      </c>
      <c r="B79" s="723" t="s">
        <v>2413</v>
      </c>
      <c r="C79" s="396"/>
      <c r="D79" s="725" t="s">
        <v>2359</v>
      </c>
      <c r="E79" s="397" t="str">
        <f>IF(D70&gt;0,D70*C79,"תא זה יעודכן אוטומטית עם מילוי הטופס")</f>
        <v>תא זה יעודכן אוטומטית עם מילוי הטופס</v>
      </c>
      <c r="F79" s="342"/>
      <c r="G79" s="342"/>
      <c r="H79" s="342"/>
      <c r="I79" s="342"/>
      <c r="J79" s="342"/>
      <c r="K79" s="342"/>
      <c r="L79" s="342"/>
      <c r="M79" s="342"/>
      <c r="N79" s="342"/>
      <c r="O79" s="342"/>
      <c r="P79" s="412"/>
    </row>
    <row r="80" spans="1:65">
      <c r="A80" s="411"/>
      <c r="B80" s="342"/>
      <c r="C80" s="342"/>
      <c r="D80" s="342"/>
      <c r="E80" s="342"/>
      <c r="F80" s="342"/>
      <c r="G80" s="342"/>
      <c r="H80" s="431"/>
      <c r="I80" s="431"/>
      <c r="J80" s="431"/>
      <c r="K80" s="431"/>
      <c r="L80" s="431"/>
      <c r="M80" s="342"/>
      <c r="N80" s="342"/>
      <c r="O80" s="342"/>
      <c r="P80" s="412"/>
    </row>
    <row r="81" spans="1:16" ht="39" hidden="1" customHeight="1" outlineLevel="1">
      <c r="A81" s="411"/>
      <c r="B81" s="371" t="s">
        <v>2361</v>
      </c>
      <c r="C81" s="372"/>
      <c r="D81" s="342"/>
      <c r="E81" s="342"/>
      <c r="F81" s="342"/>
      <c r="G81" s="342"/>
      <c r="H81" s="342"/>
      <c r="I81" s="342"/>
      <c r="J81" s="342"/>
      <c r="K81" s="342"/>
      <c r="L81" s="342"/>
      <c r="M81" s="342"/>
      <c r="N81" s="342"/>
      <c r="O81" s="342"/>
      <c r="P81" s="412"/>
    </row>
    <row r="82" spans="1:16" collapsed="1">
      <c r="A82" s="411"/>
      <c r="B82" s="342"/>
      <c r="C82" s="342"/>
      <c r="D82" s="342"/>
      <c r="E82" s="342"/>
      <c r="F82" s="342"/>
      <c r="G82" s="342"/>
      <c r="H82" s="342"/>
      <c r="I82" s="342"/>
      <c r="J82" s="342"/>
      <c r="K82" s="342"/>
      <c r="L82" s="342"/>
      <c r="M82" s="342"/>
      <c r="N82" s="342"/>
      <c r="O82" s="342"/>
      <c r="P82" s="412"/>
    </row>
    <row r="83" spans="1:16" ht="25.5">
      <c r="A83" s="411"/>
      <c r="B83" s="761" t="s">
        <v>2401</v>
      </c>
      <c r="C83" s="761"/>
      <c r="D83" s="342"/>
      <c r="E83" s="342"/>
      <c r="F83" s="342"/>
      <c r="G83" s="342"/>
      <c r="H83" s="342"/>
      <c r="I83" s="342"/>
      <c r="J83" s="342"/>
      <c r="K83" s="342"/>
      <c r="L83" s="342"/>
      <c r="M83" s="342"/>
      <c r="N83" s="342"/>
      <c r="O83" s="342"/>
      <c r="P83" s="412"/>
    </row>
    <row r="84" spans="1:16">
      <c r="A84" s="411"/>
      <c r="B84" s="342"/>
      <c r="C84" s="342"/>
      <c r="D84" s="342"/>
      <c r="E84" s="342"/>
      <c r="F84" s="342"/>
      <c r="G84" s="342"/>
      <c r="H84" s="342"/>
      <c r="I84" s="342"/>
      <c r="J84" s="342"/>
      <c r="K84" s="342"/>
      <c r="L84" s="342"/>
      <c r="M84" s="342"/>
      <c r="N84" s="342"/>
      <c r="O84" s="342"/>
      <c r="P84" s="412"/>
    </row>
    <row r="85" spans="1:16" ht="39.950000000000003" customHeight="1">
      <c r="A85" s="411"/>
      <c r="B85" s="399" t="s">
        <v>2362</v>
      </c>
      <c r="C85" s="711" t="str">
        <f>IFERROR(IF(כללי!E194&gt;0,כללי!E194/'פרטים כלליים, עלויות ותוצאות'!E79,"תא זה יעודכן אוטומטית עם מילוי הטופס"),"תא זה יעודכן אוטומטית עם מילוי הטופס")</f>
        <v>תא זה יעודכן אוטומטית עם מילוי הטופס</v>
      </c>
      <c r="D85" s="398" t="s">
        <v>36</v>
      </c>
      <c r="E85" s="712" t="str">
        <f>IFERROR(IF(כללי!C194&gt;0,'פרטים כלליים, עלויות ותוצאות'!E79/כללי!C194,"תא זה יעודכן אוטומטית עם מילוי הטופס"),"תא זה יעודכן אוטומטית עם מילוי הטופס")</f>
        <v>תא זה יעודכן אוטומטית עם מילוי הטופס</v>
      </c>
      <c r="F85" s="342"/>
      <c r="G85" s="342"/>
      <c r="H85" s="342"/>
      <c r="I85" s="342"/>
      <c r="J85" s="342"/>
      <c r="K85" s="342"/>
      <c r="L85" s="342"/>
      <c r="M85" s="342"/>
      <c r="N85" s="342"/>
      <c r="O85" s="342"/>
      <c r="P85" s="412"/>
    </row>
    <row r="86" spans="1:16" ht="72.95" customHeight="1">
      <c r="A86" s="411"/>
      <c r="B86" s="400" t="s">
        <v>2392</v>
      </c>
      <c r="C86" s="711" t="str">
        <f>IFERROR(IF(כללי!E189&gt;0,כללי!E189/'פרטים כלליים, עלויות ותוצאות'!E79,"תא זה יעודכן אוטומטית עם מילוי הטופס"),"תא זה יעודכן אוטומטית עם מילוי הטופס")</f>
        <v>תא זה יעודכן אוטומטית עם מילוי הטופס</v>
      </c>
      <c r="D86" s="398" t="s">
        <v>33</v>
      </c>
      <c r="E86" s="713" t="str">
        <f>IFERROR(IF(כללי!C189&gt;0,'פרטים כלליים, עלויות ותוצאות'!E79/כללי!C189,"תא זה יעודכן אוטומטית עם מילוי הטופס"),"תא זה יעודכן אוטומטית עם מילוי הטופס")</f>
        <v>תא זה יעודכן אוטומטית עם מילוי הטופס</v>
      </c>
      <c r="F86" s="342"/>
      <c r="G86" s="342"/>
      <c r="H86" s="342"/>
      <c r="I86" s="342"/>
      <c r="J86" s="342"/>
      <c r="K86" s="342"/>
      <c r="L86" s="342"/>
      <c r="M86" s="342"/>
      <c r="N86" s="342"/>
      <c r="O86" s="342"/>
      <c r="P86" s="412"/>
    </row>
    <row r="87" spans="1:16" ht="39.950000000000003" customHeight="1">
      <c r="A87" s="411"/>
      <c r="B87" s="400" t="s">
        <v>151</v>
      </c>
      <c r="C87" s="711" t="str">
        <f>IF(כללי!E189&gt;0,כללי!E189,"תא זה יעודכן אוטומטית עם מילוי הטופס")</f>
        <v>תא זה יעודכן אוטומטית עם מילוי הטופס</v>
      </c>
      <c r="D87" s="398" t="s">
        <v>145</v>
      </c>
      <c r="E87" s="711" t="str">
        <f>IF(כללי!C189&gt;0,כללי!C189,"תא זה יעודכן אוטומטית עם מילוי הטופס")</f>
        <v>תא זה יעודכן אוטומטית עם מילוי הטופס</v>
      </c>
      <c r="F87" s="342"/>
      <c r="G87" s="342"/>
      <c r="H87" s="342"/>
      <c r="I87" s="342"/>
      <c r="J87" s="342"/>
      <c r="K87" s="342"/>
      <c r="L87" s="342"/>
      <c r="M87" s="342"/>
      <c r="N87" s="342"/>
      <c r="O87" s="342"/>
      <c r="P87" s="412"/>
    </row>
    <row r="88" spans="1:16" ht="39.950000000000003" customHeight="1">
      <c r="A88" s="411"/>
      <c r="B88" s="400" t="s">
        <v>221</v>
      </c>
      <c r="C88" s="711" t="str">
        <f>IF(כללי!E194&gt;0,כללי!E194,"תא זה יעודכן אוטומטית עם מילוי הטופס")</f>
        <v>תא זה יעודכן אוטומטית עם מילוי סעיף 2.3</v>
      </c>
      <c r="D88" s="398" t="s">
        <v>220</v>
      </c>
      <c r="E88" s="711" t="str">
        <f>IF(כללי!C194&gt;0,כללי!C194,"תא זה יעודכן אוטומטית עם מילוי הטופס")</f>
        <v>תא זה יעודכן אוטומטית עם מילוי סעיף 2.3</v>
      </c>
      <c r="F88" s="342"/>
      <c r="G88" s="342"/>
      <c r="H88" s="342"/>
      <c r="I88" s="342"/>
      <c r="J88" s="342"/>
      <c r="K88" s="342"/>
      <c r="L88" s="342"/>
      <c r="M88" s="342"/>
      <c r="N88" s="342"/>
      <c r="O88" s="342"/>
      <c r="P88" s="412"/>
    </row>
    <row r="89" spans="1:16">
      <c r="A89" s="411"/>
      <c r="B89" s="342"/>
      <c r="C89" s="342"/>
      <c r="D89" s="342"/>
      <c r="E89" s="342"/>
      <c r="F89" s="342"/>
      <c r="G89" s="342"/>
      <c r="H89" s="342"/>
      <c r="I89" s="342"/>
      <c r="J89" s="342"/>
      <c r="K89" s="342"/>
      <c r="L89" s="342"/>
      <c r="M89" s="342"/>
      <c r="N89" s="342"/>
      <c r="O89" s="342"/>
      <c r="P89" s="412"/>
    </row>
    <row r="90" spans="1:16" ht="34.5" hidden="1" customHeight="1" outlineLevel="1">
      <c r="A90" s="411"/>
      <c r="B90" s="371" t="s">
        <v>2361</v>
      </c>
      <c r="C90" s="372"/>
      <c r="D90" s="342"/>
      <c r="E90" s="342"/>
      <c r="F90" s="342"/>
      <c r="G90" s="342"/>
      <c r="H90" s="342"/>
      <c r="I90" s="342"/>
      <c r="J90" s="342"/>
      <c r="K90" s="342"/>
      <c r="L90" s="342"/>
      <c r="M90" s="342"/>
      <c r="N90" s="342"/>
      <c r="O90" s="342"/>
      <c r="P90" s="412"/>
    </row>
    <row r="91" spans="1:16" collapsed="1">
      <c r="A91" s="411"/>
      <c r="B91" s="342"/>
      <c r="C91" s="342"/>
      <c r="D91" s="342"/>
      <c r="E91" s="342"/>
      <c r="F91" s="342"/>
      <c r="G91" s="342"/>
      <c r="H91" s="342"/>
      <c r="I91" s="342"/>
      <c r="J91" s="342"/>
      <c r="K91" s="342"/>
      <c r="L91" s="342"/>
      <c r="M91" s="342"/>
      <c r="N91" s="342"/>
      <c r="O91" s="342"/>
      <c r="P91" s="412"/>
    </row>
    <row r="92" spans="1:16" ht="17.25" thickBot="1">
      <c r="A92" s="432"/>
      <c r="B92" s="433"/>
      <c r="C92" s="433"/>
      <c r="D92" s="433"/>
      <c r="E92" s="433"/>
      <c r="F92" s="433"/>
      <c r="G92" s="433"/>
      <c r="H92" s="433"/>
      <c r="I92" s="433"/>
      <c r="J92" s="433"/>
      <c r="K92" s="433"/>
      <c r="L92" s="433"/>
      <c r="M92" s="433"/>
      <c r="N92" s="433"/>
      <c r="O92" s="433"/>
      <c r="P92" s="434"/>
    </row>
  </sheetData>
  <sheetProtection algorithmName="SHA-512" hashValue="ezQ0QRFB6XDRdNBldTrwh05YBIdfqYQ9jSZrHVB5QSJfwlvQujH58GGD8EtZ5JcpUv2KdvQqeaRABpBsxuzzzQ==" saltValue="J0AOrh9ZfRroAMoAUVvKyw==" spinCount="100000" sheet="1" insertRows="0" insertHyperlinks="0"/>
  <customSheetViews>
    <customSheetView guid="{2DAA1D84-496C-43B3-9B3D-F6443FDB70D2}" scale="90" hiddenRows="1" hiddenColumns="1" topLeftCell="A47">
      <selection activeCell="D50" sqref="D50"/>
      <pageMargins left="0.7" right="0.7" top="0.75" bottom="0.75" header="0.3" footer="0.3"/>
      <pageSetup orientation="portrait" r:id="rId1"/>
    </customSheetView>
    <customSheetView guid="{4795D392-B56F-435A-BCD0-DB99C7E0A0B0}" scale="90" hiddenRows="1" hiddenColumns="1" topLeftCell="A50">
      <selection activeCell="D60" sqref="D60:D61"/>
      <pageMargins left="0.7" right="0.7" top="0.75" bottom="0.75" header="0.3" footer="0.3"/>
      <pageSetup orientation="portrait" r:id="rId2"/>
    </customSheetView>
  </customSheetViews>
  <mergeCells count="7">
    <mergeCell ref="A1:P1"/>
    <mergeCell ref="B21:B22"/>
    <mergeCell ref="E70:F70"/>
    <mergeCell ref="B39:B70"/>
    <mergeCell ref="B83:C83"/>
    <mergeCell ref="C8:F8"/>
    <mergeCell ref="C30:E30"/>
  </mergeCells>
  <conditionalFormatting sqref="A26:P78 A79 F79:P79 A80:P92 C79">
    <cfRule type="expression" dxfId="29" priority="40">
      <formula>$C$23=TRUE</formula>
    </cfRule>
  </conditionalFormatting>
  <conditionalFormatting sqref="B26">
    <cfRule type="expression" dxfId="28" priority="14">
      <formula>$C$23=TRUE</formula>
    </cfRule>
  </conditionalFormatting>
  <conditionalFormatting sqref="C70">
    <cfRule type="expression" dxfId="27" priority="13">
      <formula>$C$23=TRUE</formula>
    </cfRule>
  </conditionalFormatting>
  <conditionalFormatting sqref="C39:F40">
    <cfRule type="expression" dxfId="26" priority="12">
      <formula>$C$23=TRUE</formula>
    </cfRule>
  </conditionalFormatting>
  <conditionalFormatting sqref="B83:C83">
    <cfRule type="expression" dxfId="25" priority="10">
      <formula>$C$23=TRUE</formula>
    </cfRule>
  </conditionalFormatting>
  <conditionalFormatting sqref="B85:B88">
    <cfRule type="expression" dxfId="24" priority="9">
      <formula>$C$23=TRUE</formula>
    </cfRule>
  </conditionalFormatting>
  <conditionalFormatting sqref="D85:D88">
    <cfRule type="expression" dxfId="23" priority="8">
      <formula>$C$23=TRUE</formula>
    </cfRule>
  </conditionalFormatting>
  <conditionalFormatting sqref="D79:E79">
    <cfRule type="expression" dxfId="22" priority="7">
      <formula>$C$23=TRUE</formula>
    </cfRule>
  </conditionalFormatting>
  <conditionalFormatting sqref="B79">
    <cfRule type="expression" dxfId="21" priority="4">
      <formula>$C$23=TRUE</formula>
    </cfRule>
  </conditionalFormatting>
  <conditionalFormatting sqref="B79">
    <cfRule type="expression" dxfId="20" priority="3">
      <formula>$C$23=TRUE</formula>
    </cfRule>
  </conditionalFormatting>
  <conditionalFormatting sqref="C87">
    <cfRule type="expression" dxfId="19" priority="2">
      <formula>AND($C$87&lt;&gt;"תא זה יעודכן אוטומטית עם מילוי הטופס",$C$87&lt;50000)</formula>
    </cfRule>
  </conditionalFormatting>
  <conditionalFormatting sqref="D35">
    <cfRule type="expression" dxfId="18" priority="1">
      <formula>$D$35&lt;$D$34</formula>
    </cfRule>
  </conditionalFormatting>
  <dataValidations count="18">
    <dataValidation type="list" allowBlank="1" showInputMessage="1" showErrorMessage="1" sqref="E34:E35">
      <formula1>חודשים</formula1>
    </dataValidation>
    <dataValidation type="list" allowBlank="1" showInputMessage="1" showErrorMessage="1" sqref="D34:D35">
      <formula1>שנה</formula1>
    </dataValidation>
    <dataValidation type="custom" showErrorMessage="1" error="אנא הכנס דוא&quot;ל תקין" sqref="C12 J21:J22">
      <formula1>AND( FIND(".",C12), FIND("@",C12))</formula1>
    </dataValidation>
    <dataValidation type="textLength" showInputMessage="1" showErrorMessage="1" error="אנא הכנס כתובת למשלוח דואר" sqref="K21:K22">
      <formula1>1</formula1>
      <formula2>100</formula2>
    </dataValidation>
    <dataValidation type="textLength" showErrorMessage="1" error="אנא הכנס מספר טלפון תקין" sqref="H21:I22 C11">
      <formula1>9</formula1>
      <formula2>10</formula2>
    </dataValidation>
    <dataValidation type="list" allowBlank="1" showInputMessage="1" showErrorMessage="1" sqref="C28">
      <formula1>מגזר</formula1>
    </dataValidation>
    <dataValidation type="custom" operator="greaterThan" showInputMessage="1" showErrorMessage="1" error="אנא הכנס שם תקין" sqref="D21:E22">
      <formula1>ISTEXT(D21)</formula1>
    </dataValidation>
    <dataValidation type="list" allowBlank="1" showInputMessage="1" showErrorMessage="1" sqref="C14">
      <formula1>ענף</formula1>
    </dataValidation>
    <dataValidation type="decimal" operator="greaterThanOrEqual" allowBlank="1" showInputMessage="1" showErrorMessage="1" sqref="D41:D69">
      <formula1>0</formula1>
    </dataValidation>
    <dataValidation type="list" allowBlank="1" showInputMessage="1" showErrorMessage="1" sqref="C17">
      <formula1>שם_ישוב</formula1>
    </dataValidation>
    <dataValidation showInputMessage="1" showErrorMessage="1" sqref="C30:E30"/>
    <dataValidation type="list" allowBlank="1" showInputMessage="1" showErrorMessage="1" sqref="C73">
      <formula1>אסקו</formula1>
    </dataValidation>
    <dataValidation type="list" allowBlank="1" showInputMessage="1" showErrorMessage="1" sqref="C77">
      <formula1>מאשר</formula1>
    </dataValidation>
    <dataValidation type="list" operator="greaterThan" showErrorMessage="1" error="אנא בחר תפקיד" sqref="C21:C22">
      <formula1>תפקיד</formula1>
    </dataValidation>
    <dataValidation type="list" operator="greaterThan" showInputMessage="1" showErrorMessage="1" error="אנא הכנס שם תקין" sqref="G24:G25 G21:G22">
      <formula1>תואר</formula1>
    </dataValidation>
    <dataValidation type="textLength" operator="equal" showErrorMessage="1" error="אנא הכנס מספר ת.ז תקין" sqref="F21:F22">
      <formula1>9</formula1>
    </dataValidation>
    <dataValidation operator="greaterThan" showInputMessage="1" showErrorMessage="1" error="אנא הכנס שם תקין" sqref="G23"/>
    <dataValidation type="decimal" allowBlank="1" showInputMessage="1" showErrorMessage="1" sqref="C79">
      <formula1>0.01</formula1>
      <formula2>0.35</formula2>
    </dataValidation>
  </dataValidations>
  <pageMargins left="0.7" right="0.7" top="0.75" bottom="0.75" header="0.3" footer="0.3"/>
  <pageSetup orientation="portrait" r:id="rId3"/>
  <ignoredErrors>
    <ignoredError sqref="A17:A18 A19" numberStoredAsText="1"/>
  </ignoredErrors>
  <extLst>
    <ext xmlns:x14="http://schemas.microsoft.com/office/spreadsheetml/2009/9/main" uri="{78C0D931-6437-407d-A8EE-F0AAD7539E65}">
      <x14:conditionalFormattings>
        <x14:conditionalFormatting xmlns:xm="http://schemas.microsoft.com/office/excel/2006/main">
          <x14:cfRule type="expression" priority="19" id="{8F3CCBB3-0D9E-4A2E-8CB8-842420BA4049}">
            <xm:f>$C$73&lt;&gt;קבועים!$H$6</xm:f>
            <x14:dxf>
              <fill>
                <patternFill patternType="lightDown">
                  <fgColor theme="0"/>
                  <bgColor theme="0" tint="-0.34998626667073579"/>
                </patternFill>
              </fill>
            </x14:dxf>
          </x14:cfRule>
          <xm:sqref>A75:P77</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theme="3" tint="0.59999389629810485"/>
  </sheetPr>
  <dimension ref="A1:KQ548"/>
  <sheetViews>
    <sheetView showGridLines="0" rightToLeft="1" zoomScale="70" zoomScaleNormal="70" workbookViewId="0">
      <selection activeCell="A205" sqref="A205"/>
    </sheetView>
  </sheetViews>
  <sheetFormatPr defaultColWidth="9" defaultRowHeight="16.5" outlineLevelRow="1" outlineLevelCol="1"/>
  <cols>
    <col min="1" max="1" width="5.375" style="529" customWidth="1"/>
    <col min="2" max="7" width="42.5" style="253" customWidth="1"/>
    <col min="8" max="8" width="24" style="253" customWidth="1"/>
    <col min="9" max="9" width="24.375" style="253" hidden="1" customWidth="1" outlineLevel="1"/>
    <col min="10" max="13" width="19.25" style="253" hidden="1" customWidth="1" outlineLevel="1"/>
    <col min="14" max="14" width="20.875" style="253" customWidth="1" collapsed="1"/>
    <col min="15" max="15" width="13.875" style="253" customWidth="1"/>
    <col min="16" max="16" width="28.375" style="253" customWidth="1"/>
    <col min="17" max="17" width="11" style="253" customWidth="1"/>
    <col min="18" max="18" width="34.625" style="253" customWidth="1"/>
    <col min="19" max="19" width="26.25" style="253" customWidth="1"/>
    <col min="20" max="20" width="29.625" style="253" customWidth="1"/>
    <col min="21" max="21" width="18.125" style="253" customWidth="1"/>
    <col min="22" max="27" width="29.375" style="253" customWidth="1"/>
    <col min="28" max="28" width="10.625" style="253" customWidth="1"/>
    <col min="29" max="29" width="29.875" style="253" customWidth="1"/>
    <col min="30" max="30" width="14.625" style="253" customWidth="1"/>
    <col min="31" max="31" width="28.25" style="253" customWidth="1"/>
    <col min="32" max="32" width="20.375" style="253" customWidth="1"/>
    <col min="33" max="33" width="29.375" style="253" customWidth="1"/>
    <col min="34" max="34" width="20.75" style="253" customWidth="1"/>
    <col min="35" max="35" width="16.625" style="253" customWidth="1"/>
    <col min="36" max="36" width="15.625" style="253" customWidth="1"/>
    <col min="37" max="37" width="18.75" style="253" customWidth="1"/>
    <col min="38" max="38" width="20.875" style="253" customWidth="1"/>
    <col min="39" max="39" width="27.125" style="253" customWidth="1"/>
    <col min="40" max="40" width="27" style="253" customWidth="1"/>
    <col min="41" max="41" width="18.25" style="253" customWidth="1"/>
    <col min="42" max="42" width="23.375" style="253" customWidth="1"/>
    <col min="43" max="43" width="20.25" style="253" customWidth="1"/>
    <col min="44" max="44" width="20.125" style="253" customWidth="1"/>
    <col min="45" max="45" width="16.375" style="253" customWidth="1"/>
    <col min="46" max="46" width="24.875" style="253" customWidth="1"/>
    <col min="47" max="47" width="14.375" style="253" customWidth="1"/>
    <col min="48" max="48" width="28.75" style="253" customWidth="1"/>
    <col min="49" max="49" width="19.125" style="253" customWidth="1"/>
    <col min="50" max="50" width="20.875" style="253" customWidth="1"/>
    <col min="51" max="51" width="22.375" style="253" customWidth="1"/>
    <col min="52" max="52" width="25.875" style="253" customWidth="1"/>
    <col min="53" max="53" width="21.875" style="253" customWidth="1"/>
    <col min="54" max="54" width="25.125" style="253" customWidth="1"/>
    <col min="55" max="55" width="22" style="253" bestFit="1" customWidth="1"/>
    <col min="56" max="56" width="11.75" style="253" customWidth="1"/>
    <col min="57" max="57" width="27.375" style="253" customWidth="1"/>
    <col min="58" max="58" width="22.375" style="253" customWidth="1"/>
    <col min="59" max="59" width="26.25" style="253" customWidth="1"/>
    <col min="60" max="60" width="20.875" style="253" customWidth="1"/>
    <col min="61" max="62" width="26.375" style="253" customWidth="1"/>
    <col min="63" max="63" width="15.375" style="253" customWidth="1"/>
    <col min="64" max="64" width="11.25" style="253" customWidth="1"/>
    <col min="65" max="65" width="13.25" style="253" customWidth="1"/>
    <col min="66" max="66" width="11" style="253" customWidth="1"/>
    <col min="67" max="67" width="22" style="337" bestFit="1" customWidth="1"/>
    <col min="68" max="68" width="13.75" style="253" customWidth="1"/>
    <col min="69" max="69" width="26.375" style="253" customWidth="1"/>
    <col min="70" max="70" width="14.875" style="253" customWidth="1"/>
    <col min="71" max="71" width="13.75" style="253" customWidth="1"/>
    <col min="72" max="72" width="14.375" style="253" customWidth="1"/>
    <col min="73" max="73" width="17.75" style="253" customWidth="1"/>
    <col min="74" max="74" width="20.875" style="253" customWidth="1"/>
    <col min="75" max="75" width="12.125" style="253" customWidth="1"/>
    <col min="76" max="76" width="14.375" style="253" customWidth="1"/>
    <col min="77" max="77" width="20.375" style="253" customWidth="1"/>
    <col min="78" max="78" width="15.125" style="253" customWidth="1"/>
    <col min="79" max="79" width="22" style="253" bestFit="1" customWidth="1"/>
    <col min="80" max="80" width="13.375" style="253" customWidth="1"/>
    <col min="81" max="81" width="20" style="253" customWidth="1"/>
    <col min="82" max="82" width="12.25" style="253" customWidth="1"/>
    <col min="83" max="83" width="15.625" style="253" customWidth="1"/>
    <col min="84" max="84" width="26" style="253" customWidth="1"/>
    <col min="85" max="85" width="14.625" style="253" customWidth="1"/>
    <col min="86" max="86" width="20.875" style="253" customWidth="1"/>
    <col min="87" max="87" width="11.625" style="253" customWidth="1"/>
    <col min="88" max="88" width="20.125" style="253" bestFit="1" customWidth="1"/>
    <col min="89" max="89" width="9" style="253"/>
    <col min="90" max="90" width="11.75" style="253" bestFit="1" customWidth="1"/>
    <col min="91" max="91" width="22" style="253" bestFit="1" customWidth="1"/>
    <col min="92" max="94" width="9" style="253"/>
    <col min="95" max="95" width="13.375" style="253" customWidth="1"/>
    <col min="96" max="96" width="13.125" style="253" customWidth="1"/>
    <col min="97" max="97" width="10.375" style="253" customWidth="1"/>
    <col min="98" max="98" width="20.875" style="253" customWidth="1"/>
    <col min="99" max="99" width="9" style="253" customWidth="1"/>
    <col min="100" max="100" width="20.125" style="253" bestFit="1" customWidth="1"/>
    <col min="101" max="101" width="9" style="253"/>
    <col min="102" max="102" width="11.75" style="253" bestFit="1" customWidth="1"/>
    <col min="103" max="103" width="22" style="253" bestFit="1" customWidth="1"/>
    <col min="104" max="106" width="9" style="253"/>
    <col min="107" max="107" width="13.375" style="253" customWidth="1"/>
    <col min="108" max="108" width="13.125" style="253" customWidth="1"/>
    <col min="109" max="109" width="10.375" style="253" customWidth="1"/>
    <col min="110" max="110" width="20.875" style="253" customWidth="1"/>
    <col min="111" max="111" width="9" style="253" customWidth="1"/>
    <col min="112" max="112" width="20.125" style="253" bestFit="1" customWidth="1"/>
    <col min="113" max="113" width="9" style="253"/>
    <col min="114" max="114" width="11.75" style="253" bestFit="1" customWidth="1"/>
    <col min="115" max="115" width="22" style="253" bestFit="1" customWidth="1"/>
    <col min="116" max="118" width="9" style="253"/>
    <col min="119" max="119" width="13.375" style="253" customWidth="1"/>
    <col min="120" max="120" width="20.125" style="253" customWidth="1"/>
    <col min="121" max="121" width="10.375" style="253" customWidth="1"/>
    <col min="122" max="122" width="20.875" style="253" customWidth="1"/>
    <col min="123" max="123" width="9" style="253" customWidth="1"/>
    <col min="124" max="16384" width="9" style="253"/>
  </cols>
  <sheetData>
    <row r="1" spans="1:303" ht="79.5" customHeight="1">
      <c r="A1" s="753" t="s">
        <v>2391</v>
      </c>
      <c r="B1" s="754"/>
      <c r="C1" s="754"/>
      <c r="D1" s="754"/>
      <c r="E1" s="754"/>
      <c r="F1" s="754"/>
      <c r="G1" s="754"/>
      <c r="H1" s="754"/>
      <c r="I1" s="754"/>
      <c r="J1" s="754"/>
      <c r="K1" s="754"/>
      <c r="L1" s="754"/>
      <c r="M1" s="754"/>
      <c r="N1" s="755"/>
      <c r="BO1" s="253"/>
    </row>
    <row r="2" spans="1:303" ht="36" customHeight="1">
      <c r="A2" s="574"/>
      <c r="B2" s="404" t="s">
        <v>2363</v>
      </c>
      <c r="C2" s="575"/>
      <c r="D2" s="259"/>
      <c r="E2" s="259"/>
      <c r="F2" s="259"/>
      <c r="G2" s="259"/>
      <c r="H2" s="259"/>
      <c r="I2" s="259"/>
      <c r="J2" s="259"/>
      <c r="K2" s="259"/>
      <c r="L2" s="259"/>
      <c r="M2" s="259"/>
      <c r="N2" s="576"/>
      <c r="BO2" s="253"/>
    </row>
    <row r="3" spans="1:303" s="259" customFormat="1" ht="25.5">
      <c r="A3" s="578"/>
      <c r="B3" s="528" t="s">
        <v>309</v>
      </c>
      <c r="C3" s="258"/>
      <c r="D3" s="258"/>
      <c r="E3" s="258"/>
      <c r="F3" s="258"/>
      <c r="G3" s="258"/>
      <c r="H3" s="258"/>
      <c r="I3" s="258"/>
      <c r="J3" s="258"/>
      <c r="K3" s="258"/>
      <c r="L3" s="258"/>
      <c r="M3" s="258"/>
      <c r="N3" s="329"/>
      <c r="O3" s="258"/>
      <c r="P3" s="258"/>
      <c r="Q3" s="258"/>
      <c r="R3" s="258"/>
      <c r="S3" s="258"/>
      <c r="T3" s="258"/>
      <c r="U3" s="258"/>
      <c r="V3" s="258"/>
      <c r="W3" s="258"/>
      <c r="X3" s="258"/>
      <c r="Y3" s="258"/>
      <c r="Z3" s="258"/>
      <c r="AA3" s="258"/>
      <c r="AB3" s="258"/>
      <c r="AC3" s="258"/>
      <c r="AD3" s="258"/>
      <c r="AE3" s="258"/>
      <c r="AF3" s="258"/>
      <c r="AG3" s="258"/>
      <c r="AH3" s="258"/>
      <c r="AI3" s="258"/>
      <c r="AJ3" s="258"/>
      <c r="AK3" s="258"/>
      <c r="AL3" s="258"/>
      <c r="AM3" s="258"/>
      <c r="AN3" s="258"/>
      <c r="AO3" s="258"/>
      <c r="AP3" s="258"/>
      <c r="AQ3" s="258"/>
      <c r="AR3" s="258"/>
      <c r="AS3" s="258"/>
      <c r="AT3" s="258"/>
      <c r="AU3" s="258"/>
      <c r="AV3" s="258"/>
      <c r="AW3" s="258"/>
      <c r="AX3" s="258"/>
      <c r="AY3" s="258"/>
      <c r="AZ3" s="258"/>
      <c r="BA3" s="258"/>
      <c r="BB3" s="258"/>
      <c r="BC3" s="258"/>
      <c r="BD3" s="258"/>
      <c r="BE3" s="258"/>
      <c r="BF3" s="258"/>
      <c r="BG3" s="258"/>
      <c r="BH3" s="258"/>
      <c r="BI3" s="258"/>
      <c r="BJ3" s="258"/>
      <c r="BK3" s="258"/>
      <c r="BL3" s="258"/>
      <c r="BM3" s="258"/>
      <c r="BN3" s="258"/>
      <c r="BO3" s="258"/>
      <c r="BP3" s="258"/>
      <c r="BQ3" s="258"/>
      <c r="BR3" s="258"/>
      <c r="BS3" s="258"/>
      <c r="BT3" s="258"/>
      <c r="BU3" s="258"/>
      <c r="BV3" s="258"/>
      <c r="BW3" s="258"/>
      <c r="BX3" s="258"/>
      <c r="BY3" s="258"/>
      <c r="BZ3" s="258"/>
      <c r="CA3" s="258"/>
      <c r="CB3" s="258"/>
      <c r="CC3" s="258"/>
      <c r="CD3" s="258"/>
      <c r="CE3" s="258"/>
      <c r="CF3" s="258"/>
      <c r="CG3" s="258"/>
      <c r="CH3" s="258"/>
      <c r="CI3" s="258"/>
      <c r="CJ3" s="258"/>
      <c r="CK3" s="258"/>
      <c r="CL3" s="258"/>
      <c r="CM3" s="258"/>
      <c r="CN3" s="258"/>
      <c r="CO3" s="258"/>
      <c r="CP3" s="258"/>
      <c r="CQ3" s="258"/>
      <c r="CR3" s="258"/>
      <c r="CS3" s="258"/>
      <c r="CT3" s="258"/>
      <c r="CU3" s="258"/>
      <c r="CV3" s="258"/>
      <c r="CW3" s="258"/>
      <c r="CX3" s="258"/>
      <c r="CY3" s="258"/>
      <c r="CZ3" s="258"/>
      <c r="DA3" s="258"/>
      <c r="DB3" s="258"/>
      <c r="DC3" s="258"/>
      <c r="DD3" s="258"/>
      <c r="DE3" s="258"/>
      <c r="DF3" s="258"/>
      <c r="DG3" s="258"/>
      <c r="DH3" s="258"/>
      <c r="DI3" s="258"/>
      <c r="DJ3" s="258"/>
      <c r="DK3" s="258"/>
      <c r="DL3" s="258"/>
      <c r="DM3" s="258"/>
      <c r="DN3" s="258"/>
      <c r="DO3" s="258"/>
      <c r="DP3" s="258"/>
      <c r="DQ3" s="258"/>
      <c r="DR3" s="258"/>
      <c r="DS3" s="258"/>
      <c r="DT3" s="258"/>
      <c r="DU3" s="258"/>
      <c r="DV3" s="258"/>
      <c r="DW3" s="258"/>
      <c r="DX3" s="258"/>
      <c r="DY3" s="258"/>
      <c r="DZ3" s="258"/>
      <c r="EA3" s="258"/>
      <c r="EB3" s="258"/>
      <c r="EC3" s="258"/>
      <c r="ED3" s="258"/>
      <c r="EE3" s="258"/>
      <c r="EF3" s="258"/>
      <c r="EG3" s="258"/>
      <c r="EH3" s="258"/>
      <c r="EI3" s="258"/>
      <c r="EJ3" s="258"/>
      <c r="EK3" s="258"/>
      <c r="EL3" s="258"/>
      <c r="EM3" s="258"/>
      <c r="EN3" s="258"/>
      <c r="EO3" s="258"/>
      <c r="EP3" s="258"/>
      <c r="EQ3" s="258"/>
      <c r="ER3" s="258"/>
      <c r="ES3" s="258"/>
      <c r="ET3" s="258"/>
      <c r="EU3" s="258"/>
      <c r="EV3" s="258"/>
      <c r="EW3" s="258"/>
      <c r="EX3" s="258"/>
      <c r="EY3" s="258"/>
      <c r="EZ3" s="258"/>
      <c r="FA3" s="258"/>
      <c r="FB3" s="258"/>
      <c r="FC3" s="258"/>
      <c r="FD3" s="258"/>
      <c r="FE3" s="258"/>
      <c r="FF3" s="258"/>
      <c r="FG3" s="258"/>
      <c r="FH3" s="258"/>
      <c r="FI3" s="258"/>
      <c r="FJ3" s="258"/>
      <c r="FK3" s="258"/>
      <c r="FL3" s="258"/>
      <c r="FM3" s="258"/>
      <c r="FN3" s="258"/>
      <c r="FO3" s="258"/>
      <c r="FP3" s="258"/>
      <c r="FQ3" s="258"/>
      <c r="FR3" s="258"/>
      <c r="FS3" s="258"/>
      <c r="FT3" s="258"/>
      <c r="FU3" s="258"/>
      <c r="FV3" s="258"/>
      <c r="FW3" s="258"/>
      <c r="FX3" s="258"/>
      <c r="FY3" s="258"/>
      <c r="FZ3" s="258"/>
      <c r="GA3" s="258"/>
      <c r="GB3" s="258"/>
      <c r="GC3" s="258"/>
      <c r="GD3" s="258"/>
      <c r="GE3" s="258"/>
      <c r="GF3" s="258"/>
      <c r="GG3" s="258"/>
      <c r="GH3" s="258"/>
      <c r="GI3" s="258"/>
      <c r="GJ3" s="258"/>
      <c r="GK3" s="258"/>
      <c r="GL3" s="258"/>
      <c r="GM3" s="258"/>
      <c r="GN3" s="258"/>
      <c r="GO3" s="258"/>
      <c r="GP3" s="258"/>
      <c r="GQ3" s="258"/>
      <c r="GR3" s="258"/>
      <c r="GS3" s="258"/>
      <c r="GT3" s="258"/>
      <c r="GU3" s="258"/>
      <c r="GV3" s="258"/>
      <c r="GW3" s="258"/>
      <c r="GX3" s="258"/>
      <c r="GY3" s="258"/>
      <c r="GZ3" s="258"/>
      <c r="HA3" s="258"/>
      <c r="HB3" s="258"/>
      <c r="HC3" s="258"/>
      <c r="HD3" s="258"/>
      <c r="HE3" s="258"/>
      <c r="HF3" s="258"/>
      <c r="HG3" s="258"/>
      <c r="HH3" s="258"/>
      <c r="HI3" s="258"/>
      <c r="HJ3" s="258"/>
      <c r="HK3" s="258"/>
      <c r="HL3" s="258"/>
      <c r="HM3" s="258"/>
      <c r="HN3" s="258"/>
      <c r="HO3" s="258"/>
      <c r="HP3" s="258"/>
      <c r="HQ3" s="258"/>
      <c r="HR3" s="258"/>
      <c r="HS3" s="258"/>
      <c r="HT3" s="258"/>
      <c r="HU3" s="258"/>
      <c r="HV3" s="258"/>
      <c r="HW3" s="258"/>
      <c r="HX3" s="258"/>
      <c r="HY3" s="258"/>
      <c r="HZ3" s="258"/>
      <c r="IA3" s="258"/>
      <c r="IB3" s="258"/>
      <c r="IC3" s="258"/>
      <c r="ID3" s="258"/>
      <c r="IE3" s="258"/>
      <c r="IF3" s="258"/>
      <c r="IG3" s="258"/>
      <c r="IH3" s="258"/>
      <c r="II3" s="258"/>
      <c r="IJ3" s="258"/>
      <c r="IK3" s="258"/>
      <c r="IL3" s="258"/>
      <c r="IM3" s="258"/>
      <c r="IN3" s="258"/>
      <c r="IO3" s="258"/>
      <c r="IP3" s="258"/>
      <c r="IQ3" s="258"/>
      <c r="IR3" s="258"/>
      <c r="IS3" s="258"/>
      <c r="IT3" s="258"/>
      <c r="IU3" s="258"/>
      <c r="IV3" s="258"/>
      <c r="IW3" s="258"/>
      <c r="IX3" s="258"/>
      <c r="IY3" s="258"/>
      <c r="IZ3" s="258"/>
      <c r="JA3" s="258"/>
      <c r="JB3" s="258"/>
      <c r="JC3" s="258"/>
      <c r="JD3" s="258"/>
      <c r="JE3" s="258"/>
      <c r="JF3" s="258"/>
      <c r="JG3" s="258"/>
      <c r="JH3" s="258"/>
      <c r="JI3" s="258"/>
      <c r="JJ3" s="258"/>
      <c r="JK3" s="258"/>
      <c r="JL3" s="258"/>
      <c r="JM3" s="258"/>
      <c r="JN3" s="258"/>
      <c r="JO3" s="258"/>
      <c r="JP3" s="258"/>
      <c r="JQ3" s="258"/>
      <c r="JR3" s="258"/>
      <c r="JS3" s="258"/>
      <c r="JT3" s="258"/>
      <c r="JU3" s="258"/>
      <c r="JV3" s="258"/>
      <c r="JW3" s="258"/>
      <c r="JX3" s="258"/>
      <c r="JY3" s="258"/>
      <c r="JZ3" s="258"/>
      <c r="KA3" s="258"/>
      <c r="KB3" s="258"/>
      <c r="KC3" s="258"/>
      <c r="KD3" s="258"/>
      <c r="KE3" s="258"/>
      <c r="KF3" s="258"/>
      <c r="KG3" s="258"/>
      <c r="KH3" s="258"/>
      <c r="KI3" s="258"/>
      <c r="KJ3" s="258"/>
      <c r="KK3" s="258"/>
      <c r="KL3" s="258"/>
      <c r="KM3" s="258"/>
      <c r="KN3" s="258"/>
      <c r="KO3" s="258"/>
      <c r="KP3" s="258"/>
      <c r="KQ3" s="258"/>
    </row>
    <row r="4" spans="1:303" s="259" customFormat="1" ht="20.25">
      <c r="A4" s="578"/>
      <c r="B4" s="579" t="s">
        <v>2385</v>
      </c>
      <c r="C4" s="258"/>
      <c r="D4" s="258"/>
      <c r="E4" s="258"/>
      <c r="F4" s="258"/>
      <c r="G4" s="258"/>
      <c r="H4" s="258"/>
      <c r="I4" s="258"/>
      <c r="J4" s="258"/>
      <c r="K4" s="258"/>
      <c r="L4" s="258"/>
      <c r="M4" s="258"/>
      <c r="N4" s="329"/>
      <c r="O4" s="258"/>
      <c r="P4" s="258"/>
      <c r="Q4" s="258"/>
      <c r="R4" s="258"/>
      <c r="S4" s="258"/>
      <c r="T4" s="258"/>
      <c r="U4" s="258"/>
      <c r="V4" s="258"/>
      <c r="W4" s="258"/>
      <c r="X4" s="258"/>
      <c r="Y4" s="258"/>
      <c r="Z4" s="258"/>
      <c r="AA4" s="258"/>
      <c r="AB4" s="258"/>
      <c r="AC4" s="258"/>
      <c r="AD4" s="258"/>
      <c r="AE4" s="258"/>
      <c r="AF4" s="258"/>
      <c r="AG4" s="258"/>
      <c r="AH4" s="258"/>
      <c r="AI4" s="258"/>
      <c r="AJ4" s="258"/>
      <c r="AK4" s="258"/>
      <c r="AL4" s="258"/>
      <c r="AM4" s="258"/>
      <c r="AN4" s="258"/>
      <c r="AO4" s="258"/>
      <c r="AP4" s="258"/>
      <c r="AQ4" s="258"/>
      <c r="AR4" s="258"/>
      <c r="AS4" s="258"/>
      <c r="AT4" s="258"/>
      <c r="AU4" s="258"/>
      <c r="AV4" s="258"/>
      <c r="AW4" s="258"/>
      <c r="AX4" s="258"/>
      <c r="AY4" s="258"/>
      <c r="AZ4" s="258"/>
      <c r="BA4" s="258"/>
      <c r="BB4" s="258"/>
      <c r="BC4" s="258"/>
      <c r="BD4" s="258"/>
      <c r="BE4" s="258"/>
      <c r="BF4" s="258"/>
      <c r="BG4" s="258"/>
      <c r="BH4" s="258"/>
      <c r="BI4" s="258"/>
      <c r="BJ4" s="258"/>
      <c r="BK4" s="258"/>
      <c r="BL4" s="258"/>
      <c r="BM4" s="258"/>
      <c r="BN4" s="258"/>
      <c r="BO4" s="258"/>
      <c r="BP4" s="258"/>
      <c r="BQ4" s="258"/>
      <c r="BR4" s="258"/>
      <c r="BS4" s="258"/>
      <c r="BT4" s="258"/>
      <c r="BU4" s="258"/>
      <c r="BV4" s="258"/>
      <c r="BW4" s="258"/>
      <c r="BX4" s="258"/>
      <c r="BY4" s="258"/>
      <c r="BZ4" s="258"/>
      <c r="CA4" s="258"/>
      <c r="CB4" s="258"/>
      <c r="CC4" s="258"/>
      <c r="CD4" s="258"/>
      <c r="CE4" s="258"/>
      <c r="CF4" s="258"/>
      <c r="CG4" s="258"/>
      <c r="CH4" s="258"/>
      <c r="CI4" s="258"/>
      <c r="CJ4" s="258"/>
      <c r="CK4" s="258"/>
      <c r="CL4" s="258"/>
      <c r="CM4" s="258"/>
      <c r="CN4" s="258"/>
      <c r="CO4" s="258"/>
      <c r="CP4" s="258"/>
      <c r="CQ4" s="258"/>
      <c r="CR4" s="258"/>
      <c r="CS4" s="258"/>
      <c r="CT4" s="258"/>
      <c r="CU4" s="258"/>
      <c r="CV4" s="258"/>
      <c r="CW4" s="258"/>
      <c r="CX4" s="258"/>
      <c r="CY4" s="258"/>
      <c r="CZ4" s="258"/>
      <c r="DA4" s="258"/>
      <c r="DB4" s="258"/>
      <c r="DC4" s="258"/>
      <c r="DD4" s="258"/>
      <c r="DE4" s="258"/>
      <c r="DF4" s="258"/>
      <c r="DG4" s="258"/>
      <c r="DH4" s="258"/>
      <c r="DI4" s="258"/>
      <c r="DJ4" s="258"/>
      <c r="DK4" s="258"/>
      <c r="DL4" s="258"/>
      <c r="DM4" s="258"/>
      <c r="DN4" s="258"/>
      <c r="DO4" s="258"/>
      <c r="DP4" s="258"/>
      <c r="DQ4" s="258"/>
      <c r="DR4" s="258"/>
      <c r="DS4" s="258"/>
      <c r="DT4" s="258"/>
      <c r="DU4" s="258"/>
      <c r="DV4" s="258"/>
      <c r="DW4" s="258"/>
      <c r="DX4" s="258"/>
      <c r="DY4" s="258"/>
      <c r="DZ4" s="258"/>
      <c r="EA4" s="258"/>
      <c r="EB4" s="258"/>
      <c r="EC4" s="258"/>
      <c r="ED4" s="258"/>
      <c r="EE4" s="258"/>
      <c r="EF4" s="258"/>
      <c r="EG4" s="258"/>
      <c r="EH4" s="258"/>
      <c r="EI4" s="258"/>
      <c r="EJ4" s="258"/>
      <c r="EK4" s="258"/>
      <c r="EL4" s="258"/>
      <c r="EM4" s="258"/>
      <c r="EN4" s="258"/>
      <c r="EO4" s="258"/>
      <c r="EP4" s="258"/>
      <c r="EQ4" s="258"/>
      <c r="ER4" s="258"/>
      <c r="ES4" s="258"/>
      <c r="ET4" s="258"/>
      <c r="EU4" s="258"/>
      <c r="EV4" s="258"/>
      <c r="EW4" s="258"/>
      <c r="EX4" s="258"/>
      <c r="EY4" s="258"/>
      <c r="EZ4" s="258"/>
      <c r="FA4" s="258"/>
      <c r="FB4" s="258"/>
      <c r="FC4" s="258"/>
      <c r="FD4" s="258"/>
      <c r="FE4" s="258"/>
      <c r="FF4" s="258"/>
      <c r="FG4" s="258"/>
      <c r="FH4" s="258"/>
      <c r="FI4" s="258"/>
      <c r="FJ4" s="258"/>
      <c r="FK4" s="258"/>
      <c r="FL4" s="258"/>
      <c r="FM4" s="258"/>
      <c r="FN4" s="258"/>
      <c r="FO4" s="258"/>
      <c r="FP4" s="258"/>
      <c r="FQ4" s="258"/>
      <c r="FR4" s="258"/>
      <c r="FS4" s="258"/>
      <c r="FT4" s="258"/>
      <c r="FU4" s="258"/>
      <c r="FV4" s="258"/>
      <c r="FW4" s="258"/>
      <c r="FX4" s="258"/>
      <c r="FY4" s="258"/>
      <c r="FZ4" s="258"/>
      <c r="GA4" s="258"/>
      <c r="GB4" s="258"/>
      <c r="GC4" s="258"/>
      <c r="GD4" s="258"/>
      <c r="GE4" s="258"/>
      <c r="GF4" s="258"/>
      <c r="GG4" s="258"/>
      <c r="GH4" s="258"/>
      <c r="GI4" s="258"/>
      <c r="GJ4" s="258"/>
      <c r="GK4" s="258"/>
      <c r="GL4" s="258"/>
      <c r="GM4" s="258"/>
      <c r="GN4" s="258"/>
      <c r="GO4" s="258"/>
      <c r="GP4" s="258"/>
      <c r="GQ4" s="258"/>
      <c r="GR4" s="258"/>
      <c r="GS4" s="258"/>
      <c r="GT4" s="258"/>
      <c r="GU4" s="258"/>
      <c r="GV4" s="258"/>
      <c r="GW4" s="258"/>
      <c r="GX4" s="258"/>
      <c r="GY4" s="258"/>
      <c r="GZ4" s="258"/>
      <c r="HA4" s="258"/>
      <c r="HB4" s="258"/>
      <c r="HC4" s="258"/>
      <c r="HD4" s="258"/>
      <c r="HE4" s="258"/>
      <c r="HF4" s="258"/>
      <c r="HG4" s="258"/>
      <c r="HH4" s="258"/>
      <c r="HI4" s="258"/>
      <c r="HJ4" s="258"/>
      <c r="HK4" s="258"/>
      <c r="HL4" s="258"/>
      <c r="HM4" s="258"/>
      <c r="HN4" s="258"/>
      <c r="HO4" s="258"/>
      <c r="HP4" s="258"/>
      <c r="HQ4" s="258"/>
      <c r="HR4" s="258"/>
      <c r="HS4" s="258"/>
      <c r="HT4" s="258"/>
      <c r="HU4" s="258"/>
      <c r="HV4" s="258"/>
      <c r="HW4" s="258"/>
      <c r="HX4" s="258"/>
      <c r="HY4" s="258"/>
      <c r="HZ4" s="258"/>
      <c r="IA4" s="258"/>
      <c r="IB4" s="258"/>
      <c r="IC4" s="258"/>
      <c r="ID4" s="258"/>
      <c r="IE4" s="258"/>
      <c r="IF4" s="258"/>
      <c r="IG4" s="258"/>
      <c r="IH4" s="258"/>
      <c r="II4" s="258"/>
      <c r="IJ4" s="258"/>
      <c r="IK4" s="258"/>
      <c r="IL4" s="258"/>
      <c r="IM4" s="258"/>
      <c r="IN4" s="258"/>
      <c r="IO4" s="258"/>
      <c r="IP4" s="258"/>
      <c r="IQ4" s="258"/>
      <c r="IR4" s="258"/>
      <c r="IS4" s="258"/>
      <c r="IT4" s="258"/>
      <c r="IU4" s="258"/>
      <c r="IV4" s="258"/>
      <c r="IW4" s="258"/>
      <c r="IX4" s="258"/>
      <c r="IY4" s="258"/>
      <c r="IZ4" s="258"/>
      <c r="JA4" s="258"/>
      <c r="JB4" s="258"/>
      <c r="JC4" s="258"/>
      <c r="JD4" s="258"/>
      <c r="JE4" s="258"/>
      <c r="JF4" s="258"/>
      <c r="JG4" s="258"/>
      <c r="JH4" s="258"/>
      <c r="JI4" s="258"/>
      <c r="JJ4" s="258"/>
      <c r="JK4" s="258"/>
      <c r="JL4" s="258"/>
      <c r="JM4" s="258"/>
      <c r="JN4" s="258"/>
      <c r="JO4" s="258"/>
      <c r="JP4" s="258"/>
      <c r="JQ4" s="258"/>
      <c r="JR4" s="258"/>
      <c r="JS4" s="258"/>
      <c r="JT4" s="258"/>
      <c r="JU4" s="258"/>
      <c r="JV4" s="258"/>
      <c r="JW4" s="258"/>
      <c r="JX4" s="258"/>
      <c r="JY4" s="258"/>
      <c r="JZ4" s="258"/>
      <c r="KA4" s="258"/>
      <c r="KB4" s="258"/>
      <c r="KC4" s="258"/>
      <c r="KD4" s="258"/>
      <c r="KE4" s="258"/>
      <c r="KF4" s="258"/>
      <c r="KG4" s="258"/>
      <c r="KH4" s="258"/>
      <c r="KI4" s="258"/>
      <c r="KJ4" s="258"/>
      <c r="KK4" s="258"/>
      <c r="KL4" s="258"/>
      <c r="KM4" s="258"/>
      <c r="KN4" s="258"/>
      <c r="KO4" s="258"/>
      <c r="KP4" s="258"/>
      <c r="KQ4" s="258"/>
    </row>
    <row r="5" spans="1:303" s="259" customFormat="1" ht="12.95" customHeight="1">
      <c r="A5" s="577"/>
      <c r="N5" s="576"/>
      <c r="O5" s="253"/>
      <c r="P5" s="253"/>
      <c r="Q5" s="253"/>
      <c r="R5" s="253"/>
      <c r="S5" s="253"/>
      <c r="T5" s="253"/>
      <c r="U5" s="253"/>
      <c r="V5" s="253"/>
      <c r="W5" s="253"/>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253"/>
      <c r="BI5" s="253"/>
      <c r="BJ5" s="253"/>
      <c r="BK5" s="253"/>
      <c r="BL5" s="253"/>
      <c r="BM5" s="253"/>
      <c r="BN5" s="253"/>
      <c r="BO5" s="253"/>
      <c r="BP5" s="253"/>
      <c r="BQ5" s="253"/>
      <c r="BR5" s="253"/>
      <c r="BS5" s="253"/>
      <c r="BT5" s="253"/>
      <c r="BU5" s="253"/>
      <c r="BV5" s="253"/>
      <c r="BW5" s="253"/>
      <c r="BX5" s="253"/>
      <c r="BY5" s="253"/>
      <c r="BZ5" s="253"/>
      <c r="CA5" s="253"/>
      <c r="CB5" s="253"/>
      <c r="CC5" s="253"/>
      <c r="CD5" s="253"/>
      <c r="CE5" s="253"/>
      <c r="CF5" s="253"/>
      <c r="CG5" s="253"/>
      <c r="CH5" s="253"/>
      <c r="CI5" s="253"/>
      <c r="CJ5" s="253"/>
      <c r="CK5" s="253"/>
      <c r="CL5" s="253"/>
      <c r="CM5" s="253"/>
      <c r="CN5" s="253"/>
      <c r="CO5" s="253"/>
      <c r="CP5" s="253"/>
      <c r="CQ5" s="253"/>
      <c r="CR5" s="253"/>
      <c r="CS5" s="253"/>
      <c r="CT5" s="253"/>
      <c r="CU5" s="253"/>
      <c r="CV5" s="253"/>
      <c r="CW5" s="253"/>
      <c r="CX5" s="253"/>
      <c r="CY5" s="253"/>
      <c r="CZ5" s="253"/>
      <c r="DA5" s="253"/>
      <c r="DB5" s="253"/>
      <c r="DC5" s="253"/>
      <c r="DD5" s="253"/>
      <c r="DE5" s="253"/>
      <c r="DF5" s="253"/>
      <c r="DG5" s="253"/>
      <c r="DH5" s="253"/>
      <c r="DI5" s="253"/>
      <c r="DJ5" s="253"/>
      <c r="DK5" s="253"/>
      <c r="DL5" s="253"/>
      <c r="DM5" s="253"/>
      <c r="DN5" s="253"/>
      <c r="DO5" s="253"/>
      <c r="DP5" s="253"/>
      <c r="DQ5" s="253"/>
      <c r="DR5" s="253"/>
      <c r="DS5" s="253"/>
      <c r="DT5" s="253"/>
      <c r="DU5" s="253"/>
      <c r="DV5" s="253"/>
      <c r="DW5" s="253"/>
      <c r="DX5" s="253"/>
      <c r="DY5" s="253"/>
      <c r="DZ5" s="253"/>
      <c r="EA5" s="253"/>
      <c r="EB5" s="253"/>
      <c r="EC5" s="253"/>
      <c r="ED5" s="253"/>
      <c r="EE5" s="253"/>
      <c r="EF5" s="253"/>
      <c r="EG5" s="253"/>
      <c r="EH5" s="253"/>
      <c r="EI5" s="253"/>
      <c r="EJ5" s="253"/>
      <c r="EK5" s="253"/>
      <c r="EL5" s="253"/>
      <c r="EM5" s="253"/>
      <c r="EN5" s="253"/>
      <c r="EO5" s="253"/>
      <c r="EP5" s="253"/>
      <c r="EQ5" s="253"/>
      <c r="ER5" s="253"/>
      <c r="ES5" s="253"/>
      <c r="ET5" s="253"/>
      <c r="EU5" s="253"/>
      <c r="EV5" s="253"/>
      <c r="EW5" s="253"/>
      <c r="EX5" s="253"/>
      <c r="EY5" s="253"/>
      <c r="EZ5" s="253"/>
      <c r="FA5" s="253"/>
      <c r="FB5" s="253"/>
      <c r="FC5" s="253"/>
      <c r="FD5" s="253"/>
      <c r="FE5" s="253"/>
      <c r="FF5" s="253"/>
      <c r="FG5" s="253"/>
      <c r="FH5" s="253"/>
      <c r="FI5" s="253"/>
      <c r="FJ5" s="253"/>
      <c r="FK5" s="253"/>
      <c r="FL5" s="253"/>
      <c r="FM5" s="253"/>
      <c r="FN5" s="253"/>
      <c r="FO5" s="253"/>
      <c r="FP5" s="253"/>
      <c r="FQ5" s="253"/>
      <c r="FR5" s="253"/>
      <c r="FS5" s="253"/>
      <c r="FT5" s="253"/>
      <c r="FU5" s="253"/>
      <c r="FV5" s="253"/>
      <c r="FW5" s="253"/>
      <c r="FX5" s="253"/>
      <c r="FY5" s="253"/>
      <c r="FZ5" s="253"/>
      <c r="GA5" s="253"/>
      <c r="GB5" s="253"/>
      <c r="GC5" s="253"/>
      <c r="GD5" s="253"/>
      <c r="GE5" s="253"/>
      <c r="GF5" s="253"/>
      <c r="GG5" s="253"/>
      <c r="GH5" s="253"/>
      <c r="GI5" s="253"/>
      <c r="GJ5" s="253"/>
      <c r="GK5" s="253"/>
      <c r="GL5" s="253"/>
      <c r="GM5" s="253"/>
      <c r="GN5" s="253"/>
      <c r="GO5" s="253"/>
      <c r="GP5" s="253"/>
      <c r="GQ5" s="253"/>
      <c r="GR5" s="253"/>
      <c r="GS5" s="253"/>
      <c r="GT5" s="253"/>
      <c r="GU5" s="253"/>
      <c r="GV5" s="253"/>
      <c r="GW5" s="253"/>
      <c r="GX5" s="253"/>
      <c r="GY5" s="253"/>
      <c r="GZ5" s="253"/>
      <c r="HA5" s="253"/>
      <c r="HB5" s="253"/>
      <c r="HC5" s="253"/>
      <c r="HD5" s="253"/>
      <c r="HE5" s="253"/>
      <c r="HF5" s="253"/>
      <c r="HG5" s="253"/>
      <c r="HH5" s="253"/>
      <c r="HI5" s="253"/>
      <c r="HJ5" s="253"/>
      <c r="HK5" s="253"/>
      <c r="HL5" s="253"/>
      <c r="HM5" s="253"/>
      <c r="HN5" s="253"/>
      <c r="HO5" s="253"/>
      <c r="HP5" s="253"/>
      <c r="HQ5" s="253"/>
      <c r="HR5" s="253"/>
      <c r="HS5" s="253"/>
      <c r="HT5" s="253"/>
      <c r="HU5" s="253"/>
      <c r="HV5" s="253"/>
      <c r="HW5" s="253"/>
      <c r="HX5" s="253"/>
      <c r="HY5" s="253"/>
      <c r="HZ5" s="253"/>
      <c r="IA5" s="253"/>
      <c r="IB5" s="253"/>
      <c r="IC5" s="253"/>
      <c r="ID5" s="253"/>
      <c r="IE5" s="253"/>
      <c r="IF5" s="253"/>
      <c r="IG5" s="253"/>
      <c r="IH5" s="253"/>
      <c r="II5" s="253"/>
      <c r="IJ5" s="253"/>
      <c r="IK5" s="253"/>
      <c r="IL5" s="253"/>
      <c r="IM5" s="253"/>
      <c r="IN5" s="253"/>
      <c r="IO5" s="253"/>
      <c r="IP5" s="253"/>
      <c r="IQ5" s="253"/>
      <c r="IR5" s="253"/>
      <c r="IS5" s="253"/>
      <c r="IT5" s="253"/>
      <c r="IU5" s="253"/>
      <c r="IV5" s="253"/>
      <c r="IW5" s="253"/>
      <c r="IX5" s="253"/>
      <c r="IY5" s="253"/>
      <c r="IZ5" s="253"/>
      <c r="JA5" s="253"/>
      <c r="JB5" s="253"/>
      <c r="JC5" s="253"/>
      <c r="JD5" s="253"/>
      <c r="JE5" s="253"/>
      <c r="JF5" s="253"/>
      <c r="JG5" s="253"/>
      <c r="JH5" s="253"/>
      <c r="JI5" s="253"/>
      <c r="JJ5" s="253"/>
      <c r="JK5" s="253"/>
      <c r="JL5" s="253"/>
      <c r="JM5" s="253"/>
      <c r="JN5" s="253"/>
      <c r="JO5" s="253"/>
      <c r="JP5" s="253"/>
      <c r="JQ5" s="253"/>
      <c r="JR5" s="253"/>
      <c r="JS5" s="253"/>
      <c r="JT5" s="253"/>
      <c r="JU5" s="253"/>
      <c r="JV5" s="253"/>
      <c r="JW5" s="253"/>
      <c r="JX5" s="258"/>
      <c r="JY5" s="258"/>
      <c r="JZ5" s="258"/>
      <c r="KA5" s="258"/>
      <c r="KB5" s="258"/>
      <c r="KC5" s="258"/>
      <c r="KD5" s="258"/>
      <c r="KE5" s="258"/>
      <c r="KF5" s="258"/>
      <c r="KG5" s="258"/>
      <c r="KH5" s="258"/>
      <c r="KI5" s="258"/>
      <c r="KJ5" s="258"/>
      <c r="KK5" s="258"/>
      <c r="KL5" s="258"/>
      <c r="KM5" s="258"/>
      <c r="KN5" s="258"/>
      <c r="KO5" s="258"/>
      <c r="KP5" s="258"/>
      <c r="KQ5" s="258"/>
    </row>
    <row r="6" spans="1:303" ht="265.5" customHeight="1">
      <c r="A6" s="577">
        <v>2.1</v>
      </c>
      <c r="B6" s="534" t="s">
        <v>2412</v>
      </c>
      <c r="C6" s="535" t="s">
        <v>2414</v>
      </c>
      <c r="D6" s="259"/>
      <c r="E6" s="259"/>
      <c r="F6" s="259"/>
      <c r="G6" s="259"/>
      <c r="H6" s="259"/>
      <c r="I6" s="259"/>
      <c r="J6" s="259"/>
      <c r="K6" s="259"/>
      <c r="L6" s="259"/>
      <c r="M6" s="259"/>
      <c r="N6" s="576"/>
      <c r="BO6" s="253"/>
    </row>
    <row r="7" spans="1:303" ht="15" customHeight="1">
      <c r="A7" s="577"/>
      <c r="B7" s="580" t="s">
        <v>2328</v>
      </c>
      <c r="C7" s="259"/>
      <c r="D7" s="259"/>
      <c r="E7" s="259"/>
      <c r="F7" s="259"/>
      <c r="G7" s="259"/>
      <c r="H7" s="259"/>
      <c r="I7" s="259"/>
      <c r="J7" s="259"/>
      <c r="K7" s="259"/>
      <c r="L7" s="259"/>
      <c r="M7" s="259"/>
      <c r="N7" s="576"/>
      <c r="BO7" s="253"/>
    </row>
    <row r="8" spans="1:303">
      <c r="A8" s="577"/>
      <c r="B8" s="259"/>
      <c r="C8" s="259"/>
      <c r="D8" s="259"/>
      <c r="E8" s="259"/>
      <c r="F8" s="259"/>
      <c r="G8" s="259"/>
      <c r="H8" s="259"/>
      <c r="I8" s="259"/>
      <c r="J8" s="259"/>
      <c r="K8" s="259"/>
      <c r="L8" s="259"/>
      <c r="M8" s="259"/>
      <c r="N8" s="576"/>
      <c r="BO8" s="253"/>
    </row>
    <row r="9" spans="1:303" hidden="1" outlineLevel="1">
      <c r="A9" s="577"/>
      <c r="B9" s="259"/>
      <c r="C9" s="536" t="s">
        <v>160</v>
      </c>
      <c r="D9" s="536" t="s">
        <v>77</v>
      </c>
      <c r="E9" s="259"/>
      <c r="F9" s="259"/>
      <c r="G9" s="259"/>
      <c r="H9" s="259"/>
      <c r="I9" s="259"/>
      <c r="J9" s="259"/>
      <c r="K9" s="259"/>
      <c r="L9" s="259"/>
      <c r="M9" s="259"/>
      <c r="N9" s="576"/>
      <c r="BO9" s="253"/>
    </row>
    <row r="10" spans="1:303" hidden="1" outlineLevel="1">
      <c r="A10" s="577"/>
      <c r="B10" s="436" t="s">
        <v>2364</v>
      </c>
      <c r="C10" s="537"/>
      <c r="D10" s="538"/>
      <c r="E10" s="259"/>
      <c r="F10" s="259"/>
      <c r="G10" s="259"/>
      <c r="H10" s="259"/>
      <c r="I10" s="259"/>
      <c r="J10" s="259"/>
      <c r="K10" s="259"/>
      <c r="L10" s="259"/>
      <c r="M10" s="259"/>
      <c r="N10" s="576"/>
      <c r="BO10" s="253"/>
    </row>
    <row r="11" spans="1:303" hidden="1" outlineLevel="1">
      <c r="A11" s="577"/>
      <c r="B11" s="259"/>
      <c r="C11" s="259"/>
      <c r="D11" s="259"/>
      <c r="E11" s="259"/>
      <c r="F11" s="259"/>
      <c r="G11" s="259"/>
      <c r="H11" s="259"/>
      <c r="I11" s="259"/>
      <c r="J11" s="259"/>
      <c r="K11" s="259"/>
      <c r="L11" s="259"/>
      <c r="M11" s="259"/>
      <c r="N11" s="576"/>
      <c r="BO11" s="253"/>
    </row>
    <row r="12" spans="1:303" hidden="1" outlineLevel="1">
      <c r="A12" s="577"/>
      <c r="B12" s="259"/>
      <c r="C12" s="536" t="s">
        <v>76</v>
      </c>
      <c r="D12" s="539" t="s">
        <v>78</v>
      </c>
      <c r="E12" s="536" t="s">
        <v>79</v>
      </c>
      <c r="F12" s="536" t="s">
        <v>77</v>
      </c>
      <c r="G12" s="259"/>
      <c r="H12" s="259"/>
      <c r="I12" s="259"/>
      <c r="J12" s="259"/>
      <c r="K12" s="259"/>
      <c r="L12" s="259"/>
      <c r="M12" s="259"/>
      <c r="N12" s="576"/>
      <c r="BO12" s="253"/>
    </row>
    <row r="13" spans="1:303" ht="33" hidden="1" outlineLevel="1">
      <c r="A13" s="577"/>
      <c r="B13" s="438" t="s">
        <v>274</v>
      </c>
      <c r="C13" s="538"/>
      <c r="D13" s="538"/>
      <c r="E13" s="538"/>
      <c r="F13" s="538"/>
      <c r="G13" s="259"/>
      <c r="H13" s="259"/>
      <c r="I13" s="259"/>
      <c r="J13" s="259"/>
      <c r="K13" s="259"/>
      <c r="L13" s="259"/>
      <c r="M13" s="259"/>
      <c r="N13" s="576"/>
      <c r="BO13" s="253"/>
    </row>
    <row r="14" spans="1:303" hidden="1" outlineLevel="1">
      <c r="A14" s="577"/>
      <c r="B14" s="259"/>
      <c r="C14" s="259"/>
      <c r="D14" s="259"/>
      <c r="E14" s="259"/>
      <c r="F14" s="259"/>
      <c r="G14" s="259"/>
      <c r="H14" s="259"/>
      <c r="I14" s="259"/>
      <c r="J14" s="259"/>
      <c r="K14" s="259"/>
      <c r="L14" s="259"/>
      <c r="M14" s="259"/>
      <c r="N14" s="576"/>
      <c r="BO14" s="253"/>
    </row>
    <row r="15" spans="1:303" ht="33" hidden="1" outlineLevel="1">
      <c r="A15" s="577"/>
      <c r="B15" s="438" t="s">
        <v>274</v>
      </c>
      <c r="C15" s="536" t="s">
        <v>76</v>
      </c>
      <c r="D15" s="539" t="s">
        <v>78</v>
      </c>
      <c r="E15" s="536" t="s">
        <v>79</v>
      </c>
      <c r="F15" s="536" t="s">
        <v>77</v>
      </c>
      <c r="G15" s="259"/>
      <c r="H15" s="259"/>
      <c r="I15" s="259"/>
      <c r="J15" s="259"/>
      <c r="K15" s="259"/>
      <c r="L15" s="259"/>
      <c r="M15" s="259"/>
      <c r="N15" s="576"/>
      <c r="BO15" s="253"/>
    </row>
    <row r="16" spans="1:303" hidden="1" outlineLevel="1">
      <c r="A16" s="577"/>
      <c r="B16" s="259"/>
      <c r="C16" s="538"/>
      <c r="D16" s="538"/>
      <c r="E16" s="538"/>
      <c r="F16" s="538"/>
      <c r="G16" s="259"/>
      <c r="H16" s="259"/>
      <c r="I16" s="259"/>
      <c r="J16" s="259"/>
      <c r="K16" s="259"/>
      <c r="L16" s="259"/>
      <c r="M16" s="259"/>
      <c r="N16" s="576"/>
      <c r="BO16" s="253"/>
    </row>
    <row r="17" spans="1:67" collapsed="1">
      <c r="A17" s="577"/>
      <c r="B17" s="259"/>
      <c r="C17" s="259"/>
      <c r="D17" s="259"/>
      <c r="E17" s="259"/>
      <c r="F17" s="259"/>
      <c r="G17" s="259"/>
      <c r="H17" s="259"/>
      <c r="I17" s="259"/>
      <c r="J17" s="259"/>
      <c r="K17" s="259"/>
      <c r="L17" s="259"/>
      <c r="M17" s="259"/>
      <c r="N17" s="576"/>
      <c r="BO17" s="253"/>
    </row>
    <row r="18" spans="1:67">
      <c r="A18" s="577">
        <v>2.2000000000000002</v>
      </c>
      <c r="B18" s="282" t="s">
        <v>2410</v>
      </c>
      <c r="C18" s="259"/>
      <c r="D18" s="259"/>
      <c r="E18" s="259"/>
      <c r="F18" s="259"/>
      <c r="G18" s="259"/>
      <c r="H18" s="259"/>
      <c r="I18" s="259"/>
      <c r="J18" s="259"/>
      <c r="K18" s="259"/>
      <c r="L18" s="259"/>
      <c r="M18" s="259"/>
      <c r="N18" s="576"/>
      <c r="BO18" s="253"/>
    </row>
    <row r="19" spans="1:67">
      <c r="A19" s="577"/>
      <c r="B19" s="581" t="s">
        <v>228</v>
      </c>
      <c r="C19" s="259"/>
      <c r="D19" s="259"/>
      <c r="E19" s="259"/>
      <c r="F19" s="259"/>
      <c r="G19" s="259"/>
      <c r="H19" s="259"/>
      <c r="I19" s="259"/>
      <c r="J19" s="259"/>
      <c r="K19" s="259"/>
      <c r="L19" s="259"/>
      <c r="M19" s="259"/>
      <c r="N19" s="576"/>
      <c r="BO19" s="253"/>
    </row>
    <row r="20" spans="1:67">
      <c r="A20" s="577"/>
      <c r="B20" s="582" t="s">
        <v>2407</v>
      </c>
      <c r="C20" s="259"/>
      <c r="D20" s="259"/>
      <c r="E20" s="259"/>
      <c r="F20" s="259"/>
      <c r="G20" s="259"/>
      <c r="H20" s="259"/>
      <c r="I20" s="259"/>
      <c r="J20" s="259"/>
      <c r="K20" s="259"/>
      <c r="L20" s="259"/>
      <c r="M20" s="259"/>
      <c r="N20" s="576"/>
      <c r="BO20" s="253"/>
    </row>
    <row r="21" spans="1:67" ht="17.25">
      <c r="A21" s="577"/>
      <c r="B21" s="259"/>
      <c r="C21" s="259"/>
      <c r="D21" s="583"/>
      <c r="E21" s="259"/>
      <c r="F21" s="259"/>
      <c r="G21" s="259"/>
      <c r="H21" s="259"/>
      <c r="I21" s="259"/>
      <c r="J21" s="259"/>
      <c r="K21" s="259"/>
      <c r="L21" s="259"/>
      <c r="M21" s="259"/>
      <c r="N21" s="576"/>
      <c r="BO21" s="253"/>
    </row>
    <row r="22" spans="1:67">
      <c r="A22" s="577"/>
      <c r="B22" s="542" t="s">
        <v>162</v>
      </c>
      <c r="C22" s="543"/>
      <c r="D22" s="259"/>
      <c r="E22" s="259"/>
      <c r="F22" s="259"/>
      <c r="G22" s="259"/>
      <c r="H22" s="259"/>
      <c r="I22" s="259"/>
      <c r="J22" s="259"/>
      <c r="K22" s="259"/>
      <c r="L22" s="259"/>
      <c r="M22" s="259"/>
      <c r="N22" s="576"/>
      <c r="BO22" s="253"/>
    </row>
    <row r="23" spans="1:67" s="259" customFormat="1" ht="33">
      <c r="A23" s="577"/>
      <c r="B23" s="771" t="s">
        <v>2377</v>
      </c>
      <c r="C23" s="544" t="s">
        <v>153</v>
      </c>
      <c r="D23" s="544" t="s">
        <v>164</v>
      </c>
      <c r="E23" s="544" t="s">
        <v>165</v>
      </c>
      <c r="F23" s="544" t="s">
        <v>62</v>
      </c>
      <c r="G23" s="544" t="s">
        <v>166</v>
      </c>
      <c r="H23" s="443"/>
      <c r="I23" s="547" t="s">
        <v>83</v>
      </c>
      <c r="J23" s="548" t="s">
        <v>84</v>
      </c>
      <c r="K23" s="547" t="s">
        <v>80</v>
      </c>
      <c r="L23" s="547" t="s">
        <v>85</v>
      </c>
      <c r="M23" s="549" t="s">
        <v>77</v>
      </c>
      <c r="N23" s="576"/>
    </row>
    <row r="24" spans="1:67">
      <c r="A24" s="577"/>
      <c r="B24" s="772"/>
      <c r="C24" s="541"/>
      <c r="D24" s="541"/>
      <c r="E24" s="541"/>
      <c r="F24" s="541"/>
      <c r="G24" s="545"/>
      <c r="H24" s="446"/>
      <c r="I24" s="537"/>
      <c r="J24" s="550"/>
      <c r="K24" s="537"/>
      <c r="L24" s="537"/>
      <c r="M24" s="537"/>
      <c r="N24" s="576"/>
      <c r="BO24" s="253"/>
    </row>
    <row r="25" spans="1:67">
      <c r="A25" s="577"/>
      <c r="B25" s="772"/>
      <c r="C25" s="541"/>
      <c r="D25" s="541"/>
      <c r="E25" s="541"/>
      <c r="F25" s="541"/>
      <c r="G25" s="545"/>
      <c r="H25" s="446"/>
      <c r="I25" s="537"/>
      <c r="J25" s="550"/>
      <c r="K25" s="537"/>
      <c r="L25" s="537"/>
      <c r="M25" s="537"/>
      <c r="N25" s="576"/>
      <c r="BO25" s="253"/>
    </row>
    <row r="26" spans="1:67">
      <c r="A26" s="577"/>
      <c r="B26" s="772"/>
      <c r="C26" s="541"/>
      <c r="D26" s="541"/>
      <c r="E26" s="541"/>
      <c r="F26" s="541"/>
      <c r="G26" s="545"/>
      <c r="H26" s="446"/>
      <c r="I26" s="537"/>
      <c r="J26" s="550"/>
      <c r="K26" s="537"/>
      <c r="L26" s="537"/>
      <c r="M26" s="537"/>
      <c r="N26" s="576"/>
      <c r="BO26" s="253"/>
    </row>
    <row r="27" spans="1:67">
      <c r="A27" s="577"/>
      <c r="B27" s="772"/>
      <c r="C27" s="541"/>
      <c r="D27" s="541"/>
      <c r="E27" s="541"/>
      <c r="F27" s="541"/>
      <c r="G27" s="546"/>
      <c r="H27" s="448"/>
      <c r="I27" s="537"/>
      <c r="J27" s="550"/>
      <c r="K27" s="537"/>
      <c r="L27" s="537"/>
      <c r="M27" s="537"/>
      <c r="N27" s="576"/>
      <c r="BO27" s="253"/>
    </row>
    <row r="28" spans="1:67">
      <c r="A28" s="577"/>
      <c r="B28" s="773"/>
      <c r="C28" s="541"/>
      <c r="D28" s="541"/>
      <c r="E28" s="541"/>
      <c r="F28" s="541"/>
      <c r="G28" s="545"/>
      <c r="H28" s="446"/>
      <c r="I28" s="537"/>
      <c r="J28" s="550"/>
      <c r="K28" s="537"/>
      <c r="L28" s="537"/>
      <c r="M28" s="537"/>
      <c r="N28" s="576"/>
      <c r="BO28" s="253"/>
    </row>
    <row r="29" spans="1:67">
      <c r="A29" s="577"/>
      <c r="B29" s="259"/>
      <c r="C29" s="452"/>
      <c r="D29" s="452"/>
      <c r="E29" s="452"/>
      <c r="F29" s="452"/>
      <c r="G29" s="446"/>
      <c r="H29" s="446"/>
      <c r="I29" s="259"/>
      <c r="J29" s="259"/>
      <c r="K29" s="259"/>
      <c r="L29" s="259"/>
      <c r="M29" s="259"/>
      <c r="N29" s="576"/>
      <c r="BO29" s="253"/>
    </row>
    <row r="30" spans="1:67" ht="17.25">
      <c r="A30" s="577"/>
      <c r="B30" s="542" t="s">
        <v>167</v>
      </c>
      <c r="C30" s="543"/>
      <c r="D30" s="452"/>
      <c r="E30" s="584"/>
      <c r="F30" s="452"/>
      <c r="G30" s="446"/>
      <c r="H30" s="446"/>
      <c r="I30" s="259"/>
      <c r="J30" s="259"/>
      <c r="K30" s="259"/>
      <c r="L30" s="259"/>
      <c r="M30" s="259"/>
      <c r="N30" s="576"/>
      <c r="BO30" s="253"/>
    </row>
    <row r="31" spans="1:67" s="259" customFormat="1" ht="33">
      <c r="A31" s="577"/>
      <c r="B31" s="771" t="s">
        <v>2378</v>
      </c>
      <c r="C31" s="544" t="s">
        <v>153</v>
      </c>
      <c r="D31" s="544" t="s">
        <v>164</v>
      </c>
      <c r="E31" s="544" t="s">
        <v>165</v>
      </c>
      <c r="F31" s="544" t="s">
        <v>62</v>
      </c>
      <c r="G31" s="551" t="s">
        <v>166</v>
      </c>
      <c r="H31" s="451"/>
      <c r="I31" s="547" t="s">
        <v>83</v>
      </c>
      <c r="J31" s="548" t="s">
        <v>84</v>
      </c>
      <c r="K31" s="547" t="s">
        <v>80</v>
      </c>
      <c r="L31" s="547" t="s">
        <v>85</v>
      </c>
      <c r="M31" s="549" t="s">
        <v>77</v>
      </c>
      <c r="N31" s="576"/>
    </row>
    <row r="32" spans="1:67">
      <c r="A32" s="577"/>
      <c r="B32" s="772"/>
      <c r="C32" s="541"/>
      <c r="D32" s="541"/>
      <c r="E32" s="541"/>
      <c r="F32" s="541"/>
      <c r="G32" s="546"/>
      <c r="H32" s="448"/>
      <c r="I32" s="537"/>
      <c r="J32" s="550"/>
      <c r="K32" s="537"/>
      <c r="L32" s="537"/>
      <c r="M32" s="537"/>
      <c r="N32" s="576"/>
      <c r="BO32" s="253"/>
    </row>
    <row r="33" spans="1:67">
      <c r="A33" s="577"/>
      <c r="B33" s="772"/>
      <c r="C33" s="541"/>
      <c r="D33" s="541"/>
      <c r="E33" s="541"/>
      <c r="F33" s="541"/>
      <c r="G33" s="546"/>
      <c r="H33" s="448"/>
      <c r="I33" s="537"/>
      <c r="J33" s="550"/>
      <c r="K33" s="537"/>
      <c r="L33" s="537"/>
      <c r="M33" s="537"/>
      <c r="N33" s="576"/>
      <c r="BO33" s="253"/>
    </row>
    <row r="34" spans="1:67">
      <c r="A34" s="577"/>
      <c r="B34" s="772"/>
      <c r="C34" s="541"/>
      <c r="D34" s="541"/>
      <c r="E34" s="541"/>
      <c r="F34" s="541"/>
      <c r="G34" s="546"/>
      <c r="H34" s="448"/>
      <c r="I34" s="537"/>
      <c r="J34" s="550"/>
      <c r="K34" s="537"/>
      <c r="L34" s="537"/>
      <c r="M34" s="537"/>
      <c r="N34" s="576"/>
      <c r="BO34" s="253"/>
    </row>
    <row r="35" spans="1:67">
      <c r="A35" s="577"/>
      <c r="B35" s="772"/>
      <c r="C35" s="541"/>
      <c r="D35" s="541"/>
      <c r="E35" s="541"/>
      <c r="F35" s="541"/>
      <c r="G35" s="545"/>
      <c r="H35" s="446"/>
      <c r="I35" s="537"/>
      <c r="J35" s="550"/>
      <c r="K35" s="537"/>
      <c r="L35" s="537"/>
      <c r="M35" s="537"/>
      <c r="N35" s="576"/>
      <c r="BO35" s="253"/>
    </row>
    <row r="36" spans="1:67">
      <c r="A36" s="577"/>
      <c r="B36" s="773"/>
      <c r="C36" s="541"/>
      <c r="D36" s="541"/>
      <c r="E36" s="541"/>
      <c r="F36" s="541"/>
      <c r="G36" s="545"/>
      <c r="H36" s="446"/>
      <c r="I36" s="537"/>
      <c r="J36" s="550"/>
      <c r="K36" s="537"/>
      <c r="L36" s="537"/>
      <c r="M36" s="537"/>
      <c r="N36" s="576"/>
      <c r="BO36" s="253"/>
    </row>
    <row r="37" spans="1:67">
      <c r="A37" s="577"/>
      <c r="B37" s="259"/>
      <c r="C37" s="452"/>
      <c r="D37" s="452"/>
      <c r="E37" s="452"/>
      <c r="F37" s="452"/>
      <c r="G37" s="446"/>
      <c r="H37" s="446"/>
      <c r="I37" s="259"/>
      <c r="J37" s="259"/>
      <c r="K37" s="259"/>
      <c r="L37" s="259"/>
      <c r="M37" s="259"/>
      <c r="N37" s="576"/>
      <c r="BO37" s="253"/>
    </row>
    <row r="38" spans="1:67" ht="17.25">
      <c r="A38" s="577"/>
      <c r="B38" s="542" t="s">
        <v>169</v>
      </c>
      <c r="C38" s="543"/>
      <c r="D38" s="452"/>
      <c r="E38" s="584"/>
      <c r="F38" s="452"/>
      <c r="G38" s="446"/>
      <c r="H38" s="446"/>
      <c r="I38" s="259"/>
      <c r="J38" s="259"/>
      <c r="K38" s="259"/>
      <c r="L38" s="259"/>
      <c r="M38" s="259"/>
      <c r="N38" s="576"/>
      <c r="BO38" s="253"/>
    </row>
    <row r="39" spans="1:67" s="259" customFormat="1" ht="33">
      <c r="A39" s="577"/>
      <c r="B39" s="771" t="s">
        <v>2379</v>
      </c>
      <c r="C39" s="544" t="s">
        <v>153</v>
      </c>
      <c r="D39" s="544" t="s">
        <v>164</v>
      </c>
      <c r="E39" s="544" t="s">
        <v>165</v>
      </c>
      <c r="F39" s="544" t="s">
        <v>62</v>
      </c>
      <c r="G39" s="551" t="s">
        <v>166</v>
      </c>
      <c r="H39" s="451"/>
      <c r="I39" s="547" t="s">
        <v>83</v>
      </c>
      <c r="J39" s="548" t="s">
        <v>84</v>
      </c>
      <c r="K39" s="547" t="s">
        <v>80</v>
      </c>
      <c r="L39" s="547" t="s">
        <v>85</v>
      </c>
      <c r="M39" s="549" t="s">
        <v>77</v>
      </c>
      <c r="N39" s="576"/>
    </row>
    <row r="40" spans="1:67">
      <c r="A40" s="577"/>
      <c r="B40" s="772"/>
      <c r="C40" s="541"/>
      <c r="D40" s="541"/>
      <c r="E40" s="541"/>
      <c r="F40" s="541"/>
      <c r="G40" s="545"/>
      <c r="H40" s="446"/>
      <c r="I40" s="537"/>
      <c r="J40" s="550"/>
      <c r="K40" s="537"/>
      <c r="L40" s="537"/>
      <c r="M40" s="537"/>
      <c r="N40" s="576"/>
      <c r="BO40" s="253"/>
    </row>
    <row r="41" spans="1:67">
      <c r="A41" s="577"/>
      <c r="B41" s="772"/>
      <c r="C41" s="541"/>
      <c r="D41" s="541"/>
      <c r="E41" s="541"/>
      <c r="F41" s="541"/>
      <c r="G41" s="545"/>
      <c r="H41" s="446"/>
      <c r="I41" s="537"/>
      <c r="J41" s="550"/>
      <c r="K41" s="537"/>
      <c r="L41" s="537"/>
      <c r="M41" s="537"/>
      <c r="N41" s="576"/>
      <c r="BO41" s="253"/>
    </row>
    <row r="42" spans="1:67">
      <c r="A42" s="577"/>
      <c r="B42" s="772"/>
      <c r="C42" s="541"/>
      <c r="D42" s="541"/>
      <c r="E42" s="541"/>
      <c r="F42" s="541"/>
      <c r="G42" s="552"/>
      <c r="H42" s="275"/>
      <c r="I42" s="537"/>
      <c r="J42" s="550"/>
      <c r="K42" s="537"/>
      <c r="L42" s="537"/>
      <c r="M42" s="537"/>
      <c r="N42" s="576"/>
      <c r="BO42" s="253"/>
    </row>
    <row r="43" spans="1:67">
      <c r="A43" s="577"/>
      <c r="B43" s="772"/>
      <c r="C43" s="541"/>
      <c r="D43" s="541"/>
      <c r="E43" s="541"/>
      <c r="F43" s="541"/>
      <c r="G43" s="545"/>
      <c r="H43" s="446"/>
      <c r="I43" s="537"/>
      <c r="J43" s="550"/>
      <c r="K43" s="537"/>
      <c r="L43" s="537"/>
      <c r="M43" s="537"/>
      <c r="N43" s="576"/>
      <c r="BO43" s="253"/>
    </row>
    <row r="44" spans="1:67">
      <c r="A44" s="577"/>
      <c r="B44" s="773"/>
      <c r="C44" s="541"/>
      <c r="D44" s="541"/>
      <c r="E44" s="541"/>
      <c r="F44" s="541"/>
      <c r="G44" s="541"/>
      <c r="H44" s="452"/>
      <c r="I44" s="537"/>
      <c r="J44" s="550"/>
      <c r="K44" s="537"/>
      <c r="L44" s="537"/>
      <c r="M44" s="537"/>
      <c r="N44" s="576"/>
      <c r="BO44" s="253"/>
    </row>
    <row r="45" spans="1:67">
      <c r="A45" s="577"/>
      <c r="B45" s="259"/>
      <c r="C45" s="259"/>
      <c r="D45" s="259"/>
      <c r="E45" s="259"/>
      <c r="F45" s="259"/>
      <c r="G45" s="259"/>
      <c r="H45" s="259"/>
      <c r="I45" s="259"/>
      <c r="J45" s="259"/>
      <c r="K45" s="259"/>
      <c r="L45" s="259"/>
      <c r="M45" s="259"/>
      <c r="N45" s="576"/>
      <c r="BO45" s="253"/>
    </row>
    <row r="46" spans="1:67" ht="33">
      <c r="A46" s="577"/>
      <c r="B46" s="534" t="s">
        <v>213</v>
      </c>
      <c r="C46" s="554"/>
      <c r="D46" s="553" t="s">
        <v>214</v>
      </c>
      <c r="E46" s="554"/>
      <c r="H46" s="259"/>
      <c r="I46" s="259"/>
      <c r="J46" s="259"/>
      <c r="K46" s="259"/>
      <c r="L46" s="259"/>
      <c r="M46" s="259"/>
      <c r="N46" s="576"/>
      <c r="BO46" s="253"/>
    </row>
    <row r="47" spans="1:67">
      <c r="A47" s="577"/>
      <c r="B47" s="452"/>
      <c r="C47" s="452"/>
      <c r="D47" s="452"/>
      <c r="E47" s="452"/>
      <c r="H47" s="259"/>
      <c r="I47" s="259"/>
      <c r="J47" s="259"/>
      <c r="K47" s="259"/>
      <c r="L47" s="259"/>
      <c r="M47" s="259"/>
      <c r="N47" s="576"/>
      <c r="BO47" s="253"/>
    </row>
    <row r="48" spans="1:67" s="337" customFormat="1" ht="42" hidden="1" customHeight="1" outlineLevel="1">
      <c r="A48" s="585"/>
      <c r="B48" s="555" t="s">
        <v>77</v>
      </c>
      <c r="C48" s="558"/>
      <c r="D48" s="555" t="s">
        <v>77</v>
      </c>
      <c r="E48" s="558"/>
      <c r="H48" s="261"/>
      <c r="I48" s="261"/>
      <c r="J48" s="261"/>
      <c r="K48" s="261"/>
      <c r="L48" s="261"/>
      <c r="M48" s="261"/>
      <c r="N48" s="586"/>
    </row>
    <row r="49" spans="1:67" s="337" customFormat="1" ht="42" hidden="1" customHeight="1" outlineLevel="1">
      <c r="A49" s="585"/>
      <c r="B49" s="557" t="s">
        <v>157</v>
      </c>
      <c r="C49" s="558"/>
      <c r="D49" s="555" t="s">
        <v>81</v>
      </c>
      <c r="E49" s="558"/>
      <c r="H49" s="261"/>
      <c r="I49" s="261"/>
      <c r="J49" s="261"/>
      <c r="K49" s="261"/>
      <c r="L49" s="261"/>
      <c r="M49" s="261"/>
      <c r="N49" s="586"/>
    </row>
    <row r="50" spans="1:67" hidden="1" outlineLevel="1">
      <c r="A50" s="577"/>
      <c r="B50" s="454"/>
      <c r="C50" s="455"/>
      <c r="D50" s="454"/>
      <c r="E50" s="455"/>
      <c r="H50" s="259"/>
      <c r="I50" s="259"/>
      <c r="J50" s="259"/>
      <c r="K50" s="259"/>
      <c r="L50" s="259"/>
      <c r="M50" s="259"/>
      <c r="N50" s="576"/>
      <c r="BO50" s="253"/>
    </row>
    <row r="51" spans="1:67" ht="41.45" hidden="1" customHeight="1" outlineLevel="1">
      <c r="A51" s="577"/>
      <c r="B51" s="534" t="s">
        <v>277</v>
      </c>
      <c r="C51" s="556"/>
      <c r="D51" s="534" t="s">
        <v>276</v>
      </c>
      <c r="E51" s="556"/>
      <c r="H51" s="259"/>
      <c r="I51" s="259"/>
      <c r="J51" s="259"/>
      <c r="K51" s="259"/>
      <c r="L51" s="259"/>
      <c r="M51" s="259"/>
      <c r="N51" s="576"/>
      <c r="BO51" s="253"/>
    </row>
    <row r="52" spans="1:67" collapsed="1">
      <c r="A52" s="577"/>
      <c r="B52" s="259"/>
      <c r="C52" s="259"/>
      <c r="D52" s="259"/>
      <c r="E52" s="259"/>
      <c r="H52" s="259"/>
      <c r="I52" s="259"/>
      <c r="J52" s="259"/>
      <c r="K52" s="259"/>
      <c r="L52" s="259"/>
      <c r="M52" s="259"/>
      <c r="N52" s="576"/>
      <c r="BO52" s="253"/>
    </row>
    <row r="53" spans="1:67" ht="49.5" customHeight="1">
      <c r="A53" s="577"/>
      <c r="B53" s="534" t="s">
        <v>2376</v>
      </c>
      <c r="C53" s="541"/>
      <c r="D53" s="534" t="s">
        <v>2375</v>
      </c>
      <c r="E53" s="554"/>
      <c r="H53" s="259"/>
      <c r="I53" s="259"/>
      <c r="J53" s="259"/>
      <c r="K53" s="259"/>
      <c r="L53" s="259"/>
      <c r="M53" s="259"/>
      <c r="N53" s="576"/>
      <c r="BO53" s="253"/>
    </row>
    <row r="54" spans="1:67">
      <c r="A54" s="577"/>
      <c r="B54" s="269"/>
      <c r="C54" s="259"/>
      <c r="D54" s="259"/>
      <c r="E54" s="259"/>
      <c r="F54" s="259"/>
      <c r="G54" s="259"/>
      <c r="H54" s="259"/>
      <c r="I54" s="259"/>
      <c r="J54" s="259"/>
      <c r="K54" s="259"/>
      <c r="L54" s="259"/>
      <c r="M54" s="259"/>
      <c r="N54" s="576"/>
      <c r="BO54" s="253"/>
    </row>
    <row r="55" spans="1:67" ht="42.6" hidden="1" customHeight="1" outlineLevel="1">
      <c r="A55" s="577"/>
      <c r="B55" s="555" t="s">
        <v>77</v>
      </c>
      <c r="C55" s="556"/>
      <c r="D55" s="259"/>
      <c r="E55" s="259"/>
      <c r="F55" s="259"/>
      <c r="G55" s="259"/>
      <c r="H55" s="259"/>
      <c r="I55" s="259"/>
      <c r="J55" s="259"/>
      <c r="K55" s="259"/>
      <c r="L55" s="259"/>
      <c r="M55" s="259"/>
      <c r="N55" s="576"/>
      <c r="BO55" s="253"/>
    </row>
    <row r="56" spans="1:67" hidden="1" outlineLevel="1">
      <c r="A56" s="577"/>
      <c r="B56" s="453"/>
      <c r="C56" s="453"/>
      <c r="D56" s="259"/>
      <c r="E56" s="259"/>
      <c r="F56" s="259"/>
      <c r="G56" s="259"/>
      <c r="H56" s="259"/>
      <c r="I56" s="259"/>
      <c r="J56" s="259"/>
      <c r="K56" s="259"/>
      <c r="L56" s="259"/>
      <c r="M56" s="259"/>
      <c r="N56" s="576"/>
      <c r="BO56" s="253"/>
    </row>
    <row r="57" spans="1:67" collapsed="1">
      <c r="A57" s="577"/>
      <c r="B57" s="453"/>
      <c r="C57" s="453"/>
      <c r="D57" s="259"/>
      <c r="E57" s="259"/>
      <c r="F57" s="259"/>
      <c r="G57" s="259"/>
      <c r="H57" s="259"/>
      <c r="I57" s="259"/>
      <c r="J57" s="259"/>
      <c r="K57" s="259"/>
      <c r="L57" s="259"/>
      <c r="M57" s="259"/>
      <c r="N57" s="576"/>
      <c r="BO57" s="253"/>
    </row>
    <row r="58" spans="1:67" ht="82.5">
      <c r="A58" s="577"/>
      <c r="B58" s="559" t="s">
        <v>2365</v>
      </c>
      <c r="C58" s="560" t="s">
        <v>166</v>
      </c>
      <c r="D58" s="259"/>
      <c r="E58" s="259"/>
      <c r="F58" s="259"/>
      <c r="G58" s="259"/>
      <c r="H58" s="259"/>
      <c r="I58" s="547" t="s">
        <v>83</v>
      </c>
      <c r="J58" s="548" t="s">
        <v>84</v>
      </c>
      <c r="K58" s="549" t="s">
        <v>80</v>
      </c>
      <c r="L58" s="549" t="s">
        <v>85</v>
      </c>
      <c r="M58" s="549" t="s">
        <v>77</v>
      </c>
      <c r="N58" s="576"/>
      <c r="BO58" s="253"/>
    </row>
    <row r="59" spans="1:67">
      <c r="A59" s="577"/>
      <c r="B59" s="561" t="s">
        <v>2366</v>
      </c>
      <c r="C59" s="562"/>
      <c r="D59" s="259"/>
      <c r="E59" s="259"/>
      <c r="F59" s="259"/>
      <c r="G59" s="259"/>
      <c r="H59" s="259"/>
      <c r="I59" s="537"/>
      <c r="J59" s="550"/>
      <c r="K59" s="537"/>
      <c r="L59" s="537"/>
      <c r="M59" s="537"/>
      <c r="N59" s="576"/>
      <c r="BO59" s="253"/>
    </row>
    <row r="60" spans="1:67">
      <c r="A60" s="577"/>
      <c r="B60" s="561" t="s">
        <v>2367</v>
      </c>
      <c r="C60" s="562"/>
      <c r="D60" s="259"/>
      <c r="E60" s="259"/>
      <c r="F60" s="259"/>
      <c r="G60" s="259"/>
      <c r="H60" s="259"/>
      <c r="I60" s="537"/>
      <c r="J60" s="550"/>
      <c r="K60" s="537"/>
      <c r="L60" s="537"/>
      <c r="M60" s="537"/>
      <c r="N60" s="576"/>
      <c r="BO60" s="253"/>
    </row>
    <row r="61" spans="1:67">
      <c r="A61" s="577"/>
      <c r="B61" s="561" t="s">
        <v>2368</v>
      </c>
      <c r="C61" s="562"/>
      <c r="D61" s="259"/>
      <c r="E61" s="259"/>
      <c r="F61" s="259"/>
      <c r="G61" s="259"/>
      <c r="H61" s="259"/>
      <c r="I61" s="537"/>
      <c r="J61" s="550"/>
      <c r="K61" s="537"/>
      <c r="L61" s="537"/>
      <c r="M61" s="537"/>
      <c r="N61" s="576"/>
      <c r="BO61" s="253"/>
    </row>
    <row r="62" spans="1:67">
      <c r="A62" s="577"/>
      <c r="B62" s="561" t="s">
        <v>2369</v>
      </c>
      <c r="C62" s="541"/>
      <c r="D62" s="259"/>
      <c r="E62" s="259"/>
      <c r="F62" s="259"/>
      <c r="G62" s="259"/>
      <c r="H62" s="259"/>
      <c r="I62" s="537"/>
      <c r="J62" s="550"/>
      <c r="K62" s="537"/>
      <c r="L62" s="537"/>
      <c r="M62" s="537"/>
      <c r="N62" s="576"/>
      <c r="BO62" s="253"/>
    </row>
    <row r="63" spans="1:67">
      <c r="A63" s="577"/>
      <c r="B63" s="561" t="s">
        <v>2370</v>
      </c>
      <c r="C63" s="541"/>
      <c r="D63" s="259"/>
      <c r="E63" s="259"/>
      <c r="F63" s="259"/>
      <c r="G63" s="259"/>
      <c r="H63" s="259"/>
      <c r="I63" s="537"/>
      <c r="J63" s="550"/>
      <c r="K63" s="537"/>
      <c r="L63" s="537"/>
      <c r="M63" s="537"/>
      <c r="N63" s="576"/>
      <c r="BO63" s="253"/>
    </row>
    <row r="64" spans="1:67">
      <c r="A64" s="577"/>
      <c r="B64" s="453"/>
      <c r="C64" s="453"/>
      <c r="D64" s="259"/>
      <c r="E64" s="259"/>
      <c r="F64" s="259"/>
      <c r="G64" s="259"/>
      <c r="H64" s="259"/>
      <c r="I64" s="259"/>
      <c r="J64" s="259"/>
      <c r="K64" s="259"/>
      <c r="L64" s="259"/>
      <c r="M64" s="259"/>
      <c r="N64" s="576"/>
      <c r="BO64" s="253"/>
    </row>
    <row r="65" spans="1:67">
      <c r="A65" s="577">
        <v>2.2999999999999998</v>
      </c>
      <c r="B65" s="282" t="s">
        <v>2411</v>
      </c>
      <c r="C65" s="259"/>
      <c r="D65" s="259"/>
      <c r="E65" s="259"/>
      <c r="F65" s="259"/>
      <c r="G65" s="259"/>
      <c r="H65" s="259"/>
      <c r="I65" s="259"/>
      <c r="J65" s="259"/>
      <c r="K65" s="259"/>
      <c r="L65" s="259"/>
      <c r="M65" s="259"/>
      <c r="N65" s="576"/>
      <c r="BO65" s="253"/>
    </row>
    <row r="66" spans="1:67">
      <c r="A66" s="577"/>
      <c r="B66" s="581" t="s">
        <v>190</v>
      </c>
      <c r="C66" s="259"/>
      <c r="D66" s="259"/>
      <c r="E66" s="259"/>
      <c r="F66" s="259"/>
      <c r="G66" s="259"/>
      <c r="H66" s="259"/>
      <c r="I66" s="259"/>
      <c r="J66" s="259"/>
      <c r="K66" s="259"/>
      <c r="L66" s="259"/>
      <c r="M66" s="259"/>
      <c r="N66" s="576"/>
      <c r="BO66" s="253"/>
    </row>
    <row r="67" spans="1:67">
      <c r="A67" s="577"/>
      <c r="B67" s="582" t="s">
        <v>2298</v>
      </c>
      <c r="C67" s="259"/>
      <c r="D67" s="259"/>
      <c r="E67" s="259"/>
      <c r="F67" s="259"/>
      <c r="G67" s="259"/>
      <c r="H67" s="259"/>
      <c r="I67" s="259"/>
      <c r="J67" s="259"/>
      <c r="K67" s="259"/>
      <c r="L67" s="259"/>
      <c r="M67" s="259"/>
      <c r="N67" s="576"/>
      <c r="BO67" s="253"/>
    </row>
    <row r="68" spans="1:67" ht="17.25">
      <c r="A68" s="577"/>
      <c r="B68" s="259"/>
      <c r="C68" s="259"/>
      <c r="D68" s="259"/>
      <c r="E68" s="583"/>
      <c r="F68" s="259"/>
      <c r="G68" s="259"/>
      <c r="H68" s="259"/>
      <c r="I68" s="259"/>
      <c r="J68" s="259"/>
      <c r="K68" s="259"/>
      <c r="L68" s="259"/>
      <c r="M68" s="259"/>
      <c r="N68" s="576"/>
      <c r="BO68" s="253"/>
    </row>
    <row r="69" spans="1:67">
      <c r="A69" s="577"/>
      <c r="B69" s="540" t="s">
        <v>162</v>
      </c>
      <c r="C69" s="543"/>
      <c r="D69" s="259"/>
      <c r="E69" s="259"/>
      <c r="F69" s="259"/>
      <c r="G69" s="259"/>
      <c r="H69" s="259"/>
      <c r="I69" s="259"/>
      <c r="J69" s="259"/>
      <c r="K69" s="259"/>
      <c r="L69" s="259"/>
      <c r="M69" s="259"/>
      <c r="N69" s="576"/>
      <c r="BO69" s="253"/>
    </row>
    <row r="70" spans="1:67" s="259" customFormat="1" ht="33">
      <c r="A70" s="577"/>
      <c r="B70" s="771" t="s">
        <v>2377</v>
      </c>
      <c r="C70" s="544" t="s">
        <v>153</v>
      </c>
      <c r="D70" s="544" t="s">
        <v>164</v>
      </c>
      <c r="E70" s="544" t="s">
        <v>165</v>
      </c>
      <c r="F70" s="544" t="s">
        <v>62</v>
      </c>
      <c r="G70" s="544" t="s">
        <v>166</v>
      </c>
      <c r="H70" s="443"/>
      <c r="I70" s="547" t="s">
        <v>83</v>
      </c>
      <c r="J70" s="548" t="s">
        <v>84</v>
      </c>
      <c r="K70" s="549" t="s">
        <v>80</v>
      </c>
      <c r="L70" s="549" t="s">
        <v>85</v>
      </c>
      <c r="M70" s="549" t="s">
        <v>77</v>
      </c>
      <c r="N70" s="576"/>
    </row>
    <row r="71" spans="1:67">
      <c r="A71" s="577"/>
      <c r="B71" s="772"/>
      <c r="C71" s="562"/>
      <c r="D71" s="541"/>
      <c r="E71" s="562"/>
      <c r="F71" s="562"/>
      <c r="G71" s="563"/>
      <c r="H71" s="462"/>
      <c r="I71" s="537"/>
      <c r="J71" s="550"/>
      <c r="K71" s="537"/>
      <c r="L71" s="537"/>
      <c r="M71" s="537"/>
      <c r="N71" s="576"/>
      <c r="BO71" s="253"/>
    </row>
    <row r="72" spans="1:67">
      <c r="A72" s="577"/>
      <c r="B72" s="772"/>
      <c r="C72" s="562"/>
      <c r="D72" s="541"/>
      <c r="E72" s="562"/>
      <c r="F72" s="562"/>
      <c r="G72" s="562"/>
      <c r="H72" s="259"/>
      <c r="I72" s="537"/>
      <c r="J72" s="550"/>
      <c r="K72" s="537"/>
      <c r="L72" s="537"/>
      <c r="M72" s="537"/>
      <c r="N72" s="576"/>
      <c r="BO72" s="253"/>
    </row>
    <row r="73" spans="1:67">
      <c r="A73" s="577"/>
      <c r="B73" s="772"/>
      <c r="C73" s="562"/>
      <c r="D73" s="541"/>
      <c r="E73" s="541"/>
      <c r="F73" s="541"/>
      <c r="G73" s="552"/>
      <c r="H73" s="275"/>
      <c r="I73" s="537"/>
      <c r="J73" s="550"/>
      <c r="K73" s="537"/>
      <c r="L73" s="537"/>
      <c r="M73" s="537"/>
      <c r="N73" s="576"/>
      <c r="BO73" s="253"/>
    </row>
    <row r="74" spans="1:67">
      <c r="A74" s="577"/>
      <c r="B74" s="772"/>
      <c r="C74" s="541"/>
      <c r="D74" s="541"/>
      <c r="E74" s="541"/>
      <c r="F74" s="541"/>
      <c r="G74" s="545"/>
      <c r="H74" s="446"/>
      <c r="I74" s="537"/>
      <c r="J74" s="550"/>
      <c r="K74" s="537"/>
      <c r="L74" s="537"/>
      <c r="M74" s="537"/>
      <c r="N74" s="576"/>
      <c r="BO74" s="253"/>
    </row>
    <row r="75" spans="1:67">
      <c r="A75" s="577"/>
      <c r="B75" s="773"/>
      <c r="C75" s="541"/>
      <c r="D75" s="541"/>
      <c r="E75" s="541"/>
      <c r="F75" s="541"/>
      <c r="G75" s="541"/>
      <c r="H75" s="452"/>
      <c r="I75" s="537"/>
      <c r="J75" s="550"/>
      <c r="K75" s="537"/>
      <c r="L75" s="537"/>
      <c r="M75" s="537"/>
      <c r="N75" s="576"/>
      <c r="BO75" s="253"/>
    </row>
    <row r="76" spans="1:67" ht="17.25">
      <c r="A76" s="577"/>
      <c r="B76" s="259"/>
      <c r="C76" s="259"/>
      <c r="D76" s="259"/>
      <c r="E76" s="587"/>
      <c r="F76" s="259"/>
      <c r="G76" s="259"/>
      <c r="H76" s="259"/>
      <c r="I76" s="259"/>
      <c r="J76" s="259"/>
      <c r="K76" s="259"/>
      <c r="L76" s="259"/>
      <c r="M76" s="259"/>
      <c r="N76" s="576"/>
      <c r="BO76" s="253"/>
    </row>
    <row r="77" spans="1:67">
      <c r="A77" s="577"/>
      <c r="B77" s="540" t="s">
        <v>167</v>
      </c>
      <c r="C77" s="543"/>
      <c r="D77" s="588"/>
      <c r="E77" s="259"/>
      <c r="F77" s="259"/>
      <c r="G77" s="259"/>
      <c r="H77" s="259"/>
      <c r="I77" s="259"/>
      <c r="J77" s="259"/>
      <c r="K77" s="259"/>
      <c r="L77" s="259"/>
      <c r="M77" s="259"/>
      <c r="N77" s="576"/>
      <c r="BO77" s="253"/>
    </row>
    <row r="78" spans="1:67" s="259" customFormat="1" ht="33">
      <c r="A78" s="577"/>
      <c r="B78" s="771" t="s">
        <v>2378</v>
      </c>
      <c r="C78" s="544" t="s">
        <v>153</v>
      </c>
      <c r="D78" s="544" t="s">
        <v>164</v>
      </c>
      <c r="E78" s="544" t="s">
        <v>165</v>
      </c>
      <c r="F78" s="544" t="s">
        <v>62</v>
      </c>
      <c r="G78" s="544" t="s">
        <v>166</v>
      </c>
      <c r="H78" s="443"/>
      <c r="I78" s="547" t="s">
        <v>83</v>
      </c>
      <c r="J78" s="548" t="s">
        <v>84</v>
      </c>
      <c r="K78" s="547" t="s">
        <v>80</v>
      </c>
      <c r="L78" s="547" t="s">
        <v>85</v>
      </c>
      <c r="M78" s="549" t="s">
        <v>77</v>
      </c>
      <c r="N78" s="576"/>
    </row>
    <row r="79" spans="1:67">
      <c r="A79" s="577"/>
      <c r="B79" s="772"/>
      <c r="C79" s="562"/>
      <c r="D79" s="541"/>
      <c r="E79" s="562"/>
      <c r="F79" s="562"/>
      <c r="G79" s="562"/>
      <c r="H79" s="259"/>
      <c r="I79" s="537"/>
      <c r="J79" s="550"/>
      <c r="K79" s="537"/>
      <c r="L79" s="537"/>
      <c r="M79" s="537"/>
      <c r="N79" s="576"/>
      <c r="BO79" s="253"/>
    </row>
    <row r="80" spans="1:67">
      <c r="A80" s="577"/>
      <c r="B80" s="772"/>
      <c r="C80" s="562"/>
      <c r="D80" s="541"/>
      <c r="E80" s="562"/>
      <c r="F80" s="562"/>
      <c r="G80" s="562"/>
      <c r="H80" s="259"/>
      <c r="I80" s="537"/>
      <c r="J80" s="550"/>
      <c r="K80" s="537"/>
      <c r="L80" s="537"/>
      <c r="M80" s="537"/>
      <c r="N80" s="576"/>
      <c r="BO80" s="253"/>
    </row>
    <row r="81" spans="1:67">
      <c r="A81" s="577"/>
      <c r="B81" s="772"/>
      <c r="C81" s="562"/>
      <c r="D81" s="541"/>
      <c r="E81" s="541"/>
      <c r="F81" s="541"/>
      <c r="G81" s="541"/>
      <c r="H81" s="452"/>
      <c r="I81" s="537"/>
      <c r="J81" s="550"/>
      <c r="K81" s="537"/>
      <c r="L81" s="537"/>
      <c r="M81" s="537"/>
      <c r="N81" s="576"/>
      <c r="BO81" s="253"/>
    </row>
    <row r="82" spans="1:67">
      <c r="A82" s="577"/>
      <c r="B82" s="772"/>
      <c r="C82" s="564"/>
      <c r="D82" s="541"/>
      <c r="E82" s="541"/>
      <c r="F82" s="541"/>
      <c r="G82" s="367"/>
      <c r="H82" s="354"/>
      <c r="I82" s="537"/>
      <c r="J82" s="550"/>
      <c r="K82" s="537"/>
      <c r="L82" s="537"/>
      <c r="M82" s="537"/>
      <c r="N82" s="576"/>
      <c r="BO82" s="253"/>
    </row>
    <row r="83" spans="1:67">
      <c r="A83" s="577"/>
      <c r="B83" s="773"/>
      <c r="C83" s="562"/>
      <c r="D83" s="541"/>
      <c r="E83" s="541"/>
      <c r="F83" s="541"/>
      <c r="G83" s="565"/>
      <c r="H83" s="463"/>
      <c r="I83" s="537"/>
      <c r="J83" s="550"/>
      <c r="K83" s="537"/>
      <c r="L83" s="537"/>
      <c r="M83" s="537"/>
      <c r="N83" s="576"/>
      <c r="BO83" s="253"/>
    </row>
    <row r="84" spans="1:67">
      <c r="A84" s="577"/>
      <c r="B84" s="259"/>
      <c r="C84" s="259"/>
      <c r="D84" s="259"/>
      <c r="E84" s="259"/>
      <c r="F84" s="259"/>
      <c r="G84" s="259"/>
      <c r="H84" s="259"/>
      <c r="I84" s="259"/>
      <c r="J84" s="259"/>
      <c r="K84" s="259"/>
      <c r="L84" s="259"/>
      <c r="M84" s="259"/>
      <c r="N84" s="576"/>
      <c r="BO84" s="253"/>
    </row>
    <row r="85" spans="1:67">
      <c r="A85" s="577"/>
      <c r="B85" s="540" t="s">
        <v>169</v>
      </c>
      <c r="C85" s="543"/>
      <c r="D85" s="588"/>
      <c r="E85" s="259"/>
      <c r="F85" s="259"/>
      <c r="G85" s="259"/>
      <c r="H85" s="259"/>
      <c r="I85" s="259"/>
      <c r="J85" s="259"/>
      <c r="K85" s="259"/>
      <c r="L85" s="259"/>
      <c r="M85" s="259"/>
      <c r="N85" s="576"/>
      <c r="BO85" s="253"/>
    </row>
    <row r="86" spans="1:67" s="259" customFormat="1" ht="33">
      <c r="A86" s="577"/>
      <c r="B86" s="771" t="s">
        <v>2379</v>
      </c>
      <c r="C86" s="544" t="s">
        <v>153</v>
      </c>
      <c r="D86" s="544" t="s">
        <v>164</v>
      </c>
      <c r="E86" s="544" t="s">
        <v>165</v>
      </c>
      <c r="F86" s="544" t="s">
        <v>62</v>
      </c>
      <c r="G86" s="544" t="s">
        <v>166</v>
      </c>
      <c r="H86" s="443"/>
      <c r="I86" s="547" t="s">
        <v>83</v>
      </c>
      <c r="J86" s="548" t="s">
        <v>84</v>
      </c>
      <c r="K86" s="547" t="s">
        <v>80</v>
      </c>
      <c r="L86" s="547" t="s">
        <v>85</v>
      </c>
      <c r="M86" s="549" t="s">
        <v>77</v>
      </c>
      <c r="N86" s="576"/>
    </row>
    <row r="87" spans="1:67">
      <c r="A87" s="577"/>
      <c r="B87" s="772"/>
      <c r="C87" s="562"/>
      <c r="D87" s="541"/>
      <c r="E87" s="562"/>
      <c r="F87" s="562"/>
      <c r="G87" s="562"/>
      <c r="H87" s="259"/>
      <c r="I87" s="537"/>
      <c r="J87" s="550"/>
      <c r="K87" s="537"/>
      <c r="L87" s="537"/>
      <c r="M87" s="537"/>
      <c r="N87" s="576"/>
      <c r="BO87" s="253"/>
    </row>
    <row r="88" spans="1:67">
      <c r="A88" s="577"/>
      <c r="B88" s="772"/>
      <c r="C88" s="562"/>
      <c r="D88" s="541"/>
      <c r="E88" s="562"/>
      <c r="F88" s="562"/>
      <c r="G88" s="562"/>
      <c r="H88" s="259"/>
      <c r="I88" s="537"/>
      <c r="J88" s="550"/>
      <c r="K88" s="537"/>
      <c r="L88" s="537"/>
      <c r="M88" s="537"/>
      <c r="N88" s="576"/>
      <c r="BO88" s="253"/>
    </row>
    <row r="89" spans="1:67">
      <c r="A89" s="577"/>
      <c r="B89" s="772"/>
      <c r="C89" s="562"/>
      <c r="D89" s="541"/>
      <c r="E89" s="541"/>
      <c r="F89" s="541"/>
      <c r="G89" s="541"/>
      <c r="H89" s="452"/>
      <c r="I89" s="537"/>
      <c r="J89" s="550"/>
      <c r="K89" s="537"/>
      <c r="L89" s="537"/>
      <c r="M89" s="537"/>
      <c r="N89" s="576"/>
      <c r="BO89" s="253"/>
    </row>
    <row r="90" spans="1:67">
      <c r="A90" s="577"/>
      <c r="B90" s="772"/>
      <c r="C90" s="564"/>
      <c r="D90" s="541"/>
      <c r="E90" s="541"/>
      <c r="F90" s="541"/>
      <c r="G90" s="367"/>
      <c r="H90" s="354"/>
      <c r="I90" s="537"/>
      <c r="J90" s="550"/>
      <c r="K90" s="537"/>
      <c r="L90" s="537"/>
      <c r="M90" s="537"/>
      <c r="N90" s="576"/>
      <c r="BO90" s="253"/>
    </row>
    <row r="91" spans="1:67">
      <c r="A91" s="577"/>
      <c r="B91" s="773"/>
      <c r="C91" s="562"/>
      <c r="D91" s="541"/>
      <c r="E91" s="541"/>
      <c r="F91" s="541"/>
      <c r="G91" s="565"/>
      <c r="H91" s="463"/>
      <c r="I91" s="537"/>
      <c r="J91" s="550"/>
      <c r="K91" s="537"/>
      <c r="L91" s="537"/>
      <c r="M91" s="537"/>
      <c r="N91" s="576"/>
      <c r="BO91" s="253"/>
    </row>
    <row r="92" spans="1:67">
      <c r="A92" s="577"/>
      <c r="B92" s="259"/>
      <c r="C92" s="259"/>
      <c r="D92" s="452"/>
      <c r="E92" s="259"/>
      <c r="F92" s="259"/>
      <c r="G92" s="259"/>
      <c r="H92" s="259"/>
      <c r="I92" s="259"/>
      <c r="J92" s="259"/>
      <c r="K92" s="259"/>
      <c r="L92" s="259"/>
      <c r="M92" s="259"/>
      <c r="N92" s="576"/>
      <c r="BO92" s="253"/>
    </row>
    <row r="93" spans="1:67" ht="46.5" customHeight="1">
      <c r="A93" s="577"/>
      <c r="B93" s="534" t="s">
        <v>211</v>
      </c>
      <c r="C93" s="566"/>
      <c r="D93" s="534" t="s">
        <v>192</v>
      </c>
      <c r="E93" s="566"/>
      <c r="H93" s="259"/>
      <c r="I93" s="259"/>
      <c r="J93" s="259"/>
      <c r="K93" s="259"/>
      <c r="L93" s="259"/>
      <c r="M93" s="259"/>
      <c r="N93" s="576"/>
      <c r="BO93" s="253"/>
    </row>
    <row r="94" spans="1:67">
      <c r="A94" s="577"/>
      <c r="B94" s="454"/>
      <c r="C94" s="455"/>
      <c r="D94" s="452"/>
      <c r="E94" s="452"/>
      <c r="H94" s="259"/>
      <c r="I94" s="259"/>
      <c r="J94" s="259"/>
      <c r="K94" s="259"/>
      <c r="L94" s="259"/>
      <c r="M94" s="259"/>
      <c r="N94" s="576"/>
      <c r="BO94" s="253"/>
    </row>
    <row r="95" spans="1:67" ht="39" hidden="1" customHeight="1" outlineLevel="1">
      <c r="A95" s="577"/>
      <c r="B95" s="534" t="s">
        <v>277</v>
      </c>
      <c r="C95" s="556"/>
      <c r="D95" s="534" t="s">
        <v>147</v>
      </c>
      <c r="E95" s="556"/>
      <c r="H95" s="259"/>
      <c r="I95" s="259"/>
      <c r="J95" s="259"/>
      <c r="K95" s="259"/>
      <c r="L95" s="259"/>
      <c r="M95" s="259"/>
      <c r="N95" s="576"/>
      <c r="BO95" s="253"/>
    </row>
    <row r="96" spans="1:67" ht="19.5" customHeight="1" collapsed="1">
      <c r="A96" s="577"/>
      <c r="B96" s="259"/>
      <c r="C96" s="259"/>
      <c r="D96" s="259"/>
      <c r="E96" s="259"/>
      <c r="H96" s="259"/>
      <c r="I96" s="259"/>
      <c r="J96" s="259"/>
      <c r="K96" s="259"/>
      <c r="L96" s="259"/>
      <c r="M96" s="259"/>
      <c r="N96" s="576"/>
      <c r="BO96" s="253"/>
    </row>
    <row r="97" spans="1:69" ht="42" customHeight="1">
      <c r="A97" s="577"/>
      <c r="B97" s="567" t="s">
        <v>207</v>
      </c>
      <c r="C97" s="566"/>
      <c r="D97" s="567" t="s">
        <v>193</v>
      </c>
      <c r="E97" s="566"/>
      <c r="H97" s="259"/>
      <c r="I97" s="259"/>
      <c r="J97" s="259"/>
      <c r="K97" s="259"/>
      <c r="L97" s="259"/>
      <c r="M97" s="259"/>
      <c r="N97" s="576"/>
      <c r="BO97" s="253"/>
    </row>
    <row r="98" spans="1:69">
      <c r="A98" s="577"/>
      <c r="B98" s="464"/>
      <c r="C98" s="464"/>
      <c r="D98" s="452"/>
      <c r="E98" s="452"/>
      <c r="F98" s="259"/>
      <c r="G98" s="259"/>
      <c r="H98" s="259"/>
      <c r="I98" s="259"/>
      <c r="J98" s="259"/>
      <c r="K98" s="259"/>
      <c r="L98" s="259"/>
      <c r="M98" s="259"/>
      <c r="N98" s="576"/>
      <c r="BO98" s="253"/>
    </row>
    <row r="99" spans="1:69" ht="35.450000000000003" hidden="1" customHeight="1" outlineLevel="1">
      <c r="A99" s="577"/>
      <c r="B99" s="555" t="s">
        <v>150</v>
      </c>
      <c r="C99" s="538"/>
      <c r="D99" s="452"/>
      <c r="E99" s="557" t="s">
        <v>150</v>
      </c>
      <c r="F99" s="538"/>
      <c r="G99" s="259"/>
      <c r="H99" s="259"/>
      <c r="I99" s="259"/>
      <c r="J99" s="259"/>
      <c r="K99" s="259"/>
      <c r="L99" s="259"/>
      <c r="M99" s="259"/>
      <c r="N99" s="576"/>
      <c r="BO99" s="253"/>
    </row>
    <row r="100" spans="1:69" ht="35.450000000000003" hidden="1" customHeight="1" outlineLevel="1">
      <c r="A100" s="577"/>
      <c r="B100" s="555" t="s">
        <v>77</v>
      </c>
      <c r="C100" s="538"/>
      <c r="D100" s="452"/>
      <c r="E100" s="555" t="s">
        <v>77</v>
      </c>
      <c r="F100" s="538"/>
      <c r="G100" s="259"/>
      <c r="H100" s="259"/>
      <c r="I100" s="259"/>
      <c r="J100" s="259"/>
      <c r="K100" s="259"/>
      <c r="L100" s="259"/>
      <c r="M100" s="259"/>
      <c r="N100" s="576"/>
      <c r="BO100" s="253"/>
    </row>
    <row r="101" spans="1:69" collapsed="1">
      <c r="A101" s="577"/>
      <c r="B101" s="464"/>
      <c r="C101" s="259"/>
      <c r="D101" s="452"/>
      <c r="E101" s="464"/>
      <c r="F101" s="259"/>
      <c r="G101" s="259"/>
      <c r="H101" s="259"/>
      <c r="I101" s="259"/>
      <c r="J101" s="259"/>
      <c r="K101" s="259"/>
      <c r="L101" s="259"/>
      <c r="M101" s="259"/>
      <c r="N101" s="576"/>
      <c r="BO101" s="253"/>
    </row>
    <row r="102" spans="1:69" ht="33">
      <c r="A102" s="577"/>
      <c r="B102" s="456" t="s">
        <v>2305</v>
      </c>
      <c r="C102" s="457" t="s">
        <v>166</v>
      </c>
      <c r="D102" s="259"/>
      <c r="E102" s="259"/>
      <c r="F102" s="259"/>
      <c r="G102" s="259"/>
      <c r="H102" s="259"/>
      <c r="I102" s="547" t="s">
        <v>83</v>
      </c>
      <c r="J102" s="548" t="s">
        <v>84</v>
      </c>
      <c r="K102" s="549" t="s">
        <v>80</v>
      </c>
      <c r="L102" s="549" t="s">
        <v>85</v>
      </c>
      <c r="M102" s="549" t="s">
        <v>77</v>
      </c>
      <c r="N102" s="576"/>
      <c r="BO102" s="253"/>
    </row>
    <row r="103" spans="1:69">
      <c r="A103" s="577"/>
      <c r="B103" s="458" t="s">
        <v>2366</v>
      </c>
      <c r="C103" s="459"/>
      <c r="D103" s="259"/>
      <c r="E103" s="259"/>
      <c r="F103" s="259"/>
      <c r="G103" s="259"/>
      <c r="H103" s="259"/>
      <c r="I103" s="537"/>
      <c r="J103" s="550"/>
      <c r="K103" s="537"/>
      <c r="L103" s="537"/>
      <c r="M103" s="537"/>
      <c r="N103" s="576"/>
      <c r="BO103" s="253"/>
    </row>
    <row r="104" spans="1:69">
      <c r="A104" s="577"/>
      <c r="B104" s="460" t="s">
        <v>2367</v>
      </c>
      <c r="C104" s="461"/>
      <c r="D104" s="259"/>
      <c r="E104" s="259"/>
      <c r="F104" s="259"/>
      <c r="G104" s="259"/>
      <c r="H104" s="259"/>
      <c r="I104" s="537"/>
      <c r="J104" s="550"/>
      <c r="K104" s="537"/>
      <c r="L104" s="537"/>
      <c r="M104" s="537"/>
      <c r="N104" s="576"/>
      <c r="BO104" s="253"/>
    </row>
    <row r="105" spans="1:69">
      <c r="A105" s="577"/>
      <c r="B105" s="460" t="s">
        <v>2368</v>
      </c>
      <c r="C105" s="461"/>
      <c r="D105" s="259"/>
      <c r="E105" s="259"/>
      <c r="F105" s="259"/>
      <c r="G105" s="259"/>
      <c r="H105" s="259"/>
      <c r="I105" s="537"/>
      <c r="J105" s="550"/>
      <c r="K105" s="537"/>
      <c r="L105" s="537"/>
      <c r="M105" s="537"/>
      <c r="N105" s="576"/>
      <c r="BO105" s="253"/>
    </row>
    <row r="106" spans="1:69">
      <c r="A106" s="577"/>
      <c r="B106" s="460" t="s">
        <v>2369</v>
      </c>
      <c r="C106" s="447"/>
      <c r="D106" s="259"/>
      <c r="E106" s="259"/>
      <c r="F106" s="259"/>
      <c r="G106" s="259"/>
      <c r="H106" s="259"/>
      <c r="I106" s="537"/>
      <c r="J106" s="550"/>
      <c r="K106" s="537"/>
      <c r="L106" s="537"/>
      <c r="M106" s="537"/>
      <c r="N106" s="576"/>
      <c r="BO106" s="253"/>
    </row>
    <row r="107" spans="1:69">
      <c r="A107" s="577"/>
      <c r="B107" s="460" t="s">
        <v>2370</v>
      </c>
      <c r="C107" s="447"/>
      <c r="D107" s="259"/>
      <c r="E107" s="259"/>
      <c r="F107" s="259"/>
      <c r="G107" s="259"/>
      <c r="H107" s="259"/>
      <c r="I107" s="537"/>
      <c r="J107" s="550"/>
      <c r="K107" s="537"/>
      <c r="L107" s="537"/>
      <c r="M107" s="537"/>
      <c r="N107" s="576"/>
      <c r="BO107" s="253"/>
    </row>
    <row r="108" spans="1:69">
      <c r="A108" s="577"/>
      <c r="B108" s="259"/>
      <c r="C108" s="259"/>
      <c r="D108" s="259"/>
      <c r="E108" s="259"/>
      <c r="F108" s="259"/>
      <c r="G108" s="259"/>
      <c r="H108" s="259"/>
      <c r="I108" s="259"/>
      <c r="J108" s="259"/>
      <c r="K108" s="259"/>
      <c r="L108" s="259"/>
      <c r="M108" s="259"/>
      <c r="N108" s="576"/>
      <c r="BO108" s="253"/>
    </row>
    <row r="109" spans="1:69" s="258" customFormat="1" ht="25.5">
      <c r="A109" s="726"/>
      <c r="B109" s="528" t="s">
        <v>310</v>
      </c>
      <c r="N109" s="329"/>
    </row>
    <row r="110" spans="1:69">
      <c r="A110" s="577"/>
      <c r="B110" s="259" t="s">
        <v>2371</v>
      </c>
      <c r="C110" s="259"/>
      <c r="D110" s="259"/>
      <c r="E110" s="259"/>
      <c r="F110" s="259"/>
      <c r="G110" s="259"/>
      <c r="H110" s="259"/>
      <c r="I110" s="259"/>
      <c r="J110" s="259"/>
      <c r="K110" s="259"/>
      <c r="L110" s="259"/>
      <c r="M110" s="259"/>
      <c r="N110" s="576"/>
      <c r="BO110" s="253"/>
      <c r="BQ110" s="337"/>
    </row>
    <row r="111" spans="1:69">
      <c r="A111" s="577"/>
      <c r="B111" s="259" t="s">
        <v>2399</v>
      </c>
      <c r="C111" s="259"/>
      <c r="D111" s="259"/>
      <c r="E111" s="259"/>
      <c r="F111" s="259"/>
      <c r="G111" s="259"/>
      <c r="H111" s="259"/>
      <c r="I111" s="259"/>
      <c r="J111" s="259"/>
      <c r="K111" s="259"/>
      <c r="L111" s="259"/>
      <c r="M111" s="259"/>
      <c r="N111" s="576"/>
      <c r="BO111" s="253"/>
    </row>
    <row r="112" spans="1:69">
      <c r="A112" s="577"/>
      <c r="B112" s="259" t="s">
        <v>171</v>
      </c>
      <c r="C112" s="259"/>
      <c r="D112" s="259"/>
      <c r="E112" s="259"/>
      <c r="F112" s="259"/>
      <c r="G112" s="259"/>
      <c r="H112" s="259"/>
      <c r="I112" s="259"/>
      <c r="J112" s="259"/>
      <c r="K112" s="259"/>
      <c r="L112" s="259"/>
      <c r="M112" s="259"/>
      <c r="N112" s="576"/>
      <c r="BO112" s="253"/>
    </row>
    <row r="113" spans="1:67">
      <c r="A113" s="577"/>
      <c r="B113" s="662" t="s">
        <v>2408</v>
      </c>
      <c r="C113" s="259"/>
      <c r="D113" s="259"/>
      <c r="E113" s="259"/>
      <c r="F113" s="259"/>
      <c r="G113" s="259"/>
      <c r="H113" s="259"/>
      <c r="I113" s="259"/>
      <c r="J113" s="259"/>
      <c r="K113" s="259"/>
      <c r="L113" s="259"/>
      <c r="M113" s="259"/>
      <c r="N113" s="576"/>
      <c r="BO113" s="253"/>
    </row>
    <row r="114" spans="1:67" ht="17.25">
      <c r="A114" s="577"/>
      <c r="B114" s="589"/>
      <c r="C114" s="259"/>
      <c r="D114" s="259"/>
      <c r="E114" s="259"/>
      <c r="F114" s="259"/>
      <c r="G114" s="259"/>
      <c r="H114" s="259"/>
      <c r="I114" s="259"/>
      <c r="J114" s="259"/>
      <c r="K114" s="259"/>
      <c r="L114" s="259"/>
      <c r="M114" s="259"/>
      <c r="N114" s="576"/>
      <c r="BO114" s="253"/>
    </row>
    <row r="115" spans="1:67" ht="174.75" customHeight="1">
      <c r="A115" s="577" t="s">
        <v>2395</v>
      </c>
      <c r="B115" s="727" t="s">
        <v>2372</v>
      </c>
      <c r="C115" s="768"/>
      <c r="D115" s="768"/>
      <c r="E115" s="768"/>
      <c r="F115" s="259"/>
      <c r="G115" s="259"/>
      <c r="H115" s="259"/>
      <c r="I115" s="259"/>
      <c r="J115" s="259"/>
      <c r="K115" s="259"/>
      <c r="L115" s="259"/>
      <c r="M115" s="259"/>
      <c r="N115" s="576"/>
      <c r="BO115" s="253"/>
    </row>
    <row r="116" spans="1:67" ht="19.5" customHeight="1">
      <c r="A116" s="577"/>
      <c r="B116" s="452"/>
      <c r="C116" s="452"/>
      <c r="D116" s="452"/>
      <c r="E116" s="452"/>
      <c r="F116" s="259"/>
      <c r="G116" s="259"/>
      <c r="H116" s="259"/>
      <c r="I116" s="259"/>
      <c r="J116" s="259"/>
      <c r="K116" s="259"/>
      <c r="L116" s="259"/>
      <c r="M116" s="259"/>
      <c r="N116" s="576"/>
      <c r="BO116" s="253"/>
    </row>
    <row r="117" spans="1:67">
      <c r="A117" s="577"/>
      <c r="B117" s="727" t="s">
        <v>319</v>
      </c>
      <c r="C117" s="541"/>
      <c r="D117" s="259"/>
      <c r="E117" s="259"/>
      <c r="F117" s="259"/>
      <c r="G117" s="259"/>
      <c r="H117" s="259"/>
      <c r="I117" s="259"/>
      <c r="J117" s="259"/>
      <c r="K117" s="259"/>
      <c r="L117" s="259"/>
      <c r="M117" s="259"/>
      <c r="N117" s="576"/>
      <c r="BO117" s="253"/>
    </row>
    <row r="118" spans="1:67">
      <c r="A118" s="577"/>
      <c r="B118" s="259"/>
      <c r="C118" s="259"/>
      <c r="D118" s="259"/>
      <c r="E118" s="259"/>
      <c r="F118" s="259"/>
      <c r="G118" s="259"/>
      <c r="H118" s="259"/>
      <c r="I118" s="259"/>
      <c r="J118" s="259"/>
      <c r="K118" s="259"/>
      <c r="L118" s="259"/>
      <c r="M118" s="259"/>
      <c r="N118" s="576"/>
      <c r="BO118" s="253"/>
    </row>
    <row r="119" spans="1:67">
      <c r="A119" s="577"/>
      <c r="B119" s="259"/>
      <c r="C119" s="259"/>
      <c r="D119" s="259"/>
      <c r="E119" s="259"/>
      <c r="F119" s="259"/>
      <c r="G119" s="259"/>
      <c r="H119" s="259"/>
      <c r="I119" s="259"/>
      <c r="J119" s="259"/>
      <c r="K119" s="259"/>
      <c r="L119" s="259"/>
      <c r="M119" s="259"/>
      <c r="N119" s="576"/>
      <c r="BO119" s="253"/>
    </row>
    <row r="120" spans="1:67" s="259" customFormat="1">
      <c r="A120" s="577" t="s">
        <v>2396</v>
      </c>
      <c r="B120" s="766" t="s">
        <v>2394</v>
      </c>
      <c r="C120" s="544" t="s">
        <v>153</v>
      </c>
      <c r="D120" s="544" t="s">
        <v>164</v>
      </c>
      <c r="E120" s="544" t="s">
        <v>62</v>
      </c>
      <c r="F120" s="544" t="s">
        <v>8</v>
      </c>
      <c r="G120" s="544" t="s">
        <v>24</v>
      </c>
      <c r="H120" s="544" t="s">
        <v>173</v>
      </c>
      <c r="N120" s="576"/>
    </row>
    <row r="121" spans="1:67">
      <c r="A121" s="577"/>
      <c r="B121" s="766"/>
      <c r="C121" s="562"/>
      <c r="D121" s="541"/>
      <c r="E121" s="541"/>
      <c r="F121" s="541"/>
      <c r="G121" s="541"/>
      <c r="H121" s="541"/>
      <c r="I121" s="259"/>
      <c r="J121" s="259"/>
      <c r="K121" s="259"/>
      <c r="L121" s="259"/>
      <c r="M121" s="259"/>
      <c r="N121" s="576"/>
      <c r="BO121" s="253"/>
    </row>
    <row r="122" spans="1:67">
      <c r="A122" s="577"/>
      <c r="B122" s="766"/>
      <c r="C122" s="562"/>
      <c r="D122" s="562"/>
      <c r="E122" s="562"/>
      <c r="F122" s="562"/>
      <c r="G122" s="562"/>
      <c r="H122" s="541"/>
      <c r="I122" s="259"/>
      <c r="J122" s="259"/>
      <c r="K122" s="259"/>
      <c r="L122" s="259"/>
      <c r="M122" s="259"/>
      <c r="N122" s="576"/>
      <c r="BO122" s="253"/>
    </row>
    <row r="123" spans="1:67">
      <c r="A123" s="577"/>
      <c r="B123" s="766"/>
      <c r="C123" s="562"/>
      <c r="D123" s="562"/>
      <c r="E123" s="562"/>
      <c r="F123" s="541"/>
      <c r="G123" s="562"/>
      <c r="H123" s="562"/>
      <c r="I123" s="259"/>
      <c r="J123" s="259"/>
      <c r="K123" s="259"/>
      <c r="L123" s="259"/>
      <c r="M123" s="259"/>
      <c r="N123" s="576"/>
      <c r="BO123" s="253"/>
    </row>
    <row r="124" spans="1:67">
      <c r="A124" s="577"/>
      <c r="B124" s="259"/>
      <c r="C124" s="259"/>
      <c r="D124" s="259"/>
      <c r="E124" s="259"/>
      <c r="F124" s="259"/>
      <c r="G124" s="259"/>
      <c r="H124" s="259"/>
      <c r="I124" s="259"/>
      <c r="J124" s="259"/>
      <c r="K124" s="259"/>
      <c r="L124" s="259"/>
      <c r="M124" s="259"/>
      <c r="N124" s="576"/>
      <c r="BO124" s="253"/>
    </row>
    <row r="125" spans="1:67" s="732" customFormat="1" ht="29.45" hidden="1" customHeight="1" outlineLevel="1">
      <c r="A125" s="726"/>
      <c r="B125" s="774" t="s">
        <v>174</v>
      </c>
      <c r="C125" s="729" t="s">
        <v>76</v>
      </c>
      <c r="D125" s="729" t="s">
        <v>78</v>
      </c>
      <c r="E125" s="729" t="s">
        <v>79</v>
      </c>
      <c r="F125" s="728" t="s">
        <v>77</v>
      </c>
      <c r="G125" s="730"/>
      <c r="H125" s="730"/>
      <c r="I125" s="730"/>
      <c r="J125" s="730"/>
      <c r="K125" s="730"/>
      <c r="L125" s="730"/>
      <c r="M125" s="730"/>
      <c r="N125" s="731"/>
    </row>
    <row r="126" spans="1:67" s="732" customFormat="1" ht="29.45" hidden="1" customHeight="1" outlineLevel="1">
      <c r="A126" s="726"/>
      <c r="B126" s="774"/>
      <c r="C126" s="641"/>
      <c r="D126" s="733"/>
      <c r="E126" s="641"/>
      <c r="F126" s="641"/>
      <c r="G126" s="730"/>
      <c r="H126" s="730"/>
      <c r="I126" s="730"/>
      <c r="J126" s="730"/>
      <c r="K126" s="730"/>
      <c r="L126" s="730"/>
      <c r="M126" s="730"/>
      <c r="N126" s="731"/>
    </row>
    <row r="127" spans="1:67" hidden="1" outlineLevel="1">
      <c r="A127" s="577"/>
      <c r="B127" s="259"/>
      <c r="C127" s="259"/>
      <c r="D127" s="259"/>
      <c r="E127" s="259"/>
      <c r="F127" s="259"/>
      <c r="G127" s="259"/>
      <c r="H127" s="259"/>
      <c r="I127" s="259"/>
      <c r="J127" s="259"/>
      <c r="K127" s="259"/>
      <c r="L127" s="259"/>
      <c r="M127" s="259"/>
      <c r="N127" s="576"/>
      <c r="BO127" s="253"/>
    </row>
    <row r="128" spans="1:67" hidden="1" outlineLevel="1">
      <c r="A128" s="577"/>
      <c r="B128" s="259"/>
      <c r="C128" s="259"/>
      <c r="D128" s="259"/>
      <c r="E128" s="259"/>
      <c r="F128" s="259"/>
      <c r="G128" s="259"/>
      <c r="H128" s="259"/>
      <c r="I128" s="259"/>
      <c r="J128" s="259"/>
      <c r="K128" s="259"/>
      <c r="L128" s="259"/>
      <c r="M128" s="259"/>
      <c r="N128" s="576"/>
      <c r="BO128" s="253"/>
    </row>
    <row r="129" spans="1:67" s="732" customFormat="1" ht="25.5" hidden="1" customHeight="1" outlineLevel="1">
      <c r="A129" s="726"/>
      <c r="B129" s="734" t="s">
        <v>172</v>
      </c>
      <c r="C129" s="729" t="s">
        <v>76</v>
      </c>
      <c r="D129" s="729" t="s">
        <v>78</v>
      </c>
      <c r="E129" s="729" t="s">
        <v>79</v>
      </c>
      <c r="F129" s="728" t="s">
        <v>77</v>
      </c>
      <c r="G129" s="730"/>
      <c r="H129" s="730"/>
      <c r="I129" s="730"/>
      <c r="J129" s="730"/>
      <c r="K129" s="730"/>
      <c r="L129" s="730"/>
      <c r="M129" s="730"/>
      <c r="N129" s="731"/>
    </row>
    <row r="130" spans="1:67" s="732" customFormat="1" ht="25.5" hidden="1" customHeight="1" outlineLevel="1">
      <c r="A130" s="726"/>
      <c r="B130" s="735" t="s">
        <v>175</v>
      </c>
      <c r="C130" s="641"/>
      <c r="D130" s="733"/>
      <c r="E130" s="641"/>
      <c r="F130" s="641"/>
      <c r="G130" s="730"/>
      <c r="H130" s="730"/>
      <c r="I130" s="730"/>
      <c r="J130" s="730"/>
      <c r="K130" s="730"/>
      <c r="L130" s="730"/>
      <c r="M130" s="730"/>
      <c r="N130" s="731"/>
    </row>
    <row r="131" spans="1:67" s="732" customFormat="1" ht="25.5" hidden="1" customHeight="1" outlineLevel="1">
      <c r="A131" s="726"/>
      <c r="B131" s="735" t="s">
        <v>175</v>
      </c>
      <c r="C131" s="641"/>
      <c r="D131" s="733"/>
      <c r="E131" s="641"/>
      <c r="F131" s="641"/>
      <c r="G131" s="730"/>
      <c r="H131" s="730"/>
      <c r="I131" s="730"/>
      <c r="J131" s="730"/>
      <c r="K131" s="730"/>
      <c r="L131" s="730"/>
      <c r="M131" s="730"/>
      <c r="N131" s="731"/>
    </row>
    <row r="132" spans="1:67" collapsed="1">
      <c r="A132" s="577"/>
      <c r="B132" s="259"/>
      <c r="C132" s="259"/>
      <c r="D132" s="259"/>
      <c r="E132" s="259"/>
      <c r="F132" s="259"/>
      <c r="G132" s="259"/>
      <c r="H132" s="259"/>
      <c r="I132" s="259"/>
      <c r="J132" s="259"/>
      <c r="K132" s="259"/>
      <c r="L132" s="259"/>
      <c r="M132" s="259"/>
      <c r="N132" s="576"/>
      <c r="BO132" s="253"/>
    </row>
    <row r="133" spans="1:67" hidden="1">
      <c r="A133" s="577" t="s">
        <v>2397</v>
      </c>
      <c r="B133" s="281" t="s">
        <v>304</v>
      </c>
      <c r="C133" s="259"/>
      <c r="D133" s="259"/>
      <c r="E133" s="259"/>
      <c r="F133" s="259"/>
      <c r="G133" s="259"/>
      <c r="H133" s="259"/>
      <c r="I133" s="259"/>
      <c r="J133" s="259"/>
      <c r="K133" s="259"/>
      <c r="L133" s="259"/>
      <c r="M133" s="259"/>
      <c r="N133" s="576"/>
      <c r="BO133" s="253"/>
    </row>
    <row r="134" spans="1:67" hidden="1">
      <c r="A134" s="577"/>
      <c r="B134" s="581" t="s">
        <v>215</v>
      </c>
      <c r="C134" s="259"/>
      <c r="D134" s="259"/>
      <c r="E134" s="259"/>
      <c r="F134" s="259"/>
      <c r="G134" s="259"/>
      <c r="H134" s="259"/>
      <c r="I134" s="259"/>
      <c r="J134" s="259"/>
      <c r="K134" s="259"/>
      <c r="L134" s="259"/>
      <c r="M134" s="259"/>
      <c r="N134" s="576"/>
      <c r="BO134" s="253"/>
    </row>
    <row r="135" spans="1:67" hidden="1">
      <c r="A135" s="577"/>
      <c r="B135" s="582" t="s">
        <v>161</v>
      </c>
      <c r="C135" s="259"/>
      <c r="D135" s="259"/>
      <c r="E135" s="259"/>
      <c r="F135" s="259"/>
      <c r="G135" s="259"/>
      <c r="H135" s="259"/>
      <c r="I135" s="259"/>
      <c r="J135" s="259"/>
      <c r="K135" s="259"/>
      <c r="L135" s="259"/>
      <c r="M135" s="259"/>
      <c r="N135" s="576"/>
      <c r="BO135" s="253"/>
    </row>
    <row r="136" spans="1:67" hidden="1">
      <c r="A136" s="577"/>
      <c r="B136" s="582"/>
      <c r="C136" s="259"/>
      <c r="D136" s="259"/>
      <c r="E136" s="259"/>
      <c r="F136" s="259"/>
      <c r="G136" s="259"/>
      <c r="H136" s="259"/>
      <c r="I136" s="259"/>
      <c r="J136" s="259"/>
      <c r="K136" s="259"/>
      <c r="L136" s="259"/>
      <c r="M136" s="259"/>
      <c r="N136" s="576"/>
      <c r="BO136" s="253"/>
    </row>
    <row r="137" spans="1:67" hidden="1">
      <c r="A137" s="577"/>
      <c r="B137" s="542" t="s">
        <v>162</v>
      </c>
      <c r="C137" s="736"/>
      <c r="D137" s="259"/>
      <c r="E137" s="259"/>
      <c r="F137" s="259"/>
      <c r="G137" s="259"/>
      <c r="H137" s="259"/>
      <c r="I137" s="259"/>
      <c r="J137" s="259"/>
      <c r="K137" s="259"/>
      <c r="L137" s="259"/>
      <c r="M137" s="259"/>
      <c r="N137" s="576"/>
      <c r="BO137" s="253"/>
    </row>
    <row r="138" spans="1:67" s="259" customFormat="1" ht="33" hidden="1">
      <c r="A138" s="577"/>
      <c r="B138" s="766" t="s">
        <v>2377</v>
      </c>
      <c r="C138" s="544" t="s">
        <v>153</v>
      </c>
      <c r="D138" s="544" t="s">
        <v>164</v>
      </c>
      <c r="E138" s="544" t="s">
        <v>62</v>
      </c>
      <c r="F138" s="443"/>
      <c r="G138" s="443"/>
      <c r="H138" s="443"/>
      <c r="I138" s="591" t="s">
        <v>83</v>
      </c>
      <c r="J138" s="594" t="s">
        <v>84</v>
      </c>
      <c r="K138" s="591" t="s">
        <v>80</v>
      </c>
      <c r="L138" s="591" t="s">
        <v>85</v>
      </c>
      <c r="M138" s="282" t="s">
        <v>77</v>
      </c>
      <c r="N138" s="576"/>
    </row>
    <row r="139" spans="1:67" hidden="1">
      <c r="A139" s="577"/>
      <c r="B139" s="766"/>
      <c r="C139" s="541"/>
      <c r="D139" s="541"/>
      <c r="E139" s="541"/>
      <c r="F139" s="443"/>
      <c r="G139" s="443"/>
      <c r="H139" s="443"/>
      <c r="I139" s="592"/>
      <c r="J139" s="593"/>
      <c r="K139" s="592"/>
      <c r="L139" s="592"/>
      <c r="M139" s="592"/>
      <c r="N139" s="576"/>
      <c r="BO139" s="253"/>
    </row>
    <row r="140" spans="1:67" hidden="1">
      <c r="A140" s="577"/>
      <c r="B140" s="766"/>
      <c r="C140" s="541"/>
      <c r="D140" s="541"/>
      <c r="E140" s="541"/>
      <c r="F140" s="443"/>
      <c r="G140" s="443"/>
      <c r="H140" s="443"/>
      <c r="I140" s="592"/>
      <c r="J140" s="593"/>
      <c r="K140" s="592"/>
      <c r="L140" s="592"/>
      <c r="M140" s="592"/>
      <c r="N140" s="576"/>
      <c r="BO140" s="253"/>
    </row>
    <row r="141" spans="1:67" hidden="1">
      <c r="A141" s="577"/>
      <c r="B141" s="766"/>
      <c r="C141" s="541"/>
      <c r="D141" s="541"/>
      <c r="E141" s="541"/>
      <c r="F141" s="443"/>
      <c r="G141" s="443"/>
      <c r="H141" s="443"/>
      <c r="I141" s="592"/>
      <c r="J141" s="593"/>
      <c r="K141" s="592"/>
      <c r="L141" s="592"/>
      <c r="M141" s="592"/>
      <c r="N141" s="576"/>
      <c r="BO141" s="253"/>
    </row>
    <row r="142" spans="1:67" hidden="1">
      <c r="A142" s="577"/>
      <c r="B142" s="766"/>
      <c r="C142" s="541"/>
      <c r="D142" s="541"/>
      <c r="E142" s="541"/>
      <c r="F142" s="443"/>
      <c r="G142" s="443"/>
      <c r="H142" s="443"/>
      <c r="I142" s="592"/>
      <c r="J142" s="593"/>
      <c r="K142" s="592"/>
      <c r="L142" s="592"/>
      <c r="M142" s="592"/>
      <c r="N142" s="576"/>
      <c r="BO142" s="253"/>
    </row>
    <row r="143" spans="1:67" hidden="1">
      <c r="A143" s="577"/>
      <c r="B143" s="259"/>
      <c r="C143" s="259"/>
      <c r="D143" s="259"/>
      <c r="E143" s="259"/>
      <c r="F143" s="443"/>
      <c r="G143" s="443"/>
      <c r="H143" s="443"/>
      <c r="I143" s="259"/>
      <c r="J143" s="259"/>
      <c r="K143" s="259"/>
      <c r="L143" s="259"/>
      <c r="M143" s="259"/>
      <c r="N143" s="576"/>
      <c r="BO143" s="253"/>
    </row>
    <row r="144" spans="1:67" hidden="1">
      <c r="A144" s="577"/>
      <c r="B144" s="542" t="s">
        <v>167</v>
      </c>
      <c r="C144" s="736"/>
      <c r="D144" s="259"/>
      <c r="E144" s="259"/>
      <c r="F144" s="259"/>
      <c r="G144" s="259"/>
      <c r="H144" s="259"/>
      <c r="I144" s="259"/>
      <c r="J144" s="259"/>
      <c r="K144" s="259"/>
      <c r="L144" s="259"/>
      <c r="M144" s="259"/>
      <c r="N144" s="576"/>
      <c r="BO144" s="253"/>
    </row>
    <row r="145" spans="1:67" s="259" customFormat="1" ht="33" hidden="1">
      <c r="A145" s="577"/>
      <c r="B145" s="766" t="s">
        <v>168</v>
      </c>
      <c r="C145" s="544" t="s">
        <v>153</v>
      </c>
      <c r="D145" s="544" t="s">
        <v>164</v>
      </c>
      <c r="E145" s="544" t="s">
        <v>62</v>
      </c>
      <c r="F145" s="443"/>
      <c r="G145" s="443"/>
      <c r="H145" s="443"/>
      <c r="I145" s="591" t="s">
        <v>83</v>
      </c>
      <c r="J145" s="594" t="s">
        <v>84</v>
      </c>
      <c r="K145" s="591" t="s">
        <v>80</v>
      </c>
      <c r="L145" s="591" t="s">
        <v>85</v>
      </c>
      <c r="M145" s="282" t="s">
        <v>77</v>
      </c>
      <c r="N145" s="576"/>
    </row>
    <row r="146" spans="1:67" hidden="1">
      <c r="A146" s="577"/>
      <c r="B146" s="766" t="s">
        <v>21</v>
      </c>
      <c r="C146" s="541"/>
      <c r="D146" s="541"/>
      <c r="E146" s="541"/>
      <c r="F146" s="443"/>
      <c r="G146" s="443"/>
      <c r="H146" s="443"/>
      <c r="I146" s="592"/>
      <c r="J146" s="593"/>
      <c r="K146" s="592"/>
      <c r="L146" s="592"/>
      <c r="M146" s="592"/>
      <c r="N146" s="576"/>
      <c r="BO146" s="253"/>
    </row>
    <row r="147" spans="1:67" hidden="1">
      <c r="A147" s="577"/>
      <c r="B147" s="766"/>
      <c r="C147" s="541"/>
      <c r="D147" s="541"/>
      <c r="E147" s="541"/>
      <c r="F147" s="443"/>
      <c r="G147" s="443"/>
      <c r="H147" s="443"/>
      <c r="I147" s="592"/>
      <c r="J147" s="593"/>
      <c r="K147" s="592"/>
      <c r="L147" s="592"/>
      <c r="M147" s="592"/>
      <c r="N147" s="576"/>
      <c r="BO147" s="253"/>
    </row>
    <row r="148" spans="1:67" hidden="1">
      <c r="A148" s="577"/>
      <c r="B148" s="766"/>
      <c r="C148" s="541"/>
      <c r="D148" s="541"/>
      <c r="E148" s="541"/>
      <c r="F148" s="443"/>
      <c r="G148" s="443"/>
      <c r="H148" s="443"/>
      <c r="I148" s="592"/>
      <c r="J148" s="593"/>
      <c r="K148" s="592"/>
      <c r="L148" s="592"/>
      <c r="M148" s="592"/>
      <c r="N148" s="576"/>
      <c r="BO148" s="253"/>
    </row>
    <row r="149" spans="1:67" hidden="1">
      <c r="A149" s="577"/>
      <c r="B149" s="766"/>
      <c r="C149" s="541"/>
      <c r="D149" s="541"/>
      <c r="E149" s="541"/>
      <c r="F149" s="443"/>
      <c r="G149" s="443"/>
      <c r="H149" s="443"/>
      <c r="I149" s="592"/>
      <c r="J149" s="593"/>
      <c r="K149" s="592"/>
      <c r="L149" s="592"/>
      <c r="M149" s="592"/>
      <c r="N149" s="576"/>
      <c r="BO149" s="253"/>
    </row>
    <row r="150" spans="1:67" hidden="1">
      <c r="A150" s="577"/>
      <c r="B150" s="259"/>
      <c r="C150" s="259"/>
      <c r="D150" s="259"/>
      <c r="E150" s="259"/>
      <c r="F150" s="259"/>
      <c r="G150" s="259"/>
      <c r="H150" s="259"/>
      <c r="I150" s="259"/>
      <c r="J150" s="259"/>
      <c r="K150" s="259"/>
      <c r="L150" s="259"/>
      <c r="M150" s="259"/>
      <c r="N150" s="576"/>
      <c r="BO150" s="253"/>
    </row>
    <row r="151" spans="1:67" hidden="1">
      <c r="A151" s="577"/>
      <c r="B151" s="542" t="s">
        <v>169</v>
      </c>
      <c r="C151" s="736"/>
      <c r="D151" s="259"/>
      <c r="E151" s="259"/>
      <c r="F151" s="259"/>
      <c r="G151" s="259"/>
      <c r="H151" s="259"/>
      <c r="I151" s="259"/>
      <c r="J151" s="259"/>
      <c r="K151" s="259"/>
      <c r="L151" s="259"/>
      <c r="M151" s="259"/>
      <c r="N151" s="576"/>
      <c r="BO151" s="253"/>
    </row>
    <row r="152" spans="1:67" s="259" customFormat="1" ht="33" hidden="1">
      <c r="A152" s="577"/>
      <c r="B152" s="766" t="s">
        <v>170</v>
      </c>
      <c r="C152" s="544" t="s">
        <v>153</v>
      </c>
      <c r="D152" s="544" t="s">
        <v>164</v>
      </c>
      <c r="E152" s="544" t="s">
        <v>62</v>
      </c>
      <c r="F152" s="443"/>
      <c r="G152" s="443"/>
      <c r="H152" s="443"/>
      <c r="I152" s="591" t="s">
        <v>83</v>
      </c>
      <c r="J152" s="594" t="s">
        <v>84</v>
      </c>
      <c r="K152" s="591" t="s">
        <v>80</v>
      </c>
      <c r="L152" s="591" t="s">
        <v>85</v>
      </c>
      <c r="M152" s="282" t="s">
        <v>77</v>
      </c>
      <c r="N152" s="576"/>
    </row>
    <row r="153" spans="1:67" hidden="1">
      <c r="A153" s="577"/>
      <c r="B153" s="766" t="s">
        <v>21</v>
      </c>
      <c r="C153" s="541"/>
      <c r="D153" s="541"/>
      <c r="E153" s="541"/>
      <c r="F153" s="443"/>
      <c r="G153" s="443"/>
      <c r="H153" s="443"/>
      <c r="I153" s="592"/>
      <c r="J153" s="593"/>
      <c r="K153" s="592"/>
      <c r="L153" s="592"/>
      <c r="M153" s="592"/>
      <c r="N153" s="576"/>
      <c r="BO153" s="253"/>
    </row>
    <row r="154" spans="1:67" hidden="1">
      <c r="A154" s="577"/>
      <c r="B154" s="766"/>
      <c r="C154" s="541"/>
      <c r="D154" s="541"/>
      <c r="E154" s="541"/>
      <c r="F154" s="443"/>
      <c r="G154" s="443"/>
      <c r="H154" s="443"/>
      <c r="I154" s="592"/>
      <c r="J154" s="593"/>
      <c r="K154" s="592"/>
      <c r="L154" s="592"/>
      <c r="M154" s="592"/>
      <c r="N154" s="576"/>
      <c r="BO154" s="253"/>
    </row>
    <row r="155" spans="1:67" hidden="1">
      <c r="A155" s="577"/>
      <c r="B155" s="766"/>
      <c r="C155" s="541"/>
      <c r="D155" s="541"/>
      <c r="E155" s="541"/>
      <c r="F155" s="443"/>
      <c r="G155" s="443"/>
      <c r="H155" s="443"/>
      <c r="I155" s="592"/>
      <c r="J155" s="593"/>
      <c r="K155" s="592"/>
      <c r="L155" s="592"/>
      <c r="M155" s="592"/>
      <c r="N155" s="576"/>
      <c r="BO155" s="253"/>
    </row>
    <row r="156" spans="1:67" hidden="1">
      <c r="A156" s="577"/>
      <c r="B156" s="766"/>
      <c r="C156" s="541"/>
      <c r="D156" s="541"/>
      <c r="E156" s="541"/>
      <c r="F156" s="443"/>
      <c r="G156" s="443"/>
      <c r="H156" s="443"/>
      <c r="I156" s="592"/>
      <c r="J156" s="593"/>
      <c r="K156" s="592"/>
      <c r="L156" s="592"/>
      <c r="M156" s="592"/>
      <c r="N156" s="576"/>
      <c r="BO156" s="253"/>
    </row>
    <row r="157" spans="1:67" hidden="1">
      <c r="A157" s="577"/>
      <c r="B157" s="259"/>
      <c r="C157" s="259"/>
      <c r="D157" s="259"/>
      <c r="E157" s="259"/>
      <c r="F157" s="259"/>
      <c r="G157" s="259"/>
      <c r="H157" s="259"/>
      <c r="I157" s="259"/>
      <c r="J157" s="259"/>
      <c r="K157" s="259"/>
      <c r="L157" s="259"/>
      <c r="M157" s="259"/>
      <c r="N157" s="576"/>
      <c r="BO157" s="253"/>
    </row>
    <row r="158" spans="1:67" hidden="1">
      <c r="A158" s="577" t="s">
        <v>2398</v>
      </c>
      <c r="B158" s="281" t="s">
        <v>202</v>
      </c>
      <c r="C158" s="259"/>
      <c r="D158" s="259"/>
      <c r="E158" s="259"/>
      <c r="F158" s="259"/>
      <c r="G158" s="259"/>
      <c r="H158" s="259"/>
      <c r="I158" s="259"/>
      <c r="J158" s="259"/>
      <c r="K158" s="259"/>
      <c r="L158" s="259"/>
      <c r="M158" s="259"/>
      <c r="N158" s="576"/>
      <c r="BO158" s="253"/>
    </row>
    <row r="159" spans="1:67" hidden="1">
      <c r="A159" s="577"/>
      <c r="B159" s="581" t="s">
        <v>215</v>
      </c>
      <c r="C159" s="259"/>
      <c r="D159" s="259"/>
      <c r="E159" s="259"/>
      <c r="F159" s="259"/>
      <c r="G159" s="259"/>
      <c r="H159" s="259"/>
      <c r="I159" s="259"/>
      <c r="J159" s="259"/>
      <c r="K159" s="259"/>
      <c r="L159" s="259"/>
      <c r="M159" s="259"/>
      <c r="N159" s="576"/>
      <c r="BO159" s="253"/>
    </row>
    <row r="160" spans="1:67" hidden="1">
      <c r="A160" s="577"/>
      <c r="B160" s="582" t="s">
        <v>161</v>
      </c>
      <c r="C160" s="259"/>
      <c r="D160" s="259"/>
      <c r="E160" s="259"/>
      <c r="F160" s="259"/>
      <c r="G160" s="259"/>
      <c r="H160" s="259"/>
      <c r="I160" s="259"/>
      <c r="J160" s="259"/>
      <c r="K160" s="259"/>
      <c r="L160" s="259"/>
      <c r="M160" s="259"/>
      <c r="N160" s="576"/>
      <c r="BO160" s="253"/>
    </row>
    <row r="161" spans="1:67" hidden="1">
      <c r="A161" s="577"/>
      <c r="B161" s="582"/>
      <c r="C161" s="259"/>
      <c r="D161" s="259"/>
      <c r="E161" s="259"/>
      <c r="F161" s="259"/>
      <c r="G161" s="259"/>
      <c r="H161" s="259"/>
      <c r="I161" s="259"/>
      <c r="J161" s="259"/>
      <c r="K161" s="259"/>
      <c r="L161" s="259"/>
      <c r="M161" s="259"/>
      <c r="N161" s="576"/>
      <c r="BO161" s="253"/>
    </row>
    <row r="162" spans="1:67" hidden="1">
      <c r="A162" s="577"/>
      <c r="B162" s="542" t="s">
        <v>162</v>
      </c>
      <c r="C162" s="736"/>
      <c r="D162" s="259"/>
      <c r="E162" s="259"/>
      <c r="F162" s="259"/>
      <c r="G162" s="259"/>
      <c r="H162" s="259"/>
      <c r="I162" s="259"/>
      <c r="J162" s="259"/>
      <c r="K162" s="259"/>
      <c r="L162" s="259"/>
      <c r="M162" s="259"/>
      <c r="N162" s="576"/>
      <c r="BO162" s="253"/>
    </row>
    <row r="163" spans="1:67" s="259" customFormat="1" ht="33" hidden="1">
      <c r="A163" s="577"/>
      <c r="B163" s="766" t="s">
        <v>163</v>
      </c>
      <c r="C163" s="544" t="s">
        <v>153</v>
      </c>
      <c r="D163" s="544" t="s">
        <v>164</v>
      </c>
      <c r="E163" s="544" t="s">
        <v>62</v>
      </c>
      <c r="F163" s="443"/>
      <c r="G163" s="443"/>
      <c r="H163" s="443"/>
      <c r="I163" s="591" t="s">
        <v>83</v>
      </c>
      <c r="J163" s="594" t="s">
        <v>84</v>
      </c>
      <c r="K163" s="591" t="s">
        <v>80</v>
      </c>
      <c r="L163" s="591" t="s">
        <v>85</v>
      </c>
      <c r="M163" s="282" t="s">
        <v>77</v>
      </c>
      <c r="N163" s="576"/>
    </row>
    <row r="164" spans="1:67" hidden="1">
      <c r="A164" s="577"/>
      <c r="B164" s="766" t="s">
        <v>21</v>
      </c>
      <c r="C164" s="541"/>
      <c r="D164" s="541"/>
      <c r="E164" s="541"/>
      <c r="F164" s="443"/>
      <c r="G164" s="443"/>
      <c r="H164" s="443"/>
      <c r="I164" s="592"/>
      <c r="J164" s="593"/>
      <c r="K164" s="592"/>
      <c r="L164" s="592"/>
      <c r="M164" s="592"/>
      <c r="N164" s="576"/>
      <c r="BO164" s="253"/>
    </row>
    <row r="165" spans="1:67" hidden="1">
      <c r="A165" s="577"/>
      <c r="B165" s="766"/>
      <c r="C165" s="541"/>
      <c r="D165" s="541"/>
      <c r="E165" s="541"/>
      <c r="F165" s="443"/>
      <c r="G165" s="443"/>
      <c r="H165" s="443"/>
      <c r="I165" s="592"/>
      <c r="J165" s="593"/>
      <c r="K165" s="592"/>
      <c r="L165" s="592"/>
      <c r="M165" s="592"/>
      <c r="N165" s="576"/>
      <c r="BO165" s="253"/>
    </row>
    <row r="166" spans="1:67" hidden="1">
      <c r="A166" s="577"/>
      <c r="B166" s="766"/>
      <c r="C166" s="541"/>
      <c r="D166" s="541"/>
      <c r="E166" s="541"/>
      <c r="F166" s="443"/>
      <c r="G166" s="443"/>
      <c r="H166" s="443"/>
      <c r="I166" s="592"/>
      <c r="J166" s="593"/>
      <c r="K166" s="592"/>
      <c r="L166" s="592"/>
      <c r="M166" s="592"/>
      <c r="N166" s="576"/>
      <c r="BO166" s="253"/>
    </row>
    <row r="167" spans="1:67" hidden="1">
      <c r="A167" s="577"/>
      <c r="B167" s="766"/>
      <c r="C167" s="541"/>
      <c r="D167" s="541"/>
      <c r="E167" s="541"/>
      <c r="F167" s="443"/>
      <c r="G167" s="443"/>
      <c r="H167" s="443"/>
      <c r="I167" s="592"/>
      <c r="J167" s="593"/>
      <c r="K167" s="592"/>
      <c r="L167" s="592"/>
      <c r="M167" s="592"/>
      <c r="N167" s="576"/>
      <c r="BO167" s="253"/>
    </row>
    <row r="168" spans="1:67" hidden="1">
      <c r="A168" s="577"/>
      <c r="B168" s="259"/>
      <c r="C168" s="259"/>
      <c r="D168" s="259"/>
      <c r="E168" s="259"/>
      <c r="F168" s="443"/>
      <c r="G168" s="443"/>
      <c r="H168" s="443"/>
      <c r="I168" s="259"/>
      <c r="J168" s="259"/>
      <c r="K168" s="259"/>
      <c r="L168" s="259"/>
      <c r="M168" s="259"/>
      <c r="N168" s="576"/>
      <c r="BO168" s="253"/>
    </row>
    <row r="169" spans="1:67" hidden="1">
      <c r="A169" s="577"/>
      <c r="B169" s="542" t="s">
        <v>167</v>
      </c>
      <c r="C169" s="736"/>
      <c r="D169" s="259"/>
      <c r="E169" s="259"/>
      <c r="F169" s="259"/>
      <c r="G169" s="259"/>
      <c r="H169" s="259"/>
      <c r="I169" s="259"/>
      <c r="J169" s="259"/>
      <c r="K169" s="259"/>
      <c r="L169" s="259"/>
      <c r="M169" s="259"/>
      <c r="N169" s="576"/>
      <c r="BO169" s="253"/>
    </row>
    <row r="170" spans="1:67" s="259" customFormat="1" ht="33" hidden="1">
      <c r="A170" s="577"/>
      <c r="B170" s="766" t="s">
        <v>168</v>
      </c>
      <c r="C170" s="544" t="s">
        <v>153</v>
      </c>
      <c r="D170" s="544" t="s">
        <v>164</v>
      </c>
      <c r="E170" s="544" t="s">
        <v>62</v>
      </c>
      <c r="F170" s="443"/>
      <c r="G170" s="443"/>
      <c r="H170" s="443"/>
      <c r="I170" s="591" t="s">
        <v>83</v>
      </c>
      <c r="J170" s="594" t="s">
        <v>84</v>
      </c>
      <c r="K170" s="591" t="s">
        <v>80</v>
      </c>
      <c r="L170" s="591" t="s">
        <v>85</v>
      </c>
      <c r="M170" s="282" t="s">
        <v>77</v>
      </c>
      <c r="N170" s="576"/>
    </row>
    <row r="171" spans="1:67" hidden="1">
      <c r="A171" s="577"/>
      <c r="B171" s="766" t="s">
        <v>21</v>
      </c>
      <c r="C171" s="541"/>
      <c r="D171" s="541"/>
      <c r="E171" s="541"/>
      <c r="F171" s="443"/>
      <c r="G171" s="443"/>
      <c r="H171" s="443"/>
      <c r="I171" s="592"/>
      <c r="J171" s="593"/>
      <c r="K171" s="592"/>
      <c r="L171" s="592"/>
      <c r="M171" s="592"/>
      <c r="N171" s="576"/>
      <c r="BO171" s="253"/>
    </row>
    <row r="172" spans="1:67" hidden="1">
      <c r="A172" s="577"/>
      <c r="B172" s="766"/>
      <c r="C172" s="541"/>
      <c r="D172" s="541"/>
      <c r="E172" s="541"/>
      <c r="F172" s="443"/>
      <c r="G172" s="443"/>
      <c r="H172" s="443"/>
      <c r="I172" s="592"/>
      <c r="J172" s="593"/>
      <c r="K172" s="592"/>
      <c r="L172" s="592"/>
      <c r="M172" s="592"/>
      <c r="N172" s="576"/>
      <c r="BO172" s="253"/>
    </row>
    <row r="173" spans="1:67" hidden="1">
      <c r="A173" s="577"/>
      <c r="B173" s="766"/>
      <c r="C173" s="541"/>
      <c r="D173" s="541"/>
      <c r="E173" s="541"/>
      <c r="F173" s="443"/>
      <c r="G173" s="443"/>
      <c r="H173" s="443"/>
      <c r="I173" s="592"/>
      <c r="J173" s="593"/>
      <c r="K173" s="592"/>
      <c r="L173" s="592"/>
      <c r="M173" s="592"/>
      <c r="N173" s="576"/>
      <c r="BO173" s="253"/>
    </row>
    <row r="174" spans="1:67" hidden="1">
      <c r="A174" s="577"/>
      <c r="B174" s="766"/>
      <c r="C174" s="541"/>
      <c r="D174" s="541"/>
      <c r="E174" s="541"/>
      <c r="F174" s="443"/>
      <c r="G174" s="443"/>
      <c r="H174" s="443"/>
      <c r="I174" s="592"/>
      <c r="J174" s="593"/>
      <c r="K174" s="592"/>
      <c r="L174" s="592"/>
      <c r="M174" s="592"/>
      <c r="N174" s="576"/>
      <c r="BO174" s="253"/>
    </row>
    <row r="175" spans="1:67" hidden="1">
      <c r="A175" s="577"/>
      <c r="B175" s="259"/>
      <c r="C175" s="259"/>
      <c r="D175" s="259"/>
      <c r="E175" s="259"/>
      <c r="F175" s="259"/>
      <c r="G175" s="259"/>
      <c r="H175" s="259"/>
      <c r="I175" s="259"/>
      <c r="J175" s="259"/>
      <c r="K175" s="259"/>
      <c r="L175" s="259"/>
      <c r="M175" s="259"/>
      <c r="N175" s="576"/>
      <c r="BO175" s="253"/>
    </row>
    <row r="176" spans="1:67" hidden="1">
      <c r="A176" s="577"/>
      <c r="B176" s="542" t="s">
        <v>169</v>
      </c>
      <c r="C176" s="736"/>
      <c r="D176" s="259"/>
      <c r="E176" s="259"/>
      <c r="F176" s="259"/>
      <c r="G176" s="259"/>
      <c r="H176" s="259"/>
      <c r="I176" s="259"/>
      <c r="J176" s="259"/>
      <c r="K176" s="259"/>
      <c r="L176" s="259"/>
      <c r="M176" s="259"/>
      <c r="N176" s="576"/>
      <c r="BO176" s="253"/>
    </row>
    <row r="177" spans="1:67" s="259" customFormat="1" ht="33" hidden="1">
      <c r="A177" s="577"/>
      <c r="B177" s="766" t="s">
        <v>170</v>
      </c>
      <c r="C177" s="544" t="s">
        <v>153</v>
      </c>
      <c r="D177" s="544" t="s">
        <v>164</v>
      </c>
      <c r="E177" s="544" t="s">
        <v>62</v>
      </c>
      <c r="F177" s="443"/>
      <c r="G177" s="443"/>
      <c r="H177" s="443"/>
      <c r="I177" s="591" t="s">
        <v>83</v>
      </c>
      <c r="J177" s="594" t="s">
        <v>84</v>
      </c>
      <c r="K177" s="591" t="s">
        <v>80</v>
      </c>
      <c r="L177" s="591" t="s">
        <v>85</v>
      </c>
      <c r="M177" s="282" t="s">
        <v>77</v>
      </c>
      <c r="N177" s="576"/>
    </row>
    <row r="178" spans="1:67" hidden="1">
      <c r="A178" s="577"/>
      <c r="B178" s="766" t="s">
        <v>21</v>
      </c>
      <c r="C178" s="541"/>
      <c r="D178" s="541"/>
      <c r="E178" s="541"/>
      <c r="F178" s="443"/>
      <c r="G178" s="443"/>
      <c r="H178" s="443"/>
      <c r="I178" s="592"/>
      <c r="J178" s="593"/>
      <c r="K178" s="592"/>
      <c r="L178" s="592"/>
      <c r="M178" s="592"/>
      <c r="N178" s="576"/>
      <c r="BO178" s="253"/>
    </row>
    <row r="179" spans="1:67" hidden="1">
      <c r="A179" s="577"/>
      <c r="B179" s="766"/>
      <c r="C179" s="541"/>
      <c r="D179" s="541"/>
      <c r="E179" s="541"/>
      <c r="F179" s="443"/>
      <c r="G179" s="443"/>
      <c r="H179" s="443"/>
      <c r="I179" s="592"/>
      <c r="J179" s="593"/>
      <c r="K179" s="592"/>
      <c r="L179" s="592"/>
      <c r="M179" s="592"/>
      <c r="N179" s="576"/>
      <c r="BO179" s="253"/>
    </row>
    <row r="180" spans="1:67" hidden="1">
      <c r="A180" s="577"/>
      <c r="B180" s="766"/>
      <c r="C180" s="541"/>
      <c r="D180" s="541"/>
      <c r="E180" s="541"/>
      <c r="F180" s="443"/>
      <c r="G180" s="443"/>
      <c r="H180" s="443"/>
      <c r="I180" s="592"/>
      <c r="J180" s="593"/>
      <c r="K180" s="592"/>
      <c r="L180" s="592"/>
      <c r="M180" s="592"/>
      <c r="N180" s="576"/>
      <c r="BO180" s="253"/>
    </row>
    <row r="181" spans="1:67" hidden="1">
      <c r="A181" s="577"/>
      <c r="B181" s="766"/>
      <c r="C181" s="541"/>
      <c r="D181" s="541"/>
      <c r="E181" s="541"/>
      <c r="F181" s="443"/>
      <c r="G181" s="443"/>
      <c r="H181" s="443"/>
      <c r="I181" s="592"/>
      <c r="J181" s="593"/>
      <c r="K181" s="592"/>
      <c r="L181" s="592"/>
      <c r="M181" s="592"/>
      <c r="N181" s="576"/>
      <c r="BO181" s="253"/>
    </row>
    <row r="182" spans="1:67">
      <c r="A182" s="577"/>
      <c r="B182" s="633"/>
      <c r="C182" s="737"/>
      <c r="D182" s="737"/>
      <c r="E182" s="737"/>
      <c r="F182" s="443"/>
      <c r="G182" s="443"/>
      <c r="H182" s="443"/>
      <c r="I182" s="281"/>
      <c r="J182" s="282"/>
      <c r="K182" s="281"/>
      <c r="L182" s="281"/>
      <c r="M182" s="281"/>
      <c r="N182" s="576"/>
      <c r="BO182" s="253"/>
    </row>
    <row r="183" spans="1:67" ht="30" hidden="1" customHeight="1" outlineLevel="1">
      <c r="A183" s="577"/>
      <c r="B183" s="728" t="s">
        <v>82</v>
      </c>
      <c r="C183" s="259"/>
      <c r="D183" s="259"/>
      <c r="E183" s="259"/>
      <c r="F183" s="259"/>
      <c r="G183" s="259"/>
      <c r="H183" s="259"/>
      <c r="I183" s="259"/>
      <c r="J183" s="259"/>
      <c r="K183" s="259"/>
      <c r="L183" s="259"/>
      <c r="M183" s="259"/>
      <c r="N183" s="576"/>
      <c r="BO183" s="253"/>
    </row>
    <row r="184" spans="1:67" ht="30" hidden="1" customHeight="1" outlineLevel="1">
      <c r="A184" s="577"/>
      <c r="B184" s="641"/>
      <c r="C184" s="259"/>
      <c r="D184" s="259"/>
      <c r="E184" s="259"/>
      <c r="F184" s="259"/>
      <c r="G184" s="259"/>
      <c r="H184" s="259"/>
      <c r="I184" s="259"/>
      <c r="J184" s="259"/>
      <c r="K184" s="259"/>
      <c r="L184" s="259"/>
      <c r="M184" s="259"/>
      <c r="N184" s="576"/>
      <c r="BO184" s="253"/>
    </row>
    <row r="185" spans="1:67" collapsed="1">
      <c r="A185" s="577"/>
      <c r="B185" s="259"/>
      <c r="C185" s="595"/>
      <c r="D185" s="595"/>
      <c r="E185" s="595"/>
      <c r="F185" s="595"/>
      <c r="G185" s="595"/>
      <c r="H185" s="595"/>
      <c r="I185" s="595"/>
      <c r="J185" s="595"/>
      <c r="K185" s="259"/>
      <c r="L185" s="259"/>
      <c r="M185" s="259"/>
      <c r="N185" s="576"/>
    </row>
    <row r="186" spans="1:67">
      <c r="A186" s="577"/>
      <c r="B186" s="259"/>
      <c r="C186" s="595"/>
      <c r="D186" s="595"/>
      <c r="E186" s="595"/>
      <c r="F186" s="595"/>
      <c r="G186" s="595"/>
      <c r="H186" s="595"/>
      <c r="I186" s="595"/>
      <c r="J186" s="595"/>
      <c r="K186" s="259"/>
      <c r="L186" s="259"/>
      <c r="M186" s="259"/>
      <c r="N186" s="576"/>
    </row>
    <row r="187" spans="1:67" s="259" customFormat="1" ht="25.5">
      <c r="A187" s="577"/>
      <c r="B187" s="568" t="s">
        <v>2409</v>
      </c>
      <c r="F187" s="443"/>
      <c r="G187" s="443"/>
      <c r="H187" s="443"/>
      <c r="I187" s="281"/>
      <c r="J187" s="282"/>
      <c r="K187" s="281"/>
      <c r="L187" s="281"/>
      <c r="M187" s="281"/>
      <c r="N187" s="576"/>
    </row>
    <row r="188" spans="1:67" s="259" customFormat="1">
      <c r="A188" s="577"/>
      <c r="F188" s="443"/>
      <c r="G188" s="443"/>
      <c r="H188" s="443"/>
      <c r="I188" s="281"/>
      <c r="J188" s="282"/>
      <c r="K188" s="281"/>
      <c r="L188" s="281"/>
      <c r="M188" s="281"/>
      <c r="N188" s="576"/>
    </row>
    <row r="189" spans="1:67" ht="55.5" customHeight="1">
      <c r="A189" s="577"/>
      <c r="B189" s="664" t="s">
        <v>193</v>
      </c>
      <c r="C189" s="666" t="str">
        <f>IF(E97=0,"תא זה יעודכן אוטומטית עם מילוי הטופס",E97)</f>
        <v>תא זה יעודכן אוטומטית עם מילוי הטופס</v>
      </c>
      <c r="D189" s="664" t="s">
        <v>151</v>
      </c>
      <c r="E189" s="724" t="str">
        <f>IF(C97=0,"תא זה יעודכן אוטומטית עם מילוי הטופס",C97)</f>
        <v>תא זה יעודכן אוטומטית עם מילוי הטופס</v>
      </c>
      <c r="H189" s="259"/>
      <c r="I189" s="259"/>
      <c r="J189" s="259"/>
      <c r="K189" s="259"/>
      <c r="L189" s="259"/>
      <c r="M189" s="259"/>
      <c r="N189" s="576"/>
      <c r="BO189" s="253"/>
    </row>
    <row r="190" spans="1:67">
      <c r="A190" s="659"/>
      <c r="B190" s="660"/>
      <c r="C190" s="661"/>
      <c r="D190" s="660"/>
      <c r="E190" s="665"/>
      <c r="H190" s="662"/>
      <c r="I190" s="662"/>
      <c r="J190" s="662"/>
      <c r="K190" s="662"/>
      <c r="L190" s="662"/>
      <c r="M190" s="662"/>
      <c r="N190" s="663"/>
      <c r="BO190" s="253"/>
    </row>
    <row r="191" spans="1:67" ht="33" hidden="1" outlineLevel="1">
      <c r="A191" s="577"/>
      <c r="B191" s="555" t="s">
        <v>81</v>
      </c>
      <c r="C191" s="538"/>
      <c r="D191" s="557" t="s">
        <v>146</v>
      </c>
      <c r="E191" s="538"/>
      <c r="H191" s="595"/>
      <c r="I191" s="595"/>
      <c r="J191" s="595"/>
      <c r="K191" s="259"/>
      <c r="L191" s="259"/>
      <c r="M191" s="259"/>
      <c r="N191" s="576"/>
    </row>
    <row r="192" spans="1:67" ht="33.950000000000003" hidden="1" customHeight="1" outlineLevel="1">
      <c r="A192" s="577"/>
      <c r="B192" s="555" t="s">
        <v>77</v>
      </c>
      <c r="C192" s="538"/>
      <c r="D192" s="555" t="s">
        <v>77</v>
      </c>
      <c r="E192" s="538"/>
      <c r="H192" s="595"/>
      <c r="I192" s="595"/>
      <c r="J192" s="595"/>
      <c r="K192" s="259"/>
      <c r="L192" s="259"/>
      <c r="M192" s="259"/>
      <c r="N192" s="576"/>
    </row>
    <row r="193" spans="1:191" collapsed="1">
      <c r="A193" s="577"/>
      <c r="B193" s="259"/>
      <c r="C193" s="595"/>
      <c r="D193" s="595"/>
      <c r="E193" s="595"/>
      <c r="H193" s="595"/>
      <c r="I193" s="595"/>
      <c r="J193" s="595"/>
      <c r="K193" s="259"/>
      <c r="L193" s="259"/>
      <c r="M193" s="259"/>
      <c r="N193" s="576"/>
    </row>
    <row r="194" spans="1:191" ht="51" customHeight="1">
      <c r="A194" s="659"/>
      <c r="B194" s="658" t="s">
        <v>194</v>
      </c>
      <c r="C194" s="569" t="str">
        <f>IF(E97="","תא זה יעודכן אוטומטית עם מילוי סעיף 2.3",E97*'פרטים כלליים, עלויות ותוצאות'!$D$36)</f>
        <v>תא זה יעודכן אוטומטית עם מילוי סעיף 2.3</v>
      </c>
      <c r="D194" s="658" t="s">
        <v>227</v>
      </c>
      <c r="E194" s="569" t="str">
        <f>IF(C97="","תא זה יעודכן אוטומטית עם מילוי סעיף 2.3",C97*'פרטים כלליים, עלויות ותוצאות'!$D$36)</f>
        <v>תא זה יעודכן אוטומטית עם מילוי סעיף 2.3</v>
      </c>
      <c r="H194" s="662"/>
      <c r="I194" s="662"/>
      <c r="J194" s="662"/>
      <c r="K194" s="662"/>
      <c r="L194" s="662"/>
      <c r="M194" s="662"/>
      <c r="N194" s="663"/>
      <c r="BO194" s="253"/>
    </row>
    <row r="195" spans="1:191">
      <c r="A195" s="577"/>
      <c r="B195" s="464"/>
      <c r="C195" s="259"/>
      <c r="D195" s="452"/>
      <c r="E195" s="259"/>
      <c r="F195" s="259"/>
      <c r="G195" s="259"/>
      <c r="H195" s="259"/>
      <c r="I195" s="259"/>
      <c r="J195" s="259"/>
      <c r="K195" s="259"/>
      <c r="L195" s="259"/>
      <c r="M195" s="259"/>
      <c r="N195" s="576"/>
      <c r="BO195" s="253"/>
    </row>
    <row r="196" spans="1:191" ht="39" hidden="1" customHeight="1" outlineLevel="1">
      <c r="A196" s="577"/>
      <c r="B196" s="555" t="s">
        <v>81</v>
      </c>
      <c r="C196" s="538"/>
      <c r="D196" s="557" t="s">
        <v>146</v>
      </c>
      <c r="E196" s="538"/>
      <c r="F196" s="259"/>
      <c r="G196" s="259"/>
      <c r="H196" s="259"/>
      <c r="I196" s="259"/>
      <c r="J196" s="259"/>
      <c r="K196" s="259"/>
      <c r="L196" s="259"/>
      <c r="M196" s="259"/>
      <c r="N196" s="576"/>
      <c r="BO196" s="253"/>
    </row>
    <row r="197" spans="1:191" ht="39" hidden="1" customHeight="1" outlineLevel="1">
      <c r="A197" s="577"/>
      <c r="B197" s="555" t="s">
        <v>77</v>
      </c>
      <c r="C197" s="538"/>
      <c r="D197" s="555" t="s">
        <v>77</v>
      </c>
      <c r="E197" s="538"/>
      <c r="F197" s="259"/>
      <c r="G197" s="259"/>
      <c r="H197" s="259"/>
      <c r="I197" s="259"/>
      <c r="J197" s="259"/>
      <c r="K197" s="259"/>
      <c r="L197" s="259"/>
      <c r="M197" s="259"/>
      <c r="N197" s="576"/>
      <c r="BO197" s="253"/>
    </row>
    <row r="198" spans="1:191" collapsed="1">
      <c r="A198" s="577"/>
      <c r="B198" s="259"/>
      <c r="C198" s="595"/>
      <c r="D198" s="595"/>
      <c r="E198" s="595"/>
      <c r="F198" s="595"/>
      <c r="G198" s="595"/>
      <c r="H198" s="595"/>
      <c r="I198" s="595"/>
      <c r="J198" s="595"/>
      <c r="K198" s="259"/>
      <c r="L198" s="259"/>
      <c r="M198" s="259"/>
      <c r="N198" s="576"/>
    </row>
    <row r="199" spans="1:191">
      <c r="A199" s="577"/>
      <c r="B199" s="259"/>
      <c r="C199" s="259"/>
      <c r="D199" s="259"/>
      <c r="E199" s="259"/>
      <c r="F199" s="259"/>
      <c r="G199" s="259"/>
      <c r="H199" s="259"/>
      <c r="I199" s="259"/>
      <c r="J199" s="259"/>
      <c r="K199" s="259"/>
      <c r="L199" s="259"/>
      <c r="M199" s="259"/>
      <c r="N199" s="576"/>
      <c r="BO199" s="253"/>
    </row>
    <row r="200" spans="1:191">
      <c r="A200" s="577"/>
      <c r="B200" s="292" t="s">
        <v>2388</v>
      </c>
      <c r="C200" s="259"/>
      <c r="D200" s="259"/>
      <c r="E200" s="259"/>
      <c r="F200" s="259"/>
      <c r="G200" s="259"/>
      <c r="H200" s="454"/>
      <c r="I200" s="259"/>
      <c r="J200" s="259"/>
      <c r="K200" s="259"/>
      <c r="L200" s="259"/>
      <c r="M200" s="259"/>
      <c r="N200" s="576"/>
      <c r="BN200" s="337"/>
      <c r="BO200" s="253"/>
    </row>
    <row r="201" spans="1:191" ht="42.6" customHeight="1">
      <c r="A201" s="577"/>
      <c r="B201" s="738" t="s">
        <v>48</v>
      </c>
      <c r="C201" s="738" t="s">
        <v>90</v>
      </c>
      <c r="D201" s="738" t="s">
        <v>91</v>
      </c>
      <c r="E201" s="738" t="s">
        <v>92</v>
      </c>
      <c r="F201" s="259"/>
      <c r="G201" s="454"/>
      <c r="H201" s="259"/>
      <c r="I201" s="259"/>
      <c r="J201" s="259"/>
      <c r="K201" s="259"/>
      <c r="L201" s="259"/>
      <c r="M201" s="259"/>
      <c r="N201" s="576"/>
      <c r="BM201" s="337"/>
      <c r="BO201" s="253"/>
    </row>
    <row r="202" spans="1:191" ht="42.6" customHeight="1">
      <c r="A202" s="577"/>
      <c r="B202" s="657" t="s">
        <v>40</v>
      </c>
      <c r="C202" s="657" t="s">
        <v>46</v>
      </c>
      <c r="D202" s="569" t="str">
        <f>IF(קבועים!F80,קבועים!F80,"תא זה יעודכן אוטומטית עם מילוי סעיפים: 2.1 ו- 2.2")</f>
        <v>תא זה יעודכן אוטומטית עם מילוי סעיפים: 2.1 ו- 2.2</v>
      </c>
      <c r="E202" s="570" t="str">
        <f>IF(AND(קבועים!G80&gt;0,'פרטים כלליים, עלויות ותוצאות'!$D$36&gt;0),קבועים!G80,"תא זה יעודכן אוטומטית עם מילוי סעיפים: 1.6, 2.1 ו- 2.2")</f>
        <v>תא זה יעודכן אוטומטית עם מילוי סעיפים: 1.6, 2.1 ו- 2.2</v>
      </c>
      <c r="F202" s="259"/>
      <c r="G202" s="454"/>
      <c r="H202" s="259"/>
      <c r="I202" s="259"/>
      <c r="J202" s="259"/>
      <c r="K202" s="259"/>
      <c r="L202" s="259"/>
      <c r="M202" s="259"/>
      <c r="N202" s="576"/>
      <c r="BM202" s="337"/>
      <c r="BO202" s="253"/>
    </row>
    <row r="203" spans="1:191">
      <c r="A203" s="577"/>
      <c r="B203" s="571"/>
      <c r="C203" s="572"/>
      <c r="D203" s="573"/>
      <c r="E203" s="573"/>
      <c r="F203" s="259"/>
      <c r="G203" s="454"/>
      <c r="H203" s="259"/>
      <c r="I203" s="259"/>
      <c r="J203" s="259"/>
      <c r="K203" s="259"/>
      <c r="L203" s="259"/>
      <c r="M203" s="259"/>
      <c r="N203" s="576"/>
      <c r="BM203" s="337"/>
      <c r="BO203" s="253"/>
    </row>
    <row r="204" spans="1:191" ht="17.25" thickBot="1">
      <c r="A204" s="596"/>
      <c r="B204" s="597"/>
      <c r="C204" s="598"/>
      <c r="D204" s="599"/>
      <c r="E204" s="599"/>
      <c r="F204" s="334"/>
      <c r="G204" s="600"/>
      <c r="H204" s="334"/>
      <c r="I204" s="334"/>
      <c r="J204" s="334"/>
      <c r="K204" s="334"/>
      <c r="L204" s="334"/>
      <c r="M204" s="334"/>
      <c r="N204" s="601"/>
      <c r="BM204" s="337"/>
      <c r="BO204" s="253"/>
    </row>
    <row r="205" spans="1:191">
      <c r="B205" s="571"/>
      <c r="C205" s="572"/>
      <c r="D205" s="573"/>
      <c r="E205" s="573"/>
      <c r="G205" s="454"/>
      <c r="BM205" s="337"/>
      <c r="BO205" s="253"/>
    </row>
    <row r="206" spans="1:191" s="259" customFormat="1">
      <c r="A206" s="530"/>
      <c r="F206" s="443"/>
      <c r="G206" s="443"/>
      <c r="H206" s="443"/>
      <c r="I206" s="281"/>
      <c r="J206" s="282"/>
      <c r="K206" s="281"/>
      <c r="L206" s="281"/>
      <c r="M206" s="281"/>
    </row>
    <row r="207" spans="1:191" ht="83.1" hidden="1" customHeight="1">
      <c r="A207" s="767" t="s">
        <v>2373</v>
      </c>
      <c r="B207" s="767"/>
      <c r="C207" s="767"/>
      <c r="D207" s="767"/>
      <c r="BM207" s="337"/>
      <c r="BO207" s="253"/>
    </row>
    <row r="208" spans="1:191" s="259" customFormat="1" hidden="1">
      <c r="A208" s="529"/>
      <c r="B208" s="253"/>
      <c r="C208" s="253"/>
      <c r="D208" s="253"/>
      <c r="E208" s="253"/>
      <c r="F208" s="253"/>
      <c r="G208" s="253"/>
      <c r="H208" s="253"/>
      <c r="I208" s="253"/>
      <c r="J208" s="253"/>
      <c r="K208" s="253"/>
      <c r="L208" s="253"/>
      <c r="M208" s="253"/>
      <c r="N208" s="253"/>
      <c r="O208" s="253"/>
      <c r="P208" s="253"/>
      <c r="Q208" s="253"/>
      <c r="R208" s="253"/>
      <c r="S208" s="253"/>
      <c r="T208" s="253"/>
      <c r="U208" s="253"/>
      <c r="V208" s="253"/>
      <c r="W208" s="253"/>
      <c r="X208" s="253"/>
      <c r="Y208" s="253"/>
      <c r="Z208" s="253"/>
      <c r="AA208" s="253"/>
      <c r="AB208" s="253"/>
      <c r="AC208" s="253"/>
      <c r="AD208" s="253"/>
      <c r="AE208" s="253"/>
      <c r="AF208" s="253"/>
      <c r="AG208" s="253"/>
      <c r="AH208" s="253"/>
      <c r="AI208" s="253"/>
      <c r="AJ208" s="253"/>
      <c r="AK208" s="253"/>
      <c r="AL208" s="253"/>
      <c r="AM208" s="253"/>
      <c r="AN208" s="253"/>
      <c r="AO208" s="253"/>
      <c r="AP208" s="253"/>
      <c r="AQ208" s="253"/>
      <c r="AR208" s="253"/>
      <c r="AS208" s="253"/>
      <c r="AT208" s="253"/>
      <c r="AU208" s="253"/>
      <c r="AV208" s="253"/>
      <c r="AW208" s="253"/>
      <c r="AX208" s="253"/>
      <c r="AY208" s="253"/>
      <c r="AZ208" s="253"/>
      <c r="BA208" s="253"/>
      <c r="BB208" s="253"/>
      <c r="BC208" s="253"/>
      <c r="BD208" s="253"/>
      <c r="BE208" s="253"/>
      <c r="BF208" s="253"/>
      <c r="BG208" s="253"/>
      <c r="BH208" s="253"/>
      <c r="BI208" s="253"/>
      <c r="BJ208" s="253"/>
      <c r="BK208" s="253"/>
      <c r="BL208" s="253"/>
      <c r="BM208" s="253"/>
      <c r="BN208" s="253"/>
      <c r="BO208" s="337"/>
      <c r="BP208" s="253"/>
      <c r="BQ208" s="253"/>
      <c r="BR208" s="253"/>
      <c r="BS208" s="253"/>
      <c r="BT208" s="253"/>
      <c r="BU208" s="253"/>
      <c r="BV208" s="253"/>
      <c r="BW208" s="253"/>
      <c r="BX208" s="253"/>
      <c r="BY208" s="253"/>
      <c r="BZ208" s="253"/>
      <c r="CA208" s="253"/>
      <c r="CB208" s="253"/>
      <c r="CC208" s="253"/>
      <c r="CD208" s="253"/>
      <c r="CE208" s="253"/>
      <c r="CF208" s="253"/>
      <c r="CG208" s="253"/>
      <c r="CH208" s="253"/>
      <c r="CI208" s="253"/>
      <c r="CJ208" s="253"/>
      <c r="CK208" s="253"/>
      <c r="CL208" s="253"/>
      <c r="CM208" s="253"/>
      <c r="CN208" s="253"/>
      <c r="CO208" s="253"/>
      <c r="CP208" s="253"/>
      <c r="CQ208" s="253"/>
      <c r="CR208" s="253"/>
      <c r="CS208" s="253"/>
      <c r="CT208" s="253"/>
      <c r="CU208" s="253"/>
      <c r="CV208" s="253"/>
      <c r="CW208" s="253"/>
      <c r="CX208" s="253"/>
      <c r="CY208" s="253"/>
      <c r="CZ208" s="253"/>
      <c r="DA208" s="253"/>
      <c r="DB208" s="253"/>
      <c r="DC208" s="253"/>
      <c r="DD208" s="253"/>
      <c r="DE208" s="253"/>
      <c r="DF208" s="253"/>
      <c r="DG208" s="253"/>
      <c r="DH208" s="253"/>
      <c r="DI208" s="253"/>
      <c r="DJ208" s="253"/>
      <c r="DK208" s="253"/>
      <c r="DL208" s="253"/>
      <c r="DM208" s="253"/>
      <c r="DN208" s="253"/>
      <c r="DO208" s="253"/>
      <c r="DP208" s="253"/>
      <c r="DQ208" s="253"/>
      <c r="DR208" s="253"/>
      <c r="DS208" s="253"/>
      <c r="DT208" s="253"/>
      <c r="DU208" s="253"/>
      <c r="DV208" s="253"/>
      <c r="DW208" s="253"/>
      <c r="DX208" s="253"/>
      <c r="DY208" s="253"/>
      <c r="DZ208" s="253"/>
      <c r="EA208" s="253"/>
      <c r="EB208" s="253"/>
      <c r="EC208" s="253"/>
      <c r="ED208" s="253"/>
      <c r="EE208" s="253"/>
      <c r="EF208" s="253"/>
      <c r="EG208" s="253"/>
      <c r="EH208" s="253"/>
      <c r="EI208" s="253"/>
      <c r="EJ208" s="253"/>
      <c r="EK208" s="253"/>
      <c r="EL208" s="253"/>
      <c r="EM208" s="253"/>
      <c r="EN208" s="253"/>
      <c r="EO208" s="253"/>
      <c r="EP208" s="253"/>
      <c r="EQ208" s="253"/>
      <c r="ER208" s="253"/>
      <c r="ES208" s="253"/>
      <c r="ET208" s="253"/>
      <c r="EU208" s="253"/>
      <c r="EV208" s="253"/>
      <c r="EW208" s="253"/>
      <c r="EX208" s="253"/>
      <c r="EY208" s="253"/>
      <c r="EZ208" s="253"/>
      <c r="FA208" s="253"/>
      <c r="FB208" s="253"/>
      <c r="FC208" s="253"/>
      <c r="FD208" s="253"/>
      <c r="FE208" s="253"/>
      <c r="FF208" s="253"/>
      <c r="FG208" s="253"/>
      <c r="FH208" s="253"/>
      <c r="FI208" s="253"/>
      <c r="FJ208" s="253"/>
      <c r="FK208" s="253"/>
      <c r="FL208" s="253"/>
      <c r="FM208" s="253"/>
      <c r="FN208" s="253"/>
      <c r="FO208" s="253"/>
      <c r="FP208" s="253"/>
      <c r="FQ208" s="253"/>
      <c r="FR208" s="253"/>
      <c r="FS208" s="253"/>
      <c r="FT208" s="253"/>
      <c r="FU208" s="253"/>
      <c r="FV208" s="253"/>
      <c r="FW208" s="253"/>
      <c r="FX208" s="253"/>
      <c r="FY208" s="253"/>
      <c r="FZ208" s="253"/>
      <c r="GA208" s="253"/>
      <c r="GB208" s="253"/>
      <c r="GC208" s="253"/>
      <c r="GD208" s="253"/>
      <c r="GE208" s="253"/>
      <c r="GF208" s="253"/>
      <c r="GG208" s="253"/>
      <c r="GH208" s="253"/>
      <c r="GI208" s="253"/>
    </row>
    <row r="209" spans="1:250" s="259" customFormat="1" ht="61.5" hidden="1" customHeight="1">
      <c r="A209" s="529"/>
      <c r="B209" s="769" t="s">
        <v>2330</v>
      </c>
      <c r="C209" s="770"/>
      <c r="D209" s="770"/>
      <c r="E209" s="770"/>
      <c r="F209" s="770"/>
      <c r="G209" s="253"/>
      <c r="H209" s="253"/>
      <c r="I209" s="253"/>
      <c r="J209" s="253"/>
      <c r="K209" s="253"/>
      <c r="L209" s="253"/>
      <c r="M209" s="253"/>
      <c r="N209" s="253"/>
      <c r="O209" s="253"/>
      <c r="P209" s="253"/>
      <c r="Q209" s="253"/>
      <c r="R209" s="253"/>
      <c r="S209" s="253"/>
      <c r="T209" s="253"/>
      <c r="U209" s="253"/>
      <c r="V209" s="253"/>
      <c r="W209" s="253"/>
      <c r="X209" s="253"/>
      <c r="Y209" s="253"/>
      <c r="Z209" s="253"/>
      <c r="AA209" s="253"/>
      <c r="AB209" s="253"/>
      <c r="AC209" s="253"/>
      <c r="AD209" s="253"/>
      <c r="AE209" s="253"/>
      <c r="AF209" s="253"/>
      <c r="AG209" s="253"/>
      <c r="AH209" s="253"/>
      <c r="AI209" s="253"/>
      <c r="AJ209" s="253"/>
      <c r="AK209" s="253"/>
      <c r="AL209" s="253"/>
      <c r="AM209" s="253"/>
      <c r="AN209" s="253"/>
      <c r="AO209" s="253"/>
      <c r="AP209" s="253"/>
      <c r="AQ209" s="253"/>
      <c r="AR209" s="253"/>
      <c r="AS209" s="253"/>
      <c r="AT209" s="253"/>
      <c r="AU209" s="253"/>
      <c r="AV209" s="253"/>
      <c r="AW209" s="253"/>
      <c r="AX209" s="253"/>
      <c r="AY209" s="253"/>
      <c r="AZ209" s="253"/>
      <c r="BA209" s="253"/>
      <c r="BB209" s="253"/>
      <c r="BC209" s="253"/>
      <c r="BD209" s="253"/>
      <c r="BE209" s="253"/>
      <c r="BF209" s="253"/>
      <c r="BG209" s="253"/>
      <c r="BH209" s="253"/>
      <c r="BI209" s="253"/>
      <c r="BJ209" s="253"/>
      <c r="BK209" s="253"/>
      <c r="BL209" s="253"/>
      <c r="BM209" s="253"/>
      <c r="BN209" s="253"/>
      <c r="BO209" s="337"/>
      <c r="BP209" s="253"/>
      <c r="BQ209" s="253"/>
      <c r="BR209" s="253"/>
      <c r="BS209" s="253"/>
      <c r="BT209" s="253"/>
      <c r="BU209" s="253"/>
      <c r="BV209" s="253"/>
      <c r="BW209" s="253"/>
      <c r="BX209" s="253"/>
      <c r="BY209" s="253"/>
      <c r="BZ209" s="253"/>
      <c r="CA209" s="253"/>
      <c r="CB209" s="253"/>
      <c r="CC209" s="253"/>
      <c r="CD209" s="253"/>
      <c r="CE209" s="253"/>
      <c r="CF209" s="253"/>
      <c r="CG209" s="253"/>
      <c r="CH209" s="253"/>
      <c r="CI209" s="253"/>
      <c r="CJ209" s="253"/>
      <c r="CK209" s="253"/>
      <c r="CL209" s="253"/>
      <c r="CM209" s="253"/>
      <c r="CN209" s="253"/>
      <c r="CO209" s="253"/>
      <c r="CP209" s="253"/>
      <c r="CQ209" s="253"/>
      <c r="CR209" s="253"/>
      <c r="CS209" s="253"/>
      <c r="CT209" s="253"/>
      <c r="CU209" s="253"/>
      <c r="CV209" s="253"/>
      <c r="CW209" s="253"/>
      <c r="CX209" s="253"/>
      <c r="CY209" s="253"/>
      <c r="CZ209" s="253"/>
      <c r="DA209" s="253"/>
      <c r="DB209" s="253"/>
      <c r="DC209" s="253"/>
      <c r="DD209" s="253"/>
      <c r="DE209" s="253"/>
      <c r="DF209" s="253"/>
      <c r="DG209" s="253"/>
      <c r="DH209" s="253"/>
      <c r="DI209" s="253"/>
      <c r="DJ209" s="253"/>
      <c r="DK209" s="253"/>
      <c r="DL209" s="253"/>
      <c r="DM209" s="253"/>
      <c r="DN209" s="253"/>
      <c r="DO209" s="253"/>
      <c r="DP209" s="253"/>
      <c r="DQ209" s="253"/>
      <c r="DR209" s="253"/>
      <c r="DS209" s="253"/>
      <c r="DT209" s="253"/>
      <c r="DU209" s="253"/>
      <c r="DV209" s="253"/>
      <c r="DW209" s="253"/>
      <c r="DX209" s="253"/>
      <c r="DY209" s="253"/>
      <c r="DZ209" s="253"/>
      <c r="EA209" s="253"/>
      <c r="EB209" s="253"/>
      <c r="EC209" s="253"/>
      <c r="ED209" s="253"/>
      <c r="EE209" s="253"/>
      <c r="EF209" s="253"/>
      <c r="EG209" s="253"/>
      <c r="EH209" s="253"/>
      <c r="EI209" s="253"/>
      <c r="EJ209" s="253"/>
      <c r="EK209" s="253"/>
      <c r="EL209" s="253"/>
      <c r="EM209" s="253"/>
      <c r="EN209" s="253"/>
      <c r="EO209" s="253"/>
      <c r="EP209" s="253"/>
      <c r="EQ209" s="253"/>
      <c r="ER209" s="253"/>
      <c r="ES209" s="253"/>
      <c r="ET209" s="253"/>
      <c r="EU209" s="253"/>
      <c r="EV209" s="253"/>
      <c r="EW209" s="253"/>
      <c r="EX209" s="253"/>
      <c r="EY209" s="253"/>
      <c r="EZ209" s="253"/>
      <c r="FA209" s="253"/>
      <c r="FB209" s="253"/>
      <c r="FC209" s="253"/>
      <c r="FD209" s="253"/>
      <c r="FE209" s="253"/>
      <c r="FF209" s="253"/>
      <c r="FG209" s="253"/>
      <c r="FH209" s="253"/>
      <c r="FI209" s="253"/>
      <c r="FJ209" s="253"/>
      <c r="FK209" s="253"/>
      <c r="FL209" s="253"/>
      <c r="FM209" s="253"/>
      <c r="FN209" s="253"/>
      <c r="FO209" s="253"/>
      <c r="FP209" s="253"/>
      <c r="FQ209" s="253"/>
      <c r="FR209" s="253"/>
      <c r="FS209" s="253"/>
      <c r="FT209" s="253"/>
      <c r="FU209" s="253"/>
      <c r="FV209" s="253"/>
      <c r="FW209" s="253"/>
      <c r="FX209" s="253"/>
      <c r="FY209" s="253"/>
      <c r="FZ209" s="253"/>
      <c r="GA209" s="253"/>
      <c r="GB209" s="253"/>
      <c r="GC209" s="253"/>
      <c r="GD209" s="253"/>
      <c r="GE209" s="253"/>
      <c r="GF209" s="253"/>
      <c r="GG209" s="253"/>
      <c r="GH209" s="253"/>
      <c r="GI209" s="253"/>
    </row>
    <row r="210" spans="1:250" s="259" customFormat="1" hidden="1">
      <c r="A210" s="529">
        <v>8.5</v>
      </c>
      <c r="B210" s="450" t="s">
        <v>154</v>
      </c>
      <c r="C210" s="671"/>
      <c r="D210" s="253"/>
      <c r="E210" s="253"/>
      <c r="F210" s="253"/>
      <c r="G210" s="253"/>
      <c r="H210" s="253"/>
      <c r="I210" s="253"/>
      <c r="J210" s="253"/>
      <c r="K210" s="253"/>
      <c r="L210" s="253"/>
      <c r="M210" s="253"/>
      <c r="N210" s="253"/>
      <c r="O210" s="253"/>
      <c r="P210" s="253"/>
      <c r="Q210" s="253"/>
      <c r="R210" s="253"/>
      <c r="S210" s="253"/>
      <c r="T210" s="253"/>
      <c r="U210" s="253"/>
      <c r="V210" s="253"/>
      <c r="W210" s="253"/>
      <c r="X210" s="253"/>
      <c r="Y210" s="253"/>
      <c r="Z210" s="253"/>
      <c r="AA210" s="253"/>
      <c r="AB210" s="253"/>
      <c r="AC210" s="253"/>
      <c r="AD210" s="253"/>
      <c r="AE210" s="253"/>
      <c r="AF210" s="253"/>
      <c r="AG210" s="253"/>
      <c r="AH210" s="253"/>
      <c r="AI210" s="253"/>
      <c r="AJ210" s="253"/>
      <c r="AK210" s="253"/>
      <c r="AL210" s="253"/>
      <c r="AM210" s="253"/>
      <c r="AN210" s="253"/>
      <c r="AO210" s="253"/>
      <c r="AP210" s="253"/>
      <c r="AQ210" s="253"/>
      <c r="AR210" s="253"/>
      <c r="AS210" s="253"/>
      <c r="AT210" s="253"/>
      <c r="AU210" s="253"/>
      <c r="AV210" s="253"/>
      <c r="AW210" s="253"/>
      <c r="AX210" s="253"/>
      <c r="AY210" s="253"/>
      <c r="AZ210" s="253"/>
      <c r="BA210" s="253"/>
      <c r="BB210" s="253"/>
      <c r="BC210" s="253"/>
      <c r="BD210" s="253"/>
      <c r="BE210" s="253"/>
      <c r="BF210" s="253"/>
      <c r="BG210" s="253"/>
      <c r="BH210" s="253"/>
      <c r="BI210" s="253"/>
      <c r="BJ210" s="253"/>
      <c r="BK210" s="253"/>
      <c r="BL210" s="253"/>
      <c r="BM210" s="253"/>
      <c r="BN210" s="253"/>
      <c r="BO210" s="337"/>
      <c r="BP210" s="253"/>
      <c r="BQ210" s="253"/>
      <c r="BR210" s="253"/>
      <c r="BS210" s="253"/>
      <c r="BT210" s="253"/>
      <c r="BU210" s="253"/>
      <c r="BV210" s="253"/>
      <c r="BW210" s="253"/>
      <c r="BX210" s="253"/>
      <c r="BY210" s="253"/>
      <c r="BZ210" s="253"/>
      <c r="CA210" s="253"/>
      <c r="CB210" s="253"/>
      <c r="CC210" s="253"/>
      <c r="CD210" s="253"/>
      <c r="CE210" s="253"/>
      <c r="CF210" s="253"/>
      <c r="CG210" s="253"/>
      <c r="CH210" s="253"/>
      <c r="CI210" s="253"/>
      <c r="CJ210" s="253"/>
      <c r="CK210" s="253"/>
      <c r="CL210" s="253"/>
      <c r="CM210" s="253"/>
      <c r="CN210" s="253"/>
      <c r="CO210" s="253"/>
      <c r="CP210" s="253"/>
      <c r="CQ210" s="253"/>
      <c r="CR210" s="253"/>
      <c r="CS210" s="253"/>
      <c r="CT210" s="253"/>
      <c r="CU210" s="253"/>
      <c r="CV210" s="253"/>
      <c r="CW210" s="253"/>
      <c r="CX210" s="253"/>
      <c r="CY210" s="253"/>
      <c r="CZ210" s="253"/>
      <c r="DA210" s="253"/>
      <c r="DB210" s="253"/>
      <c r="DC210" s="253"/>
      <c r="DD210" s="253"/>
      <c r="DE210" s="253"/>
      <c r="DF210" s="253"/>
      <c r="DG210" s="253"/>
      <c r="DH210" s="253"/>
      <c r="DI210" s="253"/>
      <c r="DJ210" s="253"/>
      <c r="DK210" s="253"/>
      <c r="DL210" s="253"/>
      <c r="DM210" s="253"/>
      <c r="DN210" s="253"/>
      <c r="DO210" s="253"/>
      <c r="DP210" s="253"/>
      <c r="DQ210" s="253"/>
      <c r="DR210" s="253"/>
      <c r="DS210" s="253"/>
      <c r="DT210" s="253"/>
      <c r="DU210" s="253"/>
      <c r="DV210" s="253"/>
      <c r="DW210" s="253"/>
      <c r="DX210" s="253"/>
      <c r="DY210" s="253"/>
      <c r="DZ210" s="253"/>
      <c r="EA210" s="253"/>
      <c r="EB210" s="253"/>
      <c r="EC210" s="253"/>
      <c r="ED210" s="253"/>
      <c r="EE210" s="253"/>
      <c r="EF210" s="253"/>
      <c r="EG210" s="253"/>
      <c r="EH210" s="253"/>
      <c r="EI210" s="253"/>
      <c r="EJ210" s="253"/>
      <c r="EK210" s="253"/>
      <c r="EL210" s="253"/>
      <c r="EM210" s="253"/>
      <c r="EN210" s="253"/>
      <c r="EO210" s="253"/>
      <c r="EP210" s="253"/>
      <c r="EQ210" s="253"/>
      <c r="ER210" s="253"/>
      <c r="ES210" s="253"/>
      <c r="ET210" s="253"/>
      <c r="EU210" s="253"/>
      <c r="EV210" s="253"/>
      <c r="EW210" s="253"/>
      <c r="EX210" s="253"/>
      <c r="EY210" s="253"/>
      <c r="EZ210" s="253"/>
      <c r="FA210" s="253"/>
      <c r="FB210" s="253"/>
      <c r="FC210" s="253"/>
      <c r="FD210" s="253"/>
      <c r="FE210" s="253"/>
      <c r="FF210" s="253"/>
      <c r="FG210" s="253"/>
      <c r="FH210" s="253"/>
      <c r="FI210" s="253"/>
      <c r="FJ210" s="253"/>
      <c r="FK210" s="253"/>
      <c r="FL210" s="253"/>
      <c r="FM210" s="253"/>
      <c r="FN210" s="253"/>
      <c r="FO210" s="253"/>
      <c r="FP210" s="253"/>
      <c r="FQ210" s="253"/>
      <c r="FR210" s="253"/>
      <c r="FS210" s="253"/>
      <c r="FT210" s="253"/>
      <c r="FU210" s="253"/>
      <c r="FV210" s="253"/>
      <c r="FW210" s="253"/>
      <c r="FX210" s="253"/>
      <c r="FY210" s="253"/>
      <c r="FZ210" s="253"/>
      <c r="GA210" s="253"/>
      <c r="GB210" s="253"/>
      <c r="GC210" s="253"/>
      <c r="GD210" s="253"/>
      <c r="GE210" s="253"/>
      <c r="GF210" s="253"/>
      <c r="GG210" s="253"/>
      <c r="GH210" s="253"/>
      <c r="GI210" s="253"/>
    </row>
    <row r="211" spans="1:250" s="259" customFormat="1" hidden="1">
      <c r="A211" s="529"/>
      <c r="B211" s="253"/>
      <c r="C211" s="253"/>
      <c r="D211" s="253"/>
      <c r="E211" s="253"/>
      <c r="F211" s="253"/>
      <c r="G211" s="253"/>
      <c r="H211" s="253"/>
      <c r="I211" s="253"/>
      <c r="J211" s="253"/>
      <c r="K211" s="253"/>
      <c r="L211" s="253"/>
      <c r="M211" s="253"/>
      <c r="N211" s="253"/>
      <c r="O211" s="253"/>
      <c r="P211" s="253"/>
      <c r="Q211" s="253"/>
      <c r="R211" s="253"/>
      <c r="S211" s="253"/>
      <c r="T211" s="253"/>
      <c r="U211" s="253"/>
      <c r="V211" s="253"/>
      <c r="W211" s="253"/>
      <c r="X211" s="253"/>
      <c r="Y211" s="253"/>
      <c r="Z211" s="253"/>
      <c r="AA211" s="253"/>
      <c r="AB211" s="253"/>
      <c r="AC211" s="253"/>
      <c r="AD211" s="253"/>
      <c r="AE211" s="253"/>
      <c r="AF211" s="253"/>
      <c r="AG211" s="253"/>
      <c r="AH211" s="253"/>
      <c r="AI211" s="253"/>
      <c r="AJ211" s="253"/>
      <c r="AK211" s="253"/>
      <c r="AL211" s="253"/>
      <c r="AM211" s="253"/>
      <c r="AN211" s="253"/>
      <c r="AO211" s="253"/>
      <c r="AP211" s="253"/>
      <c r="AQ211" s="253"/>
      <c r="AR211" s="253"/>
      <c r="AS211" s="253"/>
      <c r="AT211" s="253"/>
      <c r="AU211" s="253"/>
      <c r="AV211" s="253"/>
      <c r="AW211" s="253"/>
      <c r="AX211" s="253"/>
      <c r="AY211" s="253"/>
      <c r="AZ211" s="253"/>
      <c r="BA211" s="253"/>
      <c r="BB211" s="253"/>
      <c r="BC211" s="253"/>
      <c r="BD211" s="253"/>
      <c r="BE211" s="253"/>
      <c r="BF211" s="253"/>
      <c r="BG211" s="253"/>
      <c r="BH211" s="253"/>
      <c r="BI211" s="253"/>
      <c r="BJ211" s="253"/>
      <c r="BK211" s="253"/>
      <c r="BL211" s="253"/>
      <c r="BM211" s="253"/>
      <c r="BN211" s="253"/>
      <c r="BO211" s="337"/>
      <c r="BP211" s="253"/>
      <c r="BQ211" s="253"/>
      <c r="BR211" s="253"/>
      <c r="BS211" s="253"/>
      <c r="BT211" s="253"/>
      <c r="BU211" s="253"/>
      <c r="BV211" s="253"/>
      <c r="BW211" s="253"/>
      <c r="BX211" s="253"/>
      <c r="BY211" s="253"/>
      <c r="BZ211" s="253"/>
      <c r="CA211" s="253"/>
      <c r="CB211" s="253"/>
      <c r="CC211" s="253"/>
      <c r="CD211" s="253"/>
      <c r="CE211" s="253"/>
      <c r="CF211" s="253"/>
      <c r="CG211" s="253"/>
      <c r="CH211" s="253"/>
      <c r="CI211" s="253"/>
      <c r="CJ211" s="253"/>
      <c r="CK211" s="253"/>
      <c r="CL211" s="253"/>
      <c r="CM211" s="253"/>
      <c r="CN211" s="253"/>
      <c r="CO211" s="253"/>
      <c r="CP211" s="253"/>
      <c r="CQ211" s="253"/>
      <c r="CR211" s="253"/>
      <c r="CS211" s="253"/>
      <c r="CT211" s="253"/>
      <c r="CU211" s="253"/>
      <c r="CV211" s="253"/>
      <c r="CW211" s="253"/>
      <c r="CX211" s="253"/>
      <c r="CY211" s="253"/>
      <c r="CZ211" s="253"/>
      <c r="DA211" s="253"/>
      <c r="DB211" s="253"/>
      <c r="DC211" s="253"/>
      <c r="DD211" s="253"/>
      <c r="DE211" s="253"/>
      <c r="DF211" s="253"/>
      <c r="DG211" s="253"/>
      <c r="DH211" s="253"/>
      <c r="DI211" s="253"/>
      <c r="DJ211" s="253"/>
      <c r="DK211" s="253"/>
      <c r="DL211" s="253"/>
      <c r="DM211" s="253"/>
      <c r="DN211" s="253"/>
      <c r="DO211" s="253"/>
      <c r="DP211" s="253"/>
      <c r="DQ211" s="253"/>
      <c r="DR211" s="253"/>
      <c r="DS211" s="253"/>
      <c r="DT211" s="253"/>
      <c r="DU211" s="253"/>
      <c r="DV211" s="253"/>
      <c r="DW211" s="253"/>
      <c r="DX211" s="253"/>
      <c r="DY211" s="253"/>
      <c r="DZ211" s="253"/>
      <c r="EA211" s="253"/>
      <c r="EB211" s="253"/>
      <c r="EC211" s="253"/>
      <c r="ED211" s="253"/>
      <c r="EE211" s="253"/>
      <c r="EF211" s="253"/>
      <c r="EG211" s="253"/>
      <c r="EH211" s="253"/>
      <c r="EI211" s="253"/>
      <c r="EJ211" s="253"/>
      <c r="EK211" s="253"/>
      <c r="EL211" s="253"/>
      <c r="EM211" s="253"/>
      <c r="EN211" s="253"/>
      <c r="EO211" s="253"/>
      <c r="EP211" s="253"/>
      <c r="EQ211" s="253"/>
      <c r="ER211" s="253"/>
      <c r="ES211" s="253"/>
      <c r="ET211" s="253"/>
      <c r="EU211" s="253"/>
      <c r="EV211" s="253"/>
      <c r="EW211" s="253"/>
      <c r="EX211" s="253"/>
      <c r="EY211" s="253"/>
      <c r="EZ211" s="253"/>
      <c r="FA211" s="253"/>
      <c r="FB211" s="253"/>
      <c r="FC211" s="253"/>
      <c r="FD211" s="253"/>
      <c r="FE211" s="253"/>
      <c r="FF211" s="253"/>
      <c r="FG211" s="253"/>
      <c r="FH211" s="253"/>
      <c r="FI211" s="253"/>
      <c r="FJ211" s="253"/>
      <c r="FK211" s="253"/>
      <c r="FL211" s="253"/>
      <c r="FM211" s="253"/>
      <c r="FN211" s="253"/>
      <c r="FO211" s="253"/>
      <c r="FP211" s="253"/>
      <c r="FQ211" s="253"/>
      <c r="FR211" s="253"/>
      <c r="FS211" s="253"/>
      <c r="FT211" s="253"/>
      <c r="FU211" s="253"/>
      <c r="FV211" s="253"/>
      <c r="FW211" s="253"/>
      <c r="FX211" s="253"/>
      <c r="FY211" s="253"/>
      <c r="FZ211" s="253"/>
      <c r="GA211" s="253"/>
      <c r="GB211" s="253"/>
      <c r="GC211" s="253"/>
      <c r="GD211" s="253"/>
      <c r="GE211" s="253"/>
      <c r="GF211" s="253"/>
      <c r="GG211" s="253"/>
      <c r="GH211" s="253"/>
      <c r="GI211" s="253"/>
    </row>
    <row r="212" spans="1:250" s="259" customFormat="1" ht="20.25" hidden="1">
      <c r="A212" s="672"/>
      <c r="B212" s="673" t="s">
        <v>311</v>
      </c>
      <c r="C212" s="669"/>
      <c r="D212" s="669"/>
      <c r="E212" s="669"/>
      <c r="F212" s="669"/>
      <c r="G212" s="669"/>
      <c r="H212" s="669"/>
      <c r="I212" s="669"/>
      <c r="J212" s="669"/>
      <c r="K212" s="669"/>
      <c r="L212" s="669"/>
      <c r="M212" s="669"/>
      <c r="N212" s="669"/>
      <c r="O212" s="669"/>
      <c r="P212" s="669"/>
      <c r="Q212" s="669"/>
      <c r="R212" s="669"/>
      <c r="S212" s="669"/>
      <c r="T212" s="669"/>
      <c r="U212" s="669"/>
      <c r="V212" s="669"/>
      <c r="W212" s="669"/>
      <c r="X212" s="669"/>
      <c r="Y212" s="669"/>
      <c r="Z212" s="669"/>
      <c r="AA212" s="669"/>
      <c r="AB212" s="669"/>
      <c r="AC212" s="669"/>
      <c r="AD212" s="669"/>
      <c r="AE212" s="669"/>
      <c r="AF212" s="669"/>
      <c r="AG212" s="669"/>
      <c r="AH212" s="669"/>
      <c r="AI212" s="669"/>
      <c r="AJ212" s="669"/>
      <c r="AK212" s="669"/>
      <c r="AL212" s="669"/>
      <c r="AM212" s="669"/>
      <c r="AN212" s="669"/>
      <c r="AO212" s="669"/>
      <c r="AP212" s="669"/>
      <c r="AQ212" s="669"/>
      <c r="AR212" s="669"/>
      <c r="AS212" s="669"/>
      <c r="AT212" s="669"/>
      <c r="AU212" s="669"/>
      <c r="AV212" s="669"/>
      <c r="AW212" s="669"/>
      <c r="AX212" s="669"/>
      <c r="AY212" s="669"/>
      <c r="AZ212" s="669"/>
      <c r="BA212" s="669"/>
      <c r="BB212" s="669"/>
      <c r="BC212" s="669"/>
      <c r="BD212" s="669"/>
      <c r="BE212" s="669"/>
      <c r="BF212" s="669"/>
      <c r="BG212" s="669"/>
      <c r="BH212" s="669"/>
      <c r="BI212" s="669"/>
      <c r="BJ212" s="669"/>
      <c r="BK212" s="669"/>
      <c r="BL212" s="669"/>
      <c r="BM212" s="669"/>
      <c r="BN212" s="669"/>
      <c r="BO212" s="669"/>
      <c r="BP212" s="669"/>
      <c r="BQ212" s="669"/>
      <c r="BR212" s="669"/>
      <c r="BS212" s="669"/>
      <c r="BT212" s="669"/>
      <c r="BU212" s="669"/>
      <c r="BV212" s="669"/>
      <c r="BW212" s="669"/>
      <c r="BX212" s="669"/>
      <c r="BY212" s="669"/>
      <c r="BZ212" s="669"/>
      <c r="CA212" s="669"/>
      <c r="CB212" s="669"/>
      <c r="CC212" s="669"/>
      <c r="CD212" s="669"/>
      <c r="CE212" s="253"/>
      <c r="CF212" s="253"/>
      <c r="CG212" s="253"/>
      <c r="CH212" s="253"/>
      <c r="CI212" s="253"/>
      <c r="CJ212" s="253"/>
      <c r="CK212" s="253"/>
      <c r="CL212" s="253"/>
      <c r="CM212" s="253"/>
      <c r="CN212" s="253"/>
      <c r="CO212" s="253"/>
      <c r="CP212" s="253"/>
      <c r="CQ212" s="253"/>
      <c r="CR212" s="253"/>
      <c r="CS212" s="253"/>
      <c r="CT212" s="253"/>
      <c r="CU212" s="253"/>
      <c r="CV212" s="253"/>
      <c r="CW212" s="253"/>
      <c r="CX212" s="253"/>
      <c r="CY212" s="253"/>
      <c r="CZ212" s="253"/>
      <c r="DA212" s="253"/>
      <c r="DB212" s="253"/>
      <c r="DC212" s="253"/>
      <c r="DD212" s="253"/>
      <c r="DE212" s="253"/>
      <c r="DF212" s="253"/>
      <c r="DG212" s="253"/>
      <c r="DH212" s="253"/>
      <c r="DI212" s="253"/>
      <c r="DJ212" s="253"/>
      <c r="DK212" s="253"/>
      <c r="DL212" s="253"/>
      <c r="DM212" s="253"/>
      <c r="DN212" s="253"/>
      <c r="DO212" s="253"/>
      <c r="DP212" s="253"/>
      <c r="DQ212" s="253"/>
      <c r="DR212" s="253"/>
      <c r="DS212" s="253"/>
      <c r="DT212" s="253"/>
      <c r="DU212" s="253"/>
      <c r="DV212" s="253"/>
      <c r="DW212" s="253"/>
      <c r="DX212" s="253"/>
      <c r="DY212" s="253"/>
      <c r="DZ212" s="253"/>
      <c r="EA212" s="253"/>
      <c r="EB212" s="253"/>
      <c r="EC212" s="253"/>
      <c r="ED212" s="253"/>
      <c r="EE212" s="253"/>
      <c r="EF212" s="253"/>
      <c r="EG212" s="253"/>
      <c r="EH212" s="253"/>
      <c r="EI212" s="253"/>
      <c r="EJ212" s="253"/>
      <c r="EK212" s="253"/>
      <c r="EL212" s="253"/>
      <c r="EM212" s="253"/>
      <c r="EN212" s="253"/>
      <c r="EO212" s="253"/>
      <c r="EP212" s="253"/>
      <c r="EQ212" s="253"/>
      <c r="ER212" s="253"/>
      <c r="ES212" s="253"/>
      <c r="ET212" s="253"/>
      <c r="EU212" s="253"/>
      <c r="EV212" s="253"/>
      <c r="EW212" s="253"/>
      <c r="EX212" s="253"/>
      <c r="EY212" s="253"/>
      <c r="EZ212" s="253"/>
      <c r="FA212" s="253"/>
      <c r="FB212" s="253"/>
      <c r="FC212" s="253"/>
      <c r="FD212" s="253"/>
      <c r="FE212" s="253"/>
      <c r="FF212" s="253"/>
      <c r="FG212" s="253"/>
      <c r="FH212" s="253"/>
      <c r="FI212" s="253"/>
      <c r="FJ212" s="253"/>
      <c r="FK212" s="253"/>
      <c r="FL212" s="253"/>
      <c r="FM212" s="253"/>
      <c r="FN212" s="253"/>
      <c r="FO212" s="253"/>
      <c r="FP212" s="253"/>
      <c r="FQ212" s="253"/>
      <c r="FR212" s="253"/>
      <c r="FS212" s="253"/>
      <c r="FT212" s="253"/>
      <c r="FU212" s="253"/>
      <c r="FV212" s="253"/>
      <c r="FW212" s="253"/>
      <c r="FX212" s="253"/>
      <c r="FY212" s="253"/>
      <c r="FZ212" s="253"/>
      <c r="GA212" s="253"/>
      <c r="GB212" s="253"/>
      <c r="GC212" s="253"/>
      <c r="GD212" s="253"/>
      <c r="GE212" s="253"/>
      <c r="GF212" s="253"/>
      <c r="GG212" s="253"/>
      <c r="GH212" s="253"/>
      <c r="GI212" s="253"/>
    </row>
    <row r="213" spans="1:250" s="259" customFormat="1" hidden="1">
      <c r="A213" s="529"/>
      <c r="B213" s="253"/>
      <c r="C213" s="253"/>
      <c r="D213" s="253"/>
      <c r="E213" s="253"/>
      <c r="F213" s="253"/>
      <c r="G213" s="253"/>
      <c r="H213" s="253"/>
      <c r="I213" s="253"/>
      <c r="J213" s="253"/>
      <c r="K213" s="253"/>
      <c r="L213" s="253"/>
      <c r="M213" s="253"/>
      <c r="N213" s="253"/>
      <c r="O213" s="253"/>
      <c r="P213" s="253"/>
      <c r="Q213" s="253"/>
      <c r="R213" s="253"/>
      <c r="S213" s="253"/>
      <c r="T213" s="253"/>
      <c r="U213" s="253"/>
      <c r="V213" s="253"/>
      <c r="W213" s="253"/>
      <c r="X213" s="253"/>
      <c r="Y213" s="253"/>
      <c r="Z213" s="253"/>
      <c r="AA213" s="253"/>
      <c r="AB213" s="253"/>
      <c r="AC213" s="253"/>
      <c r="AD213" s="253"/>
      <c r="AE213" s="253"/>
      <c r="AF213" s="253"/>
      <c r="AG213" s="253"/>
      <c r="AH213" s="253"/>
      <c r="AI213" s="253"/>
      <c r="AJ213" s="253"/>
      <c r="AK213" s="253"/>
      <c r="AL213" s="253"/>
      <c r="AM213" s="253"/>
      <c r="AN213" s="253"/>
      <c r="AO213" s="253"/>
      <c r="AP213" s="253"/>
      <c r="AQ213" s="253"/>
      <c r="AR213" s="253"/>
      <c r="AS213" s="253"/>
      <c r="AT213" s="253"/>
      <c r="AU213" s="253"/>
      <c r="AV213" s="253"/>
      <c r="AW213" s="253"/>
      <c r="AX213" s="253"/>
      <c r="AY213" s="253"/>
      <c r="AZ213" s="253"/>
      <c r="BA213" s="253"/>
      <c r="BB213" s="253"/>
      <c r="BC213" s="253"/>
      <c r="BD213" s="253"/>
      <c r="BE213" s="253"/>
      <c r="BF213" s="253"/>
      <c r="BG213" s="253"/>
      <c r="BH213" s="253"/>
      <c r="BI213" s="253"/>
      <c r="BJ213" s="253"/>
      <c r="BK213" s="253"/>
      <c r="BL213" s="253"/>
      <c r="BM213" s="253"/>
      <c r="BN213" s="253"/>
      <c r="BO213" s="337"/>
      <c r="BP213" s="253"/>
      <c r="BQ213" s="253"/>
      <c r="BR213" s="253"/>
      <c r="BS213" s="253"/>
      <c r="BT213" s="253"/>
      <c r="BU213" s="253"/>
      <c r="BV213" s="253"/>
      <c r="BW213" s="253"/>
      <c r="BX213" s="253"/>
      <c r="BY213" s="253"/>
      <c r="BZ213" s="253"/>
      <c r="CA213" s="253"/>
      <c r="CB213" s="253"/>
      <c r="CC213" s="253"/>
      <c r="CD213" s="253"/>
      <c r="CE213" s="253"/>
      <c r="CF213" s="253"/>
      <c r="CG213" s="253"/>
      <c r="CH213" s="253"/>
      <c r="CI213" s="253"/>
      <c r="CJ213" s="253"/>
      <c r="CK213" s="253"/>
      <c r="CL213" s="253"/>
      <c r="CM213" s="253"/>
      <c r="CN213" s="253"/>
      <c r="CO213" s="253"/>
      <c r="CP213" s="253"/>
      <c r="CQ213" s="253"/>
      <c r="CR213" s="253"/>
      <c r="CS213" s="253"/>
      <c r="CT213" s="253"/>
      <c r="CU213" s="253"/>
      <c r="CV213" s="253"/>
      <c r="CW213" s="253"/>
      <c r="CX213" s="253"/>
      <c r="CY213" s="253"/>
      <c r="CZ213" s="253"/>
      <c r="DA213" s="253"/>
      <c r="DB213" s="253"/>
      <c r="DC213" s="253"/>
      <c r="DD213" s="253"/>
      <c r="DE213" s="253"/>
      <c r="DF213" s="253"/>
      <c r="DG213" s="253"/>
      <c r="DH213" s="253"/>
      <c r="DI213" s="253"/>
      <c r="DJ213" s="253"/>
      <c r="DK213" s="253"/>
      <c r="DL213" s="253"/>
      <c r="DM213" s="253"/>
      <c r="DN213" s="253"/>
      <c r="DO213" s="253"/>
      <c r="DP213" s="253"/>
      <c r="DQ213" s="253"/>
      <c r="DR213" s="253"/>
      <c r="DS213" s="253"/>
      <c r="DT213" s="253"/>
      <c r="DU213" s="253"/>
      <c r="DV213" s="253"/>
      <c r="DW213" s="253"/>
      <c r="DX213" s="253"/>
      <c r="DY213" s="253"/>
      <c r="DZ213" s="253"/>
      <c r="EA213" s="253"/>
      <c r="EB213" s="253"/>
      <c r="EC213" s="253"/>
      <c r="ED213" s="253"/>
      <c r="EE213" s="253"/>
      <c r="EF213" s="253"/>
      <c r="EG213" s="253"/>
      <c r="EH213" s="253"/>
      <c r="EI213" s="253"/>
      <c r="EJ213" s="253"/>
      <c r="EK213" s="253"/>
      <c r="EL213" s="253"/>
      <c r="EM213" s="253"/>
      <c r="EN213" s="253"/>
      <c r="EO213" s="253"/>
      <c r="EP213" s="253"/>
      <c r="EQ213" s="253"/>
      <c r="ER213" s="253"/>
      <c r="ES213" s="253"/>
      <c r="ET213" s="253"/>
      <c r="EU213" s="253"/>
      <c r="EV213" s="253"/>
      <c r="EW213" s="253"/>
      <c r="EX213" s="253"/>
      <c r="EY213" s="253"/>
      <c r="EZ213" s="253"/>
      <c r="FA213" s="253"/>
      <c r="FB213" s="253"/>
      <c r="FC213" s="253"/>
      <c r="FD213" s="253"/>
      <c r="FE213" s="253"/>
      <c r="FF213" s="253"/>
      <c r="FG213" s="253"/>
      <c r="FH213" s="253"/>
      <c r="FI213" s="253"/>
      <c r="FJ213" s="253"/>
      <c r="FK213" s="253"/>
      <c r="FL213" s="253"/>
      <c r="FM213" s="253"/>
      <c r="FN213" s="253"/>
      <c r="FO213" s="253"/>
      <c r="FP213" s="253"/>
      <c r="FQ213" s="253"/>
      <c r="FR213" s="253"/>
      <c r="FS213" s="253"/>
      <c r="FT213" s="253"/>
      <c r="FU213" s="253"/>
      <c r="FV213" s="253"/>
      <c r="FW213" s="253"/>
      <c r="FX213" s="253"/>
      <c r="FY213" s="253"/>
      <c r="FZ213" s="253"/>
      <c r="GA213" s="253"/>
      <c r="GB213" s="253"/>
      <c r="GC213" s="253"/>
      <c r="GD213" s="253"/>
      <c r="GE213" s="253"/>
      <c r="GF213" s="253"/>
      <c r="GG213" s="253"/>
      <c r="GH213" s="253"/>
      <c r="GI213" s="253"/>
    </row>
    <row r="214" spans="1:250" s="259" customFormat="1" hidden="1">
      <c r="A214" s="531" t="s">
        <v>2309</v>
      </c>
      <c r="B214" s="468" t="s">
        <v>109</v>
      </c>
      <c r="C214" s="469"/>
      <c r="D214" s="469"/>
      <c r="E214" s="467"/>
      <c r="F214" s="467"/>
      <c r="G214" s="467"/>
      <c r="H214" s="467"/>
      <c r="I214" s="467"/>
      <c r="J214" s="470"/>
      <c r="K214" s="469"/>
      <c r="L214" s="469"/>
      <c r="M214" s="469"/>
      <c r="N214" s="469"/>
      <c r="O214" s="469"/>
      <c r="P214" s="469"/>
      <c r="Q214" s="471"/>
      <c r="R214" s="469"/>
      <c r="S214" s="469"/>
      <c r="T214" s="469"/>
      <c r="U214" s="469"/>
      <c r="V214" s="469"/>
      <c r="W214" s="469"/>
      <c r="X214" s="471"/>
      <c r="Y214" s="469"/>
      <c r="Z214" s="469"/>
      <c r="AA214" s="469"/>
      <c r="AB214" s="469"/>
      <c r="AC214" s="469"/>
      <c r="AD214" s="469"/>
      <c r="AE214" s="471"/>
      <c r="AF214" s="469"/>
      <c r="AG214" s="469"/>
      <c r="AH214" s="469"/>
      <c r="AI214" s="469"/>
      <c r="AJ214" s="469"/>
      <c r="AK214" s="469"/>
      <c r="AL214" s="471"/>
      <c r="AM214" s="469"/>
      <c r="AN214" s="469"/>
      <c r="AO214" s="469"/>
      <c r="AP214" s="469"/>
      <c r="AQ214" s="469"/>
      <c r="AR214" s="469"/>
      <c r="AS214" s="471"/>
      <c r="AT214" s="469"/>
      <c r="AU214" s="469"/>
      <c r="AV214" s="469"/>
      <c r="AW214" s="469"/>
      <c r="AX214" s="469"/>
      <c r="AY214" s="469"/>
      <c r="AZ214" s="471"/>
      <c r="BA214" s="469"/>
      <c r="BB214" s="469"/>
      <c r="BC214" s="469"/>
      <c r="BD214" s="469"/>
      <c r="BE214" s="469"/>
      <c r="BF214" s="469"/>
      <c r="BG214" s="471"/>
      <c r="BH214" s="469"/>
      <c r="BI214" s="469"/>
      <c r="BJ214" s="469"/>
      <c r="BK214" s="469"/>
      <c r="BL214" s="469"/>
      <c r="BM214" s="469"/>
      <c r="BN214" s="471"/>
      <c r="BO214" s="469"/>
      <c r="BP214" s="469"/>
      <c r="BQ214" s="469"/>
      <c r="BR214" s="469"/>
      <c r="BS214" s="469"/>
      <c r="BT214" s="469"/>
      <c r="BU214" s="469"/>
      <c r="BV214" s="469"/>
      <c r="BW214" s="469"/>
      <c r="BX214" s="469"/>
      <c r="BY214" s="469"/>
      <c r="BZ214" s="469"/>
      <c r="CA214" s="469"/>
      <c r="CB214" s="469"/>
      <c r="CC214" s="469"/>
      <c r="CD214" s="469"/>
      <c r="CE214" s="253"/>
      <c r="CF214" s="253"/>
      <c r="CG214" s="253"/>
      <c r="CH214" s="253"/>
      <c r="CI214" s="253"/>
      <c r="CJ214" s="253"/>
      <c r="CK214" s="253"/>
      <c r="CL214" s="253"/>
      <c r="CM214" s="253"/>
      <c r="CN214" s="253"/>
      <c r="CO214" s="253"/>
      <c r="CP214" s="253"/>
      <c r="CQ214" s="253"/>
      <c r="CR214" s="253"/>
      <c r="CS214" s="253"/>
      <c r="CT214" s="253"/>
      <c r="CU214" s="253"/>
      <c r="CV214" s="253"/>
      <c r="CW214" s="253"/>
      <c r="CX214" s="253"/>
      <c r="CY214" s="253"/>
      <c r="CZ214" s="253"/>
      <c r="DA214" s="253"/>
      <c r="DB214" s="253"/>
      <c r="DC214" s="253"/>
      <c r="DD214" s="253"/>
      <c r="DE214" s="253"/>
      <c r="DF214" s="253"/>
      <c r="DG214" s="253"/>
      <c r="DH214" s="253"/>
      <c r="DI214" s="253"/>
      <c r="DJ214" s="253"/>
      <c r="DK214" s="253"/>
      <c r="DL214" s="253"/>
      <c r="DM214" s="253"/>
      <c r="DN214" s="253"/>
      <c r="DO214" s="253"/>
      <c r="DP214" s="253"/>
      <c r="DQ214" s="253"/>
      <c r="DR214" s="253"/>
      <c r="DS214" s="253"/>
      <c r="DT214" s="253"/>
      <c r="DU214" s="253"/>
      <c r="DV214" s="253"/>
      <c r="DW214" s="253"/>
      <c r="DX214" s="253"/>
      <c r="DY214" s="253"/>
      <c r="DZ214" s="253"/>
      <c r="EA214" s="253"/>
      <c r="EB214" s="253"/>
      <c r="EC214" s="253"/>
      <c r="ED214" s="253"/>
      <c r="EE214" s="253"/>
      <c r="EF214" s="253"/>
      <c r="EG214" s="253"/>
      <c r="EH214" s="253"/>
      <c r="EI214" s="253"/>
      <c r="EJ214" s="253"/>
      <c r="EK214" s="253"/>
      <c r="EL214" s="253"/>
      <c r="EM214" s="253"/>
      <c r="EN214" s="253"/>
      <c r="EO214" s="253"/>
      <c r="EP214" s="253"/>
      <c r="EQ214" s="253"/>
      <c r="ER214" s="253"/>
      <c r="ES214" s="253"/>
      <c r="ET214" s="253"/>
      <c r="EU214" s="253"/>
      <c r="EV214" s="253"/>
      <c r="EW214" s="253"/>
      <c r="EX214" s="253"/>
      <c r="EY214" s="253"/>
      <c r="EZ214" s="253"/>
      <c r="FA214" s="253"/>
      <c r="FB214" s="253"/>
      <c r="FC214" s="253"/>
      <c r="FD214" s="253"/>
      <c r="FE214" s="253"/>
      <c r="FF214" s="253"/>
      <c r="FG214" s="253"/>
      <c r="FH214" s="253"/>
      <c r="FI214" s="253"/>
      <c r="FJ214" s="253"/>
      <c r="FK214" s="253"/>
      <c r="FL214" s="253"/>
      <c r="FM214" s="253"/>
      <c r="FN214" s="253"/>
      <c r="FO214" s="253"/>
      <c r="FP214" s="253"/>
      <c r="FQ214" s="253"/>
      <c r="FR214" s="253"/>
      <c r="FS214" s="253"/>
      <c r="FT214" s="253"/>
      <c r="FU214" s="253"/>
      <c r="FV214" s="253"/>
      <c r="FW214" s="253"/>
      <c r="FX214" s="253"/>
      <c r="FY214" s="253"/>
      <c r="FZ214" s="253"/>
      <c r="GA214" s="253"/>
      <c r="GB214" s="253"/>
      <c r="GC214" s="253"/>
      <c r="GD214" s="253"/>
      <c r="GE214" s="253"/>
      <c r="GF214" s="253"/>
      <c r="GG214" s="253"/>
      <c r="GH214" s="253"/>
      <c r="GI214" s="253"/>
    </row>
    <row r="215" spans="1:250" s="259" customFormat="1" hidden="1">
      <c r="A215" s="531"/>
      <c r="B215" s="469"/>
      <c r="C215" s="469"/>
      <c r="D215" s="469"/>
      <c r="E215" s="467"/>
      <c r="F215" s="467"/>
      <c r="G215" s="467"/>
      <c r="H215" s="467"/>
      <c r="I215" s="467"/>
      <c r="J215" s="470"/>
      <c r="K215" s="469"/>
      <c r="L215" s="469"/>
      <c r="M215" s="469"/>
      <c r="N215" s="469"/>
      <c r="O215" s="469"/>
      <c r="P215" s="469"/>
      <c r="Q215" s="471"/>
      <c r="R215" s="469"/>
      <c r="S215" s="469"/>
      <c r="T215" s="469"/>
      <c r="U215" s="469"/>
      <c r="V215" s="469"/>
      <c r="W215" s="469"/>
      <c r="X215" s="471"/>
      <c r="Y215" s="469"/>
      <c r="Z215" s="469"/>
      <c r="AA215" s="469"/>
      <c r="AB215" s="469"/>
      <c r="AC215" s="469"/>
      <c r="AD215" s="469"/>
      <c r="AE215" s="471"/>
      <c r="AF215" s="469"/>
      <c r="AG215" s="469"/>
      <c r="AH215" s="469"/>
      <c r="AI215" s="469"/>
      <c r="AJ215" s="469"/>
      <c r="AK215" s="469"/>
      <c r="AL215" s="471"/>
      <c r="AM215" s="469"/>
      <c r="AN215" s="469"/>
      <c r="AO215" s="469"/>
      <c r="AP215" s="469"/>
      <c r="AQ215" s="469"/>
      <c r="AR215" s="469"/>
      <c r="AS215" s="471"/>
      <c r="AT215" s="469"/>
      <c r="AU215" s="469"/>
      <c r="AV215" s="469"/>
      <c r="AW215" s="469"/>
      <c r="AX215" s="469"/>
      <c r="AY215" s="469"/>
      <c r="AZ215" s="471"/>
      <c r="BA215" s="469"/>
      <c r="BB215" s="469"/>
      <c r="BC215" s="469"/>
      <c r="BD215" s="469"/>
      <c r="BE215" s="469"/>
      <c r="BF215" s="469"/>
      <c r="BG215" s="471"/>
      <c r="BH215" s="469"/>
      <c r="BI215" s="469"/>
      <c r="BJ215" s="469"/>
      <c r="BK215" s="469"/>
      <c r="BL215" s="469"/>
      <c r="BM215" s="469"/>
      <c r="BN215" s="471"/>
      <c r="BO215" s="469"/>
      <c r="BP215" s="469"/>
      <c r="BQ215" s="469"/>
      <c r="BR215" s="469"/>
      <c r="BS215" s="469"/>
      <c r="BT215" s="469"/>
      <c r="BU215" s="469"/>
      <c r="BV215" s="469"/>
      <c r="BW215" s="469"/>
      <c r="BX215" s="469"/>
      <c r="BY215" s="469"/>
      <c r="BZ215" s="469"/>
      <c r="CA215" s="469"/>
      <c r="CB215" s="469"/>
      <c r="CC215" s="469"/>
      <c r="CD215" s="469"/>
      <c r="CE215" s="253"/>
      <c r="CF215" s="253"/>
      <c r="CG215" s="253"/>
      <c r="CH215" s="253"/>
      <c r="CI215" s="253"/>
      <c r="CJ215" s="253"/>
      <c r="CK215" s="253"/>
      <c r="CL215" s="253"/>
      <c r="CM215" s="253"/>
      <c r="CN215" s="253"/>
      <c r="CO215" s="253"/>
      <c r="CP215" s="253"/>
      <c r="CQ215" s="253"/>
      <c r="CR215" s="253"/>
      <c r="CS215" s="253"/>
      <c r="CT215" s="253"/>
      <c r="CU215" s="253"/>
      <c r="CV215" s="253"/>
      <c r="CW215" s="253"/>
      <c r="CX215" s="253"/>
      <c r="CY215" s="253"/>
      <c r="CZ215" s="253"/>
      <c r="DA215" s="253"/>
      <c r="DB215" s="253"/>
      <c r="DC215" s="253"/>
      <c r="DD215" s="253"/>
      <c r="DE215" s="253"/>
      <c r="DF215" s="253"/>
      <c r="DG215" s="253"/>
      <c r="DH215" s="253"/>
      <c r="DI215" s="253"/>
      <c r="DJ215" s="253"/>
      <c r="DK215" s="253"/>
      <c r="DL215" s="253"/>
      <c r="DM215" s="253"/>
      <c r="DN215" s="253"/>
      <c r="DO215" s="253"/>
      <c r="DP215" s="253"/>
      <c r="DQ215" s="253"/>
      <c r="DR215" s="253"/>
      <c r="DS215" s="253"/>
      <c r="DT215" s="253"/>
      <c r="DU215" s="253"/>
      <c r="DV215" s="253"/>
      <c r="DW215" s="253"/>
      <c r="DX215" s="253"/>
      <c r="DY215" s="253"/>
      <c r="DZ215" s="253"/>
      <c r="EA215" s="253"/>
      <c r="EB215" s="253"/>
      <c r="EC215" s="253"/>
      <c r="ED215" s="253"/>
      <c r="EE215" s="253"/>
      <c r="EF215" s="253"/>
      <c r="EG215" s="253"/>
      <c r="EH215" s="253"/>
      <c r="EI215" s="253"/>
      <c r="EJ215" s="253"/>
      <c r="EK215" s="253"/>
      <c r="EL215" s="253"/>
      <c r="EM215" s="253"/>
      <c r="EN215" s="253"/>
      <c r="EO215" s="253"/>
      <c r="EP215" s="253"/>
      <c r="EQ215" s="253"/>
      <c r="ER215" s="253"/>
      <c r="ES215" s="253"/>
      <c r="ET215" s="253"/>
      <c r="EU215" s="253"/>
      <c r="EV215" s="253"/>
      <c r="EW215" s="253"/>
      <c r="EX215" s="253"/>
      <c r="EY215" s="253"/>
      <c r="EZ215" s="253"/>
      <c r="FA215" s="253"/>
      <c r="FB215" s="253"/>
      <c r="FC215" s="253"/>
      <c r="FD215" s="253"/>
      <c r="FE215" s="253"/>
      <c r="FF215" s="253"/>
      <c r="FG215" s="253"/>
      <c r="FH215" s="253"/>
      <c r="FI215" s="253"/>
      <c r="FJ215" s="253"/>
      <c r="FK215" s="253"/>
      <c r="FL215" s="253"/>
      <c r="FM215" s="253"/>
      <c r="FN215" s="253"/>
      <c r="FO215" s="253"/>
      <c r="FP215" s="253"/>
      <c r="FQ215" s="253"/>
      <c r="FR215" s="253"/>
      <c r="FS215" s="253"/>
      <c r="FT215" s="253"/>
      <c r="FU215" s="253"/>
      <c r="FV215" s="253"/>
      <c r="FW215" s="253"/>
      <c r="FX215" s="253"/>
      <c r="FY215" s="253"/>
      <c r="FZ215" s="253"/>
      <c r="GA215" s="253"/>
      <c r="GB215" s="253"/>
      <c r="GC215" s="253"/>
      <c r="GD215" s="253"/>
      <c r="GE215" s="253"/>
      <c r="GF215" s="253"/>
      <c r="GG215" s="253"/>
      <c r="GH215" s="253"/>
      <c r="GI215" s="253"/>
    </row>
    <row r="216" spans="1:250" s="259" customFormat="1" ht="33" hidden="1">
      <c r="A216" s="531"/>
      <c r="B216" s="472" t="s">
        <v>110</v>
      </c>
      <c r="C216" s="671"/>
      <c r="D216" s="472" t="s">
        <v>111</v>
      </c>
      <c r="E216" s="671"/>
      <c r="F216" s="467"/>
      <c r="G216" s="467"/>
      <c r="H216" s="467"/>
      <c r="I216" s="467"/>
      <c r="J216" s="467"/>
      <c r="K216" s="473"/>
      <c r="L216" s="469"/>
      <c r="M216" s="474"/>
      <c r="N216" s="473"/>
      <c r="O216" s="469"/>
      <c r="P216" s="473"/>
      <c r="Q216" s="469"/>
      <c r="R216" s="473"/>
      <c r="S216" s="469"/>
      <c r="T216" s="474"/>
      <c r="U216" s="473"/>
      <c r="V216" s="469"/>
      <c r="W216" s="473"/>
      <c r="X216" s="469"/>
      <c r="Y216" s="473"/>
      <c r="Z216" s="469"/>
      <c r="AA216" s="474"/>
      <c r="AB216" s="473"/>
      <c r="AC216" s="469"/>
      <c r="AD216" s="473"/>
      <c r="AE216" s="469"/>
      <c r="AF216" s="473"/>
      <c r="AG216" s="469"/>
      <c r="AH216" s="474"/>
      <c r="AI216" s="473"/>
      <c r="AJ216" s="469"/>
      <c r="AK216" s="473"/>
      <c r="AL216" s="469"/>
      <c r="AM216" s="473"/>
      <c r="AN216" s="469"/>
      <c r="AO216" s="474"/>
      <c r="AP216" s="473"/>
      <c r="AQ216" s="473"/>
      <c r="AR216" s="473"/>
      <c r="AS216" s="469"/>
      <c r="AT216" s="473"/>
      <c r="AU216" s="469"/>
      <c r="AV216" s="474"/>
      <c r="AW216" s="473"/>
      <c r="AX216" s="473"/>
      <c r="AY216" s="473"/>
      <c r="AZ216" s="469"/>
      <c r="BA216" s="473"/>
      <c r="BB216" s="469"/>
      <c r="BC216" s="474"/>
      <c r="BD216" s="473"/>
      <c r="BE216" s="473"/>
      <c r="BF216" s="473"/>
      <c r="BG216" s="469"/>
      <c r="BH216" s="473"/>
      <c r="BI216" s="469"/>
      <c r="BJ216" s="474"/>
      <c r="BK216" s="473"/>
      <c r="BL216" s="473"/>
      <c r="BM216" s="473"/>
      <c r="BN216" s="469"/>
      <c r="BO216" s="473"/>
      <c r="BP216" s="469"/>
      <c r="BQ216" s="474"/>
      <c r="BR216" s="473"/>
      <c r="BS216" s="473"/>
      <c r="BT216" s="473"/>
      <c r="BU216" s="469"/>
      <c r="BV216" s="469"/>
      <c r="BW216" s="469"/>
      <c r="BX216" s="469"/>
      <c r="BY216" s="469"/>
      <c r="BZ216" s="469"/>
      <c r="CA216" s="469"/>
      <c r="CB216" s="469"/>
      <c r="CC216" s="469"/>
      <c r="CD216" s="469"/>
      <c r="CE216" s="253"/>
      <c r="CF216" s="253"/>
      <c r="CG216" s="253"/>
      <c r="CH216" s="253"/>
      <c r="CI216" s="253"/>
      <c r="CJ216" s="253"/>
      <c r="CK216" s="253"/>
      <c r="CL216" s="253"/>
      <c r="CM216" s="253"/>
      <c r="CN216" s="253"/>
      <c r="CO216" s="253"/>
      <c r="CP216" s="253"/>
      <c r="CQ216" s="253"/>
      <c r="CR216" s="253"/>
      <c r="CS216" s="253"/>
      <c r="CT216" s="253"/>
      <c r="CU216" s="253"/>
      <c r="CV216" s="253"/>
      <c r="CW216" s="253"/>
      <c r="CX216" s="253"/>
      <c r="CY216" s="253"/>
      <c r="CZ216" s="253"/>
      <c r="DA216" s="253"/>
      <c r="DB216" s="253"/>
      <c r="DC216" s="253"/>
      <c r="DD216" s="253"/>
      <c r="DE216" s="253"/>
      <c r="DF216" s="253"/>
      <c r="DG216" s="253"/>
      <c r="DH216" s="253"/>
      <c r="DI216" s="253"/>
      <c r="DJ216" s="253"/>
      <c r="DK216" s="253"/>
      <c r="DL216" s="253"/>
      <c r="DM216" s="253"/>
      <c r="DN216" s="253"/>
      <c r="DO216" s="253"/>
      <c r="DP216" s="253"/>
      <c r="DQ216" s="253"/>
      <c r="DR216" s="253"/>
      <c r="DS216" s="253"/>
      <c r="DT216" s="253"/>
      <c r="DU216" s="253"/>
      <c r="DV216" s="253"/>
      <c r="DW216" s="253"/>
      <c r="DX216" s="253"/>
      <c r="DY216" s="253"/>
      <c r="DZ216" s="253"/>
      <c r="EA216" s="253"/>
      <c r="EB216" s="253"/>
      <c r="EC216" s="253"/>
      <c r="ED216" s="253"/>
      <c r="EE216" s="253"/>
      <c r="EF216" s="253"/>
      <c r="EG216" s="253"/>
      <c r="EH216" s="253"/>
      <c r="EI216" s="253"/>
      <c r="EJ216" s="253"/>
      <c r="EK216" s="253"/>
      <c r="EL216" s="253"/>
      <c r="EM216" s="253"/>
      <c r="EN216" s="253"/>
      <c r="EO216" s="253"/>
      <c r="EP216" s="253"/>
      <c r="EQ216" s="253"/>
      <c r="ER216" s="253"/>
      <c r="ES216" s="253"/>
      <c r="ET216" s="253"/>
      <c r="EU216" s="253"/>
      <c r="EV216" s="253"/>
      <c r="EW216" s="253"/>
      <c r="EX216" s="253"/>
      <c r="EY216" s="253"/>
      <c r="EZ216" s="253"/>
      <c r="FA216" s="253"/>
      <c r="FB216" s="253"/>
      <c r="FC216" s="253"/>
      <c r="FD216" s="253"/>
      <c r="FE216" s="253"/>
      <c r="FF216" s="253"/>
      <c r="FG216" s="253"/>
      <c r="FH216" s="253"/>
      <c r="FI216" s="253"/>
      <c r="FJ216" s="253"/>
      <c r="FK216" s="253"/>
      <c r="FL216" s="253"/>
      <c r="FM216" s="253"/>
      <c r="FN216" s="253"/>
      <c r="FO216" s="253"/>
      <c r="FP216" s="253"/>
      <c r="FQ216" s="253"/>
      <c r="FR216" s="253"/>
      <c r="FS216" s="253"/>
      <c r="FT216" s="253"/>
      <c r="FU216" s="253"/>
      <c r="FV216" s="253"/>
      <c r="FW216" s="253"/>
      <c r="FX216" s="253"/>
      <c r="FY216" s="253"/>
      <c r="FZ216" s="253"/>
      <c r="GA216" s="253"/>
      <c r="GB216" s="253"/>
      <c r="GC216" s="253"/>
      <c r="GD216" s="253"/>
      <c r="GE216" s="253"/>
      <c r="GF216" s="253"/>
      <c r="GG216" s="253"/>
      <c r="GH216" s="253"/>
      <c r="GI216" s="253"/>
    </row>
    <row r="217" spans="1:250" s="259" customFormat="1" hidden="1">
      <c r="A217" s="531"/>
      <c r="B217" s="470"/>
      <c r="C217" s="469"/>
      <c r="D217" s="469"/>
      <c r="E217" s="469"/>
      <c r="F217" s="467"/>
      <c r="G217" s="467"/>
      <c r="H217" s="467"/>
      <c r="I217" s="467"/>
      <c r="J217" s="467"/>
      <c r="K217" s="469"/>
      <c r="L217" s="469"/>
      <c r="M217" s="469"/>
      <c r="N217" s="469"/>
      <c r="O217" s="469"/>
      <c r="P217" s="469"/>
      <c r="Q217" s="469"/>
      <c r="R217" s="469"/>
      <c r="S217" s="469"/>
      <c r="T217" s="469"/>
      <c r="U217" s="469"/>
      <c r="V217" s="469"/>
      <c r="W217" s="469"/>
      <c r="X217" s="469"/>
      <c r="Y217" s="469"/>
      <c r="Z217" s="469"/>
      <c r="AA217" s="469"/>
      <c r="AB217" s="469"/>
      <c r="AC217" s="469"/>
      <c r="AD217" s="469"/>
      <c r="AE217" s="469"/>
      <c r="AF217" s="469"/>
      <c r="AG217" s="469"/>
      <c r="AH217" s="469"/>
      <c r="AI217" s="469"/>
      <c r="AJ217" s="474"/>
      <c r="AK217" s="469"/>
      <c r="AL217" s="469"/>
      <c r="AM217" s="469"/>
      <c r="AN217" s="469"/>
      <c r="AO217" s="469"/>
      <c r="AP217" s="469"/>
      <c r="AQ217" s="469"/>
      <c r="AR217" s="469"/>
      <c r="AS217" s="469"/>
      <c r="AT217" s="469"/>
      <c r="AU217" s="469"/>
      <c r="AV217" s="469"/>
      <c r="AW217" s="469"/>
      <c r="AX217" s="469"/>
      <c r="AY217" s="469"/>
      <c r="AZ217" s="469"/>
      <c r="BA217" s="469"/>
      <c r="BB217" s="469"/>
      <c r="BC217" s="469"/>
      <c r="BD217" s="469"/>
      <c r="BE217" s="469"/>
      <c r="BF217" s="469"/>
      <c r="BG217" s="469"/>
      <c r="BH217" s="469"/>
      <c r="BI217" s="469"/>
      <c r="BJ217" s="469"/>
      <c r="BK217" s="469"/>
      <c r="BL217" s="469"/>
      <c r="BM217" s="469"/>
      <c r="BN217" s="469"/>
      <c r="BO217" s="469"/>
      <c r="BP217" s="469"/>
      <c r="BQ217" s="469"/>
      <c r="BR217" s="469"/>
      <c r="BS217" s="469"/>
      <c r="BT217" s="469"/>
      <c r="BU217" s="469"/>
      <c r="BV217" s="469"/>
      <c r="BW217" s="469"/>
      <c r="BX217" s="469"/>
      <c r="BY217" s="469"/>
      <c r="BZ217" s="469"/>
      <c r="CA217" s="469"/>
      <c r="CB217" s="469"/>
      <c r="CC217" s="469"/>
      <c r="CD217" s="469"/>
      <c r="CE217" s="253"/>
      <c r="CF217" s="253"/>
      <c r="CG217" s="253"/>
      <c r="CH217" s="253"/>
      <c r="CI217" s="253"/>
      <c r="CJ217" s="253"/>
      <c r="CK217" s="253"/>
      <c r="CL217" s="253"/>
      <c r="CM217" s="253"/>
      <c r="CN217" s="253"/>
      <c r="CO217" s="253"/>
      <c r="CP217" s="253"/>
      <c r="CQ217" s="253"/>
      <c r="CR217" s="253"/>
      <c r="CS217" s="253"/>
      <c r="CT217" s="253"/>
      <c r="CU217" s="253"/>
      <c r="CV217" s="253"/>
      <c r="CW217" s="253"/>
      <c r="CX217" s="253"/>
      <c r="CY217" s="253"/>
      <c r="CZ217" s="253"/>
      <c r="DA217" s="253"/>
      <c r="DB217" s="253"/>
      <c r="DC217" s="253"/>
      <c r="DD217" s="253"/>
      <c r="DE217" s="253"/>
      <c r="DF217" s="253"/>
      <c r="DG217" s="253"/>
      <c r="DH217" s="253"/>
      <c r="DI217" s="253"/>
      <c r="DJ217" s="253"/>
      <c r="DK217" s="253"/>
      <c r="DL217" s="253"/>
      <c r="DM217" s="253"/>
      <c r="DN217" s="253"/>
      <c r="DO217" s="253"/>
      <c r="DP217" s="253"/>
      <c r="DQ217" s="253"/>
      <c r="DR217" s="253"/>
      <c r="DS217" s="253"/>
      <c r="DT217" s="253"/>
      <c r="DU217" s="253"/>
      <c r="DV217" s="253"/>
      <c r="DW217" s="253"/>
      <c r="DX217" s="253"/>
      <c r="DY217" s="253"/>
      <c r="DZ217" s="253"/>
      <c r="EA217" s="253"/>
      <c r="EB217" s="253"/>
      <c r="EC217" s="253"/>
      <c r="ED217" s="253"/>
      <c r="EE217" s="253"/>
      <c r="EF217" s="253"/>
      <c r="EG217" s="253"/>
      <c r="EH217" s="253"/>
      <c r="EI217" s="253"/>
      <c r="EJ217" s="253"/>
      <c r="EK217" s="253"/>
      <c r="EL217" s="253"/>
      <c r="EM217" s="253"/>
      <c r="EN217" s="253"/>
      <c r="EO217" s="253"/>
      <c r="EP217" s="253"/>
      <c r="EQ217" s="253"/>
      <c r="ER217" s="253"/>
      <c r="ES217" s="253"/>
      <c r="ET217" s="253"/>
      <c r="EU217" s="253"/>
      <c r="EV217" s="253"/>
      <c r="EW217" s="253"/>
      <c r="EX217" s="253"/>
      <c r="EY217" s="253"/>
      <c r="EZ217" s="253"/>
      <c r="FA217" s="253"/>
      <c r="FB217" s="253"/>
      <c r="FC217" s="253"/>
      <c r="FD217" s="253"/>
      <c r="FE217" s="253"/>
      <c r="FF217" s="253"/>
      <c r="FG217" s="253"/>
      <c r="FH217" s="253"/>
      <c r="FI217" s="253"/>
      <c r="FJ217" s="253"/>
      <c r="FK217" s="253"/>
      <c r="FL217" s="253"/>
      <c r="FM217" s="253"/>
      <c r="FN217" s="253"/>
      <c r="FO217" s="253"/>
      <c r="FP217" s="253"/>
      <c r="FQ217" s="253"/>
      <c r="FR217" s="253"/>
      <c r="FS217" s="253"/>
      <c r="FT217" s="253"/>
      <c r="FU217" s="253"/>
      <c r="FV217" s="253"/>
      <c r="FW217" s="253"/>
      <c r="FX217" s="253"/>
      <c r="FY217" s="253"/>
      <c r="FZ217" s="253"/>
      <c r="GA217" s="253"/>
      <c r="GB217" s="253"/>
      <c r="GC217" s="253"/>
      <c r="GD217" s="253"/>
      <c r="GE217" s="253"/>
      <c r="GF217" s="253"/>
      <c r="GG217" s="253"/>
      <c r="GH217" s="253"/>
      <c r="GI217" s="253"/>
    </row>
    <row r="218" spans="1:250" s="259" customFormat="1" hidden="1">
      <c r="A218" s="531"/>
      <c r="B218" s="478" t="s">
        <v>112</v>
      </c>
      <c r="C218" s="674"/>
      <c r="D218" s="469"/>
      <c r="E218" s="469"/>
      <c r="F218" s="467"/>
      <c r="G218" s="467"/>
      <c r="H218" s="467"/>
      <c r="I218" s="467"/>
      <c r="J218" s="467"/>
      <c r="K218" s="469"/>
      <c r="L218" s="469"/>
      <c r="M218" s="469"/>
      <c r="N218" s="469"/>
      <c r="O218" s="469"/>
      <c r="P218" s="469"/>
      <c r="Q218" s="469"/>
      <c r="R218" s="469"/>
      <c r="S218" s="469"/>
      <c r="T218" s="469"/>
      <c r="U218" s="469"/>
      <c r="V218" s="469"/>
      <c r="W218" s="469"/>
      <c r="X218" s="469"/>
      <c r="Y218" s="469"/>
      <c r="Z218" s="469"/>
      <c r="AA218" s="469"/>
      <c r="AB218" s="469"/>
      <c r="AC218" s="469"/>
      <c r="AD218" s="469"/>
      <c r="AE218" s="469"/>
      <c r="AF218" s="469"/>
      <c r="AG218" s="469"/>
      <c r="AH218" s="469"/>
      <c r="AI218" s="469"/>
      <c r="AJ218" s="474"/>
      <c r="AK218" s="469"/>
      <c r="AL218" s="469"/>
      <c r="AM218" s="469"/>
      <c r="AN218" s="469"/>
      <c r="AO218" s="469"/>
      <c r="AP218" s="469"/>
      <c r="AQ218" s="469"/>
      <c r="AR218" s="469"/>
      <c r="AS218" s="469"/>
      <c r="AT218" s="469"/>
      <c r="AU218" s="469"/>
      <c r="AV218" s="469"/>
      <c r="AW218" s="469"/>
      <c r="AX218" s="469"/>
      <c r="AY218" s="469"/>
      <c r="AZ218" s="469"/>
      <c r="BA218" s="469"/>
      <c r="BB218" s="469"/>
      <c r="BC218" s="469"/>
      <c r="BD218" s="469"/>
      <c r="BE218" s="469"/>
      <c r="BF218" s="469"/>
      <c r="BG218" s="469"/>
      <c r="BH218" s="469"/>
      <c r="BI218" s="469"/>
      <c r="BJ218" s="469"/>
      <c r="BK218" s="469"/>
      <c r="BL218" s="469"/>
      <c r="BM218" s="469"/>
      <c r="BN218" s="469"/>
      <c r="BO218" s="469"/>
      <c r="BP218" s="469"/>
      <c r="BQ218" s="469"/>
      <c r="BR218" s="469"/>
      <c r="BS218" s="469"/>
      <c r="BT218" s="469"/>
      <c r="BU218" s="469"/>
      <c r="BV218" s="469"/>
      <c r="BW218" s="469"/>
      <c r="BX218" s="469"/>
      <c r="BY218" s="469"/>
      <c r="BZ218" s="469"/>
      <c r="CA218" s="469"/>
      <c r="CB218" s="469"/>
      <c r="CC218" s="469"/>
      <c r="CD218" s="469"/>
      <c r="CE218" s="253"/>
      <c r="CF218" s="253"/>
      <c r="CG218" s="253"/>
      <c r="CH218" s="253"/>
      <c r="CI218" s="253"/>
      <c r="CJ218" s="253"/>
      <c r="CK218" s="253"/>
      <c r="CL218" s="253"/>
      <c r="CM218" s="253"/>
      <c r="CN218" s="253"/>
      <c r="CO218" s="253"/>
      <c r="CP218" s="253"/>
      <c r="CQ218" s="253"/>
      <c r="CR218" s="253"/>
      <c r="CS218" s="253"/>
      <c r="CT218" s="253"/>
      <c r="CU218" s="253"/>
      <c r="CV218" s="253"/>
      <c r="CW218" s="253"/>
      <c r="CX218" s="253"/>
      <c r="CY218" s="253"/>
      <c r="CZ218" s="253"/>
      <c r="DA218" s="253"/>
      <c r="DB218" s="253"/>
      <c r="DC218" s="253"/>
      <c r="DD218" s="253"/>
      <c r="DE218" s="253"/>
      <c r="DF218" s="253"/>
      <c r="DG218" s="253"/>
      <c r="DH218" s="253"/>
      <c r="DI218" s="253"/>
      <c r="DJ218" s="253"/>
      <c r="DK218" s="253"/>
      <c r="DL218" s="253"/>
      <c r="DM218" s="253"/>
      <c r="DN218" s="253"/>
      <c r="DO218" s="253"/>
      <c r="DP218" s="253"/>
      <c r="DQ218" s="253"/>
      <c r="DR218" s="253"/>
      <c r="DS218" s="253"/>
      <c r="DT218" s="253"/>
      <c r="DU218" s="253"/>
      <c r="DV218" s="253"/>
      <c r="DW218" s="253"/>
      <c r="DX218" s="253"/>
      <c r="DY218" s="253"/>
      <c r="DZ218" s="253"/>
      <c r="EA218" s="253"/>
      <c r="EB218" s="253"/>
      <c r="EC218" s="253"/>
      <c r="ED218" s="253"/>
      <c r="EE218" s="253"/>
      <c r="EF218" s="253"/>
      <c r="EG218" s="253"/>
      <c r="EH218" s="253"/>
      <c r="EI218" s="253"/>
      <c r="EJ218" s="253"/>
      <c r="EK218" s="253"/>
      <c r="EL218" s="253"/>
      <c r="EM218" s="253"/>
      <c r="EN218" s="253"/>
      <c r="EO218" s="253"/>
      <c r="EP218" s="253"/>
      <c r="EQ218" s="253"/>
      <c r="ER218" s="253"/>
      <c r="ES218" s="253"/>
      <c r="ET218" s="253"/>
      <c r="EU218" s="253"/>
      <c r="EV218" s="253"/>
      <c r="EW218" s="253"/>
      <c r="EX218" s="253"/>
      <c r="EY218" s="253"/>
      <c r="EZ218" s="253"/>
      <c r="FA218" s="253"/>
      <c r="FB218" s="253"/>
      <c r="FC218" s="253"/>
      <c r="FD218" s="253"/>
      <c r="FE218" s="253"/>
      <c r="FF218" s="253"/>
      <c r="FG218" s="253"/>
      <c r="FH218" s="253"/>
      <c r="FI218" s="253"/>
      <c r="FJ218" s="253"/>
      <c r="FK218" s="253"/>
      <c r="FL218" s="253"/>
      <c r="FM218" s="253"/>
      <c r="FN218" s="253"/>
      <c r="FO218" s="253"/>
      <c r="FP218" s="253"/>
      <c r="FQ218" s="253"/>
      <c r="FR218" s="253"/>
      <c r="FS218" s="253"/>
      <c r="FT218" s="253"/>
      <c r="FU218" s="253"/>
      <c r="FV218" s="253"/>
      <c r="FW218" s="253"/>
      <c r="FX218" s="253"/>
      <c r="FY218" s="253"/>
      <c r="FZ218" s="253"/>
      <c r="GA218" s="253"/>
      <c r="GB218" s="253"/>
      <c r="GC218" s="253"/>
      <c r="GD218" s="253"/>
      <c r="GE218" s="253"/>
      <c r="GF218" s="253"/>
      <c r="GG218" s="253"/>
      <c r="GH218" s="253"/>
      <c r="GI218" s="253"/>
    </row>
    <row r="219" spans="1:250" hidden="1">
      <c r="A219" s="531"/>
      <c r="B219" s="470"/>
      <c r="C219" s="469"/>
      <c r="D219" s="469"/>
      <c r="E219" s="469"/>
      <c r="F219" s="467"/>
      <c r="G219" s="467"/>
      <c r="H219" s="467"/>
      <c r="I219" s="467"/>
      <c r="J219" s="467"/>
      <c r="K219" s="469"/>
      <c r="L219" s="469"/>
      <c r="M219" s="469"/>
      <c r="N219" s="469"/>
      <c r="O219" s="469"/>
      <c r="P219" s="469"/>
      <c r="Q219" s="469"/>
      <c r="R219" s="469"/>
      <c r="S219" s="469"/>
      <c r="T219" s="469"/>
      <c r="U219" s="469"/>
      <c r="V219" s="469"/>
      <c r="W219" s="469"/>
      <c r="X219" s="469"/>
      <c r="Y219" s="469"/>
      <c r="Z219" s="469"/>
      <c r="AA219" s="469"/>
      <c r="AB219" s="469"/>
      <c r="AC219" s="469"/>
      <c r="AD219" s="469"/>
      <c r="AE219" s="469"/>
      <c r="AF219" s="469"/>
      <c r="AG219" s="469"/>
      <c r="AH219" s="469"/>
      <c r="AI219" s="469"/>
      <c r="AJ219" s="474"/>
      <c r="AK219" s="469"/>
      <c r="AL219" s="469"/>
      <c r="AM219" s="469"/>
      <c r="AN219" s="469"/>
      <c r="AO219" s="469"/>
      <c r="AP219" s="469"/>
      <c r="AQ219" s="469"/>
      <c r="AR219" s="469"/>
      <c r="AS219" s="469"/>
      <c r="AT219" s="469"/>
      <c r="AU219" s="469"/>
      <c r="AV219" s="469"/>
      <c r="AW219" s="469"/>
      <c r="AX219" s="469"/>
      <c r="AY219" s="469"/>
      <c r="AZ219" s="469"/>
      <c r="BA219" s="469"/>
      <c r="BB219" s="469"/>
      <c r="BC219" s="469"/>
      <c r="BD219" s="469"/>
      <c r="BE219" s="469"/>
      <c r="BF219" s="469"/>
      <c r="BG219" s="469"/>
      <c r="BH219" s="469"/>
      <c r="BI219" s="469"/>
      <c r="BJ219" s="469"/>
      <c r="BK219" s="469"/>
      <c r="BL219" s="469"/>
      <c r="BM219" s="469"/>
      <c r="BN219" s="469"/>
      <c r="BO219" s="469"/>
      <c r="BP219" s="469"/>
      <c r="BQ219" s="469"/>
      <c r="BR219" s="469"/>
      <c r="BS219" s="469"/>
      <c r="BT219" s="469"/>
      <c r="BU219" s="469"/>
      <c r="BV219" s="469"/>
      <c r="BW219" s="469"/>
      <c r="BX219" s="469"/>
      <c r="BY219" s="469"/>
      <c r="BZ219" s="469"/>
      <c r="CA219" s="469"/>
      <c r="CB219" s="469"/>
      <c r="CC219" s="469"/>
      <c r="CD219" s="469"/>
      <c r="GJ219" s="259"/>
      <c r="GK219" s="259"/>
      <c r="GL219" s="259"/>
      <c r="GM219" s="259"/>
      <c r="GN219" s="259"/>
      <c r="GO219" s="259"/>
      <c r="GP219" s="259"/>
      <c r="GQ219" s="259"/>
      <c r="GR219" s="259"/>
      <c r="GS219" s="259"/>
      <c r="GT219" s="259"/>
      <c r="GU219" s="259"/>
      <c r="GV219" s="259"/>
      <c r="GW219" s="259"/>
      <c r="GX219" s="259"/>
      <c r="GY219" s="259"/>
      <c r="GZ219" s="259"/>
      <c r="HA219" s="259"/>
      <c r="HB219" s="259"/>
      <c r="HC219" s="259"/>
      <c r="HD219" s="259"/>
      <c r="HE219" s="259"/>
      <c r="HF219" s="259"/>
      <c r="HG219" s="259"/>
      <c r="HH219" s="259"/>
      <c r="HI219" s="259"/>
      <c r="HJ219" s="259"/>
      <c r="HK219" s="259"/>
      <c r="HL219" s="259"/>
      <c r="HM219" s="259"/>
      <c r="HN219" s="259"/>
      <c r="HO219" s="259"/>
      <c r="HP219" s="259"/>
      <c r="HQ219" s="259"/>
      <c r="HR219" s="259"/>
      <c r="HS219" s="259"/>
      <c r="HT219" s="259"/>
      <c r="HU219" s="259"/>
      <c r="HV219" s="259"/>
      <c r="HW219" s="259"/>
      <c r="HX219" s="259"/>
      <c r="HY219" s="259"/>
      <c r="HZ219" s="259"/>
      <c r="IA219" s="259"/>
      <c r="IB219" s="259"/>
      <c r="IC219" s="259"/>
      <c r="ID219" s="259"/>
      <c r="IE219" s="259"/>
      <c r="IF219" s="259"/>
      <c r="IG219" s="259"/>
      <c r="IH219" s="259"/>
      <c r="II219" s="259"/>
      <c r="IJ219" s="259"/>
      <c r="IK219" s="259"/>
      <c r="IL219" s="259"/>
      <c r="IM219" s="259"/>
      <c r="IN219" s="259"/>
      <c r="IO219" s="259"/>
      <c r="IP219" s="259"/>
    </row>
    <row r="220" spans="1:250" hidden="1">
      <c r="A220" s="531" t="s">
        <v>2310</v>
      </c>
      <c r="B220" s="468" t="s">
        <v>121</v>
      </c>
      <c r="C220" s="469"/>
      <c r="D220" s="469"/>
      <c r="E220" s="467"/>
      <c r="F220" s="467"/>
      <c r="G220" s="467"/>
      <c r="H220" s="467"/>
      <c r="I220" s="476"/>
      <c r="J220" s="476"/>
      <c r="K220" s="476"/>
      <c r="L220" s="476"/>
      <c r="M220" s="476"/>
      <c r="N220" s="476"/>
      <c r="O220" s="476"/>
      <c r="P220" s="476"/>
      <c r="Q220" s="476"/>
      <c r="R220" s="476"/>
      <c r="S220" s="476"/>
      <c r="T220" s="476"/>
      <c r="U220" s="476"/>
      <c r="V220" s="476"/>
      <c r="W220" s="476"/>
      <c r="X220" s="476"/>
      <c r="Y220" s="476"/>
      <c r="Z220" s="476"/>
      <c r="AA220" s="476"/>
      <c r="AB220" s="476"/>
      <c r="AC220" s="476"/>
      <c r="AD220" s="476"/>
      <c r="AE220" s="476"/>
      <c r="AF220" s="476"/>
      <c r="AG220" s="476"/>
      <c r="AH220" s="476"/>
      <c r="AI220" s="476"/>
      <c r="AJ220" s="476"/>
      <c r="AK220" s="476"/>
      <c r="AL220" s="476"/>
      <c r="AM220" s="476"/>
      <c r="AN220" s="476"/>
      <c r="AO220" s="476"/>
      <c r="AP220" s="476"/>
      <c r="AQ220" s="476"/>
      <c r="AR220" s="476"/>
      <c r="AS220" s="476"/>
      <c r="AT220" s="476"/>
      <c r="AU220" s="476"/>
      <c r="AV220" s="476"/>
      <c r="AW220" s="476"/>
      <c r="AX220" s="476"/>
      <c r="AY220" s="476"/>
      <c r="AZ220" s="476"/>
      <c r="BA220" s="476"/>
      <c r="BB220" s="476"/>
      <c r="BC220" s="476"/>
      <c r="BD220" s="476"/>
      <c r="BE220" s="476"/>
      <c r="BF220" s="476"/>
      <c r="BG220" s="476"/>
      <c r="BH220" s="476"/>
      <c r="BI220" s="476"/>
      <c r="BJ220" s="476"/>
      <c r="BK220" s="476"/>
      <c r="BL220" s="476"/>
      <c r="BM220" s="467"/>
      <c r="BN220" s="467"/>
      <c r="BO220" s="467"/>
      <c r="BP220" s="467"/>
      <c r="BQ220" s="467"/>
      <c r="BR220" s="467"/>
      <c r="BS220" s="467"/>
      <c r="BT220" s="467"/>
      <c r="BU220" s="467"/>
      <c r="BV220" s="467"/>
      <c r="BW220" s="467"/>
      <c r="BX220" s="467"/>
      <c r="BY220" s="467"/>
      <c r="BZ220" s="467"/>
      <c r="CA220" s="467"/>
      <c r="CB220" s="467"/>
      <c r="CC220" s="467"/>
      <c r="CD220" s="467"/>
      <c r="CE220" s="467"/>
      <c r="CF220" s="467"/>
      <c r="CG220" s="467"/>
      <c r="CH220" s="467"/>
      <c r="CI220" s="467"/>
      <c r="CJ220" s="467"/>
      <c r="CK220" s="467"/>
      <c r="CL220" s="467"/>
      <c r="CM220" s="467"/>
    </row>
    <row r="221" spans="1:250" hidden="1">
      <c r="A221" s="531"/>
      <c r="B221" s="477"/>
      <c r="C221" s="469"/>
      <c r="D221" s="469"/>
      <c r="E221" s="467"/>
      <c r="F221" s="467"/>
      <c r="G221" s="467"/>
      <c r="H221" s="467"/>
      <c r="I221" s="476"/>
      <c r="J221" s="476"/>
      <c r="K221" s="476"/>
      <c r="L221" s="476"/>
      <c r="M221" s="476"/>
      <c r="N221" s="476"/>
      <c r="O221" s="476"/>
      <c r="P221" s="476"/>
      <c r="Q221" s="476"/>
      <c r="R221" s="476"/>
      <c r="S221" s="476"/>
      <c r="T221" s="476"/>
      <c r="U221" s="476"/>
      <c r="V221" s="476"/>
      <c r="W221" s="476"/>
      <c r="X221" s="476"/>
      <c r="Y221" s="476"/>
      <c r="Z221" s="476"/>
      <c r="AA221" s="476"/>
      <c r="AB221" s="476"/>
      <c r="AC221" s="476"/>
      <c r="AD221" s="476"/>
      <c r="AE221" s="476"/>
      <c r="AF221" s="476"/>
      <c r="AG221" s="476"/>
      <c r="AH221" s="476"/>
      <c r="AI221" s="476"/>
      <c r="AJ221" s="476"/>
      <c r="AK221" s="476"/>
      <c r="AL221" s="476"/>
      <c r="AM221" s="476"/>
      <c r="AN221" s="476"/>
      <c r="AO221" s="476"/>
      <c r="AP221" s="476"/>
      <c r="AQ221" s="476"/>
      <c r="AR221" s="476"/>
      <c r="AS221" s="476"/>
      <c r="AT221" s="476"/>
      <c r="AU221" s="476"/>
      <c r="AV221" s="476"/>
      <c r="AW221" s="476"/>
      <c r="AX221" s="476"/>
      <c r="AY221" s="476"/>
      <c r="AZ221" s="476"/>
      <c r="BA221" s="476"/>
      <c r="BB221" s="476"/>
      <c r="BC221" s="476"/>
      <c r="BD221" s="476"/>
      <c r="BE221" s="476"/>
      <c r="BF221" s="476"/>
      <c r="BG221" s="476"/>
      <c r="BH221" s="476"/>
      <c r="BI221" s="476"/>
      <c r="BJ221" s="476"/>
      <c r="BK221" s="476"/>
      <c r="BL221" s="476"/>
      <c r="BM221" s="467"/>
      <c r="BN221" s="467"/>
      <c r="BO221" s="467"/>
      <c r="BP221" s="467"/>
      <c r="BQ221" s="467"/>
      <c r="BR221" s="467"/>
      <c r="BS221" s="467"/>
      <c r="BT221" s="467"/>
      <c r="BU221" s="467"/>
      <c r="BV221" s="467"/>
      <c r="BW221" s="467"/>
      <c r="BX221" s="467"/>
      <c r="BY221" s="467"/>
      <c r="BZ221" s="467"/>
      <c r="CA221" s="467"/>
      <c r="CB221" s="467"/>
      <c r="CC221" s="467"/>
      <c r="CD221" s="467"/>
      <c r="CE221" s="467"/>
      <c r="CF221" s="467"/>
      <c r="CG221" s="467"/>
      <c r="CH221" s="467"/>
      <c r="CI221" s="467"/>
      <c r="CJ221" s="467"/>
      <c r="CK221" s="467"/>
      <c r="CL221" s="467"/>
      <c r="CM221" s="467"/>
    </row>
    <row r="222" spans="1:250" ht="33" hidden="1">
      <c r="A222" s="531"/>
      <c r="B222" s="472" t="s">
        <v>122</v>
      </c>
      <c r="C222" s="671"/>
      <c r="D222" s="472" t="s">
        <v>111</v>
      </c>
      <c r="E222" s="671"/>
      <c r="F222" s="467"/>
      <c r="G222" s="467"/>
      <c r="H222" s="467"/>
      <c r="I222" s="476"/>
      <c r="J222" s="476"/>
      <c r="K222" s="476"/>
      <c r="L222" s="476"/>
      <c r="M222" s="476"/>
      <c r="N222" s="476"/>
      <c r="O222" s="476"/>
      <c r="P222" s="476"/>
      <c r="Q222" s="476"/>
      <c r="R222" s="476"/>
      <c r="S222" s="476"/>
      <c r="T222" s="476"/>
      <c r="U222" s="476"/>
      <c r="V222" s="476"/>
      <c r="W222" s="476"/>
      <c r="X222" s="476"/>
      <c r="Y222" s="476"/>
      <c r="Z222" s="476"/>
      <c r="AA222" s="476"/>
      <c r="AB222" s="476"/>
      <c r="AC222" s="476"/>
      <c r="AD222" s="476"/>
      <c r="AE222" s="476"/>
      <c r="AF222" s="476"/>
      <c r="AG222" s="476"/>
      <c r="AH222" s="476"/>
      <c r="AI222" s="476"/>
      <c r="AJ222" s="476"/>
      <c r="AK222" s="476"/>
      <c r="AL222" s="476"/>
      <c r="AM222" s="476"/>
      <c r="AN222" s="476"/>
      <c r="AO222" s="476"/>
      <c r="AP222" s="476"/>
      <c r="AQ222" s="476"/>
      <c r="AR222" s="476"/>
      <c r="AS222" s="476"/>
      <c r="AT222" s="476"/>
      <c r="AU222" s="476"/>
      <c r="AV222" s="476"/>
      <c r="AW222" s="476"/>
      <c r="AX222" s="476"/>
      <c r="AY222" s="476"/>
      <c r="AZ222" s="476"/>
      <c r="BA222" s="476"/>
      <c r="BB222" s="476"/>
      <c r="BC222" s="476"/>
      <c r="BD222" s="476"/>
      <c r="BE222" s="476"/>
      <c r="BF222" s="476"/>
      <c r="BG222" s="476"/>
      <c r="BH222" s="476"/>
      <c r="BI222" s="476"/>
      <c r="BJ222" s="476"/>
      <c r="BK222" s="476"/>
      <c r="BL222" s="476"/>
      <c r="BM222" s="467"/>
      <c r="BN222" s="467"/>
      <c r="BO222" s="467"/>
      <c r="BP222" s="467"/>
      <c r="BQ222" s="467"/>
      <c r="BR222" s="467"/>
      <c r="BS222" s="467"/>
      <c r="BT222" s="467"/>
      <c r="BU222" s="467"/>
      <c r="BV222" s="467"/>
      <c r="BW222" s="467"/>
      <c r="BX222" s="467"/>
      <c r="BY222" s="467"/>
      <c r="BZ222" s="467"/>
      <c r="CA222" s="467"/>
      <c r="CB222" s="467"/>
      <c r="CC222" s="467"/>
      <c r="CD222" s="467"/>
      <c r="CE222" s="467"/>
      <c r="CF222" s="467"/>
      <c r="CG222" s="467"/>
      <c r="CH222" s="467"/>
      <c r="CI222" s="467"/>
      <c r="CJ222" s="467"/>
      <c r="CK222" s="467"/>
      <c r="CL222" s="467"/>
      <c r="CM222" s="467"/>
    </row>
    <row r="223" spans="1:250" hidden="1">
      <c r="A223" s="531"/>
      <c r="B223" s="470"/>
      <c r="C223" s="469"/>
      <c r="D223" s="469"/>
      <c r="E223" s="469"/>
      <c r="F223" s="467"/>
      <c r="G223" s="467"/>
      <c r="H223" s="467"/>
      <c r="I223" s="476"/>
      <c r="J223" s="476"/>
      <c r="K223" s="476"/>
      <c r="L223" s="476"/>
      <c r="M223" s="476"/>
      <c r="N223" s="476"/>
      <c r="O223" s="476"/>
      <c r="P223" s="476"/>
      <c r="Q223" s="476"/>
      <c r="R223" s="476"/>
      <c r="S223" s="476"/>
      <c r="T223" s="476"/>
      <c r="U223" s="476"/>
      <c r="V223" s="476"/>
      <c r="W223" s="476"/>
      <c r="X223" s="476"/>
      <c r="Y223" s="476"/>
      <c r="Z223" s="476"/>
      <c r="AA223" s="476"/>
      <c r="AB223" s="476"/>
      <c r="AC223" s="476"/>
      <c r="AD223" s="476"/>
      <c r="AE223" s="476"/>
      <c r="AF223" s="476"/>
      <c r="AG223" s="476"/>
      <c r="AH223" s="476"/>
      <c r="AI223" s="476"/>
      <c r="AJ223" s="476"/>
      <c r="AK223" s="476"/>
      <c r="AL223" s="476"/>
      <c r="AM223" s="476"/>
      <c r="AN223" s="476"/>
      <c r="AO223" s="476"/>
      <c r="AP223" s="476"/>
      <c r="AQ223" s="476"/>
      <c r="AR223" s="476"/>
      <c r="AS223" s="476"/>
      <c r="AT223" s="476"/>
      <c r="AU223" s="476"/>
      <c r="AV223" s="476"/>
      <c r="AW223" s="476"/>
      <c r="AX223" s="476"/>
      <c r="AY223" s="476"/>
      <c r="AZ223" s="476"/>
      <c r="BA223" s="476"/>
      <c r="BB223" s="476"/>
      <c r="BC223" s="476"/>
      <c r="BD223" s="476"/>
      <c r="BE223" s="476"/>
      <c r="BF223" s="476"/>
      <c r="BG223" s="476"/>
      <c r="BH223" s="476"/>
      <c r="BI223" s="476"/>
      <c r="BJ223" s="476"/>
      <c r="BK223" s="476"/>
      <c r="BL223" s="476"/>
      <c r="BM223" s="467"/>
      <c r="BN223" s="467"/>
      <c r="BO223" s="467"/>
      <c r="BP223" s="467"/>
      <c r="BQ223" s="467"/>
      <c r="BR223" s="467"/>
      <c r="BS223" s="467"/>
      <c r="BT223" s="467"/>
      <c r="BU223" s="467"/>
      <c r="BV223" s="467"/>
      <c r="BW223" s="467"/>
      <c r="BX223" s="467"/>
      <c r="BY223" s="467"/>
      <c r="BZ223" s="467"/>
      <c r="CA223" s="467"/>
      <c r="CB223" s="467"/>
      <c r="CC223" s="467"/>
      <c r="CD223" s="467"/>
      <c r="CE223" s="467"/>
      <c r="CF223" s="467"/>
      <c r="CG223" s="467"/>
      <c r="CH223" s="467"/>
      <c r="CI223" s="467"/>
      <c r="CJ223" s="467"/>
      <c r="CK223" s="467"/>
      <c r="CL223" s="467"/>
      <c r="CM223" s="467"/>
    </row>
    <row r="224" spans="1:250" hidden="1">
      <c r="A224" s="531"/>
      <c r="B224" s="478" t="s">
        <v>112</v>
      </c>
      <c r="C224" s="674"/>
      <c r="D224" s="469"/>
      <c r="E224" s="469"/>
      <c r="F224" s="467"/>
      <c r="G224" s="467"/>
      <c r="H224" s="467"/>
      <c r="I224" s="476"/>
      <c r="J224" s="476"/>
      <c r="K224" s="476"/>
      <c r="L224" s="476"/>
      <c r="M224" s="476"/>
      <c r="N224" s="476"/>
      <c r="O224" s="476"/>
      <c r="P224" s="476"/>
      <c r="Q224" s="476"/>
      <c r="R224" s="476"/>
      <c r="S224" s="476"/>
      <c r="T224" s="476"/>
      <c r="U224" s="476"/>
      <c r="V224" s="476"/>
      <c r="W224" s="476"/>
      <c r="X224" s="476"/>
      <c r="Y224" s="476"/>
      <c r="Z224" s="476"/>
      <c r="AA224" s="476"/>
      <c r="AB224" s="476"/>
      <c r="AC224" s="476"/>
      <c r="AD224" s="476"/>
      <c r="AE224" s="476"/>
      <c r="AF224" s="476"/>
      <c r="AG224" s="476"/>
      <c r="AH224" s="476"/>
      <c r="AI224" s="476"/>
      <c r="AJ224" s="476"/>
      <c r="AK224" s="476"/>
      <c r="AL224" s="476"/>
      <c r="AM224" s="476"/>
      <c r="AN224" s="476"/>
      <c r="AO224" s="476"/>
      <c r="AP224" s="476"/>
      <c r="AQ224" s="476"/>
      <c r="AR224" s="476"/>
      <c r="AS224" s="476"/>
      <c r="AT224" s="476"/>
      <c r="AU224" s="476"/>
      <c r="AV224" s="476"/>
      <c r="AW224" s="476"/>
      <c r="AX224" s="476"/>
      <c r="AY224" s="476"/>
      <c r="AZ224" s="476"/>
      <c r="BA224" s="476"/>
      <c r="BB224" s="476"/>
      <c r="BC224" s="476"/>
      <c r="BD224" s="476"/>
      <c r="BE224" s="476"/>
      <c r="BF224" s="476"/>
      <c r="BG224" s="476"/>
      <c r="BH224" s="476"/>
      <c r="BI224" s="476"/>
      <c r="BJ224" s="476"/>
      <c r="BK224" s="476"/>
      <c r="BL224" s="476"/>
      <c r="BM224" s="467"/>
      <c r="BN224" s="467"/>
      <c r="BO224" s="467"/>
      <c r="BP224" s="467"/>
      <c r="BQ224" s="467"/>
      <c r="BR224" s="467"/>
      <c r="BS224" s="467"/>
      <c r="BT224" s="467"/>
      <c r="BU224" s="467"/>
      <c r="BV224" s="467"/>
      <c r="BW224" s="467"/>
      <c r="BX224" s="467"/>
      <c r="BY224" s="467"/>
      <c r="BZ224" s="467"/>
      <c r="CA224" s="467"/>
      <c r="CB224" s="467"/>
      <c r="CC224" s="467"/>
      <c r="CD224" s="467"/>
      <c r="CE224" s="467"/>
      <c r="CF224" s="467"/>
      <c r="CG224" s="467"/>
      <c r="CH224" s="467"/>
      <c r="CI224" s="467"/>
      <c r="CJ224" s="467"/>
      <c r="CK224" s="467"/>
      <c r="CL224" s="467"/>
      <c r="CM224" s="467"/>
    </row>
    <row r="225" spans="1:250" hidden="1">
      <c r="A225" s="532"/>
      <c r="B225" s="467"/>
      <c r="C225" s="467"/>
      <c r="D225" s="467"/>
      <c r="E225" s="467"/>
      <c r="F225" s="469"/>
      <c r="G225" s="473"/>
      <c r="H225" s="473"/>
      <c r="I225" s="476"/>
      <c r="J225" s="476"/>
      <c r="K225" s="476"/>
      <c r="L225" s="476"/>
      <c r="M225" s="476"/>
      <c r="N225" s="476"/>
      <c r="O225" s="476"/>
      <c r="P225" s="476"/>
      <c r="Q225" s="476"/>
      <c r="R225" s="476"/>
      <c r="S225" s="476"/>
      <c r="T225" s="476"/>
      <c r="U225" s="476"/>
      <c r="V225" s="476"/>
      <c r="W225" s="476"/>
      <c r="X225" s="476"/>
      <c r="Y225" s="476"/>
      <c r="Z225" s="476"/>
      <c r="AA225" s="476"/>
      <c r="AB225" s="476"/>
      <c r="AC225" s="476"/>
      <c r="AD225" s="476"/>
      <c r="AE225" s="476"/>
      <c r="AF225" s="476"/>
      <c r="AG225" s="476"/>
      <c r="AH225" s="476"/>
      <c r="AI225" s="476"/>
      <c r="AJ225" s="476"/>
      <c r="AK225" s="476"/>
      <c r="AL225" s="476"/>
      <c r="AM225" s="476"/>
      <c r="AN225" s="476"/>
      <c r="AO225" s="476"/>
      <c r="AP225" s="476"/>
      <c r="AQ225" s="476"/>
      <c r="AR225" s="476"/>
      <c r="AS225" s="476"/>
      <c r="AT225" s="476"/>
      <c r="AU225" s="476"/>
      <c r="AV225" s="476"/>
      <c r="AW225" s="476"/>
      <c r="AX225" s="476"/>
      <c r="AY225" s="476"/>
      <c r="AZ225" s="476"/>
      <c r="BA225" s="476"/>
      <c r="BB225" s="476"/>
      <c r="BC225" s="476"/>
      <c r="BD225" s="476"/>
      <c r="BE225" s="476"/>
      <c r="BF225" s="476"/>
      <c r="BG225" s="476"/>
      <c r="BH225" s="476"/>
      <c r="BI225" s="476"/>
      <c r="BJ225" s="476"/>
      <c r="BK225" s="476"/>
      <c r="BL225" s="476"/>
      <c r="BM225" s="469"/>
      <c r="BN225" s="469"/>
      <c r="BO225" s="469"/>
      <c r="BP225" s="469"/>
      <c r="BQ225" s="469"/>
      <c r="BR225" s="469"/>
      <c r="BS225" s="469"/>
      <c r="BT225" s="469"/>
      <c r="BU225" s="469"/>
      <c r="BV225" s="469"/>
      <c r="BW225" s="469"/>
      <c r="BX225" s="469"/>
      <c r="BY225" s="469"/>
      <c r="BZ225" s="469"/>
      <c r="CA225" s="469"/>
      <c r="CB225" s="469"/>
      <c r="CC225" s="469"/>
      <c r="CD225" s="469"/>
      <c r="CE225" s="469"/>
      <c r="CF225" s="469"/>
      <c r="CG225" s="469"/>
      <c r="CH225" s="469"/>
      <c r="CI225" s="469"/>
      <c r="CJ225" s="469"/>
      <c r="CK225" s="469"/>
      <c r="CL225" s="469"/>
      <c r="CM225" s="469"/>
    </row>
    <row r="226" spans="1:250" hidden="1">
      <c r="A226" s="531" t="s">
        <v>2311</v>
      </c>
      <c r="B226" s="479" t="s">
        <v>113</v>
      </c>
      <c r="C226" s="480" t="s">
        <v>114</v>
      </c>
      <c r="D226" s="473" t="s">
        <v>115</v>
      </c>
      <c r="E226" s="473" t="s">
        <v>116</v>
      </c>
      <c r="F226" s="467"/>
      <c r="G226" s="467"/>
      <c r="H226" s="467"/>
      <c r="I226" s="467"/>
      <c r="J226" s="467"/>
      <c r="K226" s="469"/>
      <c r="L226" s="469"/>
      <c r="M226" s="469"/>
      <c r="N226" s="469"/>
      <c r="O226" s="469"/>
      <c r="P226" s="469"/>
      <c r="Q226" s="469"/>
      <c r="R226" s="469"/>
      <c r="S226" s="469"/>
      <c r="T226" s="469"/>
      <c r="U226" s="469"/>
      <c r="V226" s="469"/>
      <c r="W226" s="469"/>
      <c r="X226" s="469"/>
      <c r="Y226" s="469"/>
      <c r="Z226" s="469"/>
      <c r="AA226" s="469"/>
      <c r="AB226" s="469"/>
      <c r="AC226" s="469"/>
      <c r="AD226" s="469"/>
      <c r="AE226" s="469"/>
      <c r="AF226" s="469"/>
      <c r="AG226" s="469"/>
      <c r="AH226" s="469"/>
      <c r="AI226" s="469"/>
      <c r="AJ226" s="474"/>
      <c r="AK226" s="469"/>
      <c r="AL226" s="469"/>
      <c r="AM226" s="469"/>
      <c r="AN226" s="469"/>
      <c r="AO226" s="469"/>
      <c r="AP226" s="469"/>
      <c r="AQ226" s="469"/>
      <c r="AR226" s="469"/>
      <c r="AS226" s="469"/>
      <c r="AT226" s="469"/>
      <c r="AU226" s="469"/>
      <c r="AV226" s="469"/>
      <c r="AW226" s="469"/>
      <c r="AX226" s="469"/>
      <c r="AY226" s="469"/>
      <c r="AZ226" s="469"/>
      <c r="BA226" s="469"/>
      <c r="BB226" s="469"/>
      <c r="BC226" s="469"/>
      <c r="BD226" s="469"/>
      <c r="BE226" s="469"/>
      <c r="BF226" s="469"/>
      <c r="BG226" s="469"/>
      <c r="BH226" s="469"/>
      <c r="BI226" s="469"/>
      <c r="BJ226" s="469"/>
      <c r="BK226" s="469"/>
      <c r="BL226" s="469"/>
      <c r="BM226" s="469"/>
      <c r="BN226" s="469"/>
      <c r="BO226" s="469"/>
      <c r="BP226" s="469"/>
      <c r="BQ226" s="469"/>
      <c r="BR226" s="469"/>
      <c r="BS226" s="469"/>
      <c r="BT226" s="469"/>
      <c r="BU226" s="469"/>
      <c r="BV226" s="469"/>
      <c r="BW226" s="469"/>
      <c r="BX226" s="469"/>
      <c r="BY226" s="469"/>
      <c r="BZ226" s="469"/>
      <c r="CA226" s="469"/>
      <c r="CB226" s="469"/>
      <c r="CC226" s="469"/>
      <c r="CD226" s="469"/>
      <c r="GJ226" s="259"/>
      <c r="GK226" s="259"/>
      <c r="GL226" s="259"/>
      <c r="GM226" s="259"/>
      <c r="GN226" s="259"/>
      <c r="GO226" s="259"/>
      <c r="GP226" s="259"/>
      <c r="GQ226" s="259"/>
      <c r="GR226" s="259"/>
      <c r="GS226" s="259"/>
      <c r="GT226" s="259"/>
      <c r="GU226" s="259"/>
      <c r="GV226" s="259"/>
      <c r="GW226" s="259"/>
      <c r="GX226" s="259"/>
      <c r="GY226" s="259"/>
      <c r="GZ226" s="259"/>
      <c r="HA226" s="259"/>
      <c r="HB226" s="259"/>
      <c r="HC226" s="259"/>
      <c r="HD226" s="259"/>
      <c r="HE226" s="259"/>
      <c r="HF226" s="259"/>
      <c r="HG226" s="259"/>
      <c r="HH226" s="259"/>
      <c r="HI226" s="259"/>
      <c r="HJ226" s="259"/>
      <c r="HK226" s="259"/>
      <c r="HL226" s="259"/>
      <c r="HM226" s="259"/>
      <c r="HN226" s="259"/>
      <c r="HO226" s="259"/>
      <c r="HP226" s="259"/>
      <c r="HQ226" s="259"/>
      <c r="HR226" s="259"/>
      <c r="HS226" s="259"/>
      <c r="HT226" s="259"/>
      <c r="HU226" s="259"/>
      <c r="HV226" s="259"/>
      <c r="HW226" s="259"/>
      <c r="HX226" s="259"/>
      <c r="HY226" s="259"/>
      <c r="HZ226" s="259"/>
      <c r="IA226" s="259"/>
      <c r="IB226" s="259"/>
      <c r="IC226" s="259"/>
      <c r="ID226" s="259"/>
      <c r="IE226" s="259"/>
      <c r="IF226" s="259"/>
      <c r="IG226" s="259"/>
      <c r="IH226" s="259"/>
      <c r="II226" s="259"/>
      <c r="IJ226" s="259"/>
      <c r="IK226" s="259"/>
      <c r="IL226" s="259"/>
      <c r="IM226" s="259"/>
      <c r="IN226" s="259"/>
      <c r="IO226" s="259"/>
      <c r="IP226" s="259"/>
    </row>
    <row r="227" spans="1:250" hidden="1">
      <c r="A227" s="531"/>
      <c r="B227" s="481" t="s">
        <v>117</v>
      </c>
      <c r="C227" s="675" t="str">
        <f>IF(F237=0,"תא זה יתעדכן עם מילוי תקופת הדיווח",DATE(D237,E237,F237))</f>
        <v>תא זה יתעדכן עם מילוי תקופת הדיווח</v>
      </c>
      <c r="D227" s="675" t="str">
        <f>IF(F238="","תא זה יתעדכן עם מילוי תקופת הדיווח",DATE(D238,E238,F238))</f>
        <v>תא זה יתעדכן עם מילוי תקופת הדיווח</v>
      </c>
      <c r="E227" s="676" t="str">
        <f>IF(D296&gt;0,D296,"תא זה יעודכן אוטומטית עם מילוי תקופת הדיווח")</f>
        <v>תא זה יעודכן אוטומטית עם מילוי תקופת הדיווח</v>
      </c>
      <c r="F227" s="467"/>
      <c r="G227" s="467"/>
      <c r="H227" s="467"/>
      <c r="I227" s="467"/>
      <c r="J227" s="467"/>
      <c r="K227" s="467"/>
      <c r="L227" s="467"/>
      <c r="M227" s="467"/>
      <c r="N227" s="467"/>
      <c r="O227" s="467"/>
      <c r="P227" s="467"/>
      <c r="Q227" s="467"/>
      <c r="R227" s="467"/>
      <c r="S227" s="467"/>
      <c r="T227" s="467"/>
      <c r="U227" s="467"/>
      <c r="V227" s="467"/>
      <c r="W227" s="467"/>
      <c r="X227" s="467"/>
      <c r="Y227" s="467"/>
      <c r="Z227" s="467"/>
      <c r="AA227" s="467"/>
      <c r="AB227" s="467"/>
      <c r="AC227" s="467"/>
      <c r="AD227" s="467"/>
      <c r="AE227" s="467"/>
      <c r="AF227" s="467"/>
      <c r="AG227" s="467"/>
      <c r="AH227" s="467"/>
      <c r="AI227" s="467"/>
      <c r="AJ227" s="475"/>
      <c r="AK227" s="467"/>
      <c r="AL227" s="467"/>
      <c r="AM227" s="467"/>
      <c r="AN227" s="467"/>
      <c r="AO227" s="467"/>
      <c r="AP227" s="467"/>
      <c r="AQ227" s="467"/>
      <c r="AR227" s="467"/>
      <c r="AS227" s="467"/>
      <c r="AT227" s="467"/>
      <c r="AU227" s="467"/>
      <c r="AV227" s="467"/>
      <c r="AW227" s="467"/>
      <c r="AX227" s="467"/>
      <c r="AY227" s="467"/>
      <c r="AZ227" s="467"/>
      <c r="BA227" s="467"/>
      <c r="BB227" s="467"/>
      <c r="BC227" s="467"/>
      <c r="BD227" s="467"/>
      <c r="BE227" s="467"/>
      <c r="BF227" s="467"/>
      <c r="BG227" s="467"/>
      <c r="BH227" s="467"/>
      <c r="BI227" s="467"/>
      <c r="BJ227" s="467"/>
      <c r="BK227" s="467"/>
      <c r="BL227" s="467"/>
      <c r="BM227" s="467"/>
      <c r="BN227" s="467"/>
      <c r="BO227" s="467"/>
      <c r="BP227" s="467"/>
      <c r="BQ227" s="467"/>
      <c r="BR227" s="467"/>
      <c r="BS227" s="467"/>
      <c r="BT227" s="467"/>
      <c r="BU227" s="467"/>
      <c r="BV227" s="467"/>
      <c r="BW227" s="467"/>
      <c r="BX227" s="467"/>
      <c r="BY227" s="467"/>
      <c r="BZ227" s="467"/>
      <c r="CA227" s="467"/>
      <c r="CB227" s="467"/>
      <c r="CC227" s="467"/>
      <c r="CD227" s="467"/>
      <c r="GJ227" s="259"/>
      <c r="GK227" s="259"/>
      <c r="GL227" s="259"/>
      <c r="GM227" s="259"/>
      <c r="GN227" s="259"/>
      <c r="GO227" s="259"/>
      <c r="GP227" s="259"/>
      <c r="GQ227" s="259"/>
      <c r="GR227" s="259"/>
      <c r="GS227" s="259"/>
      <c r="GT227" s="259"/>
      <c r="GU227" s="259"/>
      <c r="GV227" s="259"/>
      <c r="GW227" s="259"/>
      <c r="GX227" s="259"/>
      <c r="GY227" s="259"/>
      <c r="GZ227" s="259"/>
      <c r="HA227" s="259"/>
      <c r="HB227" s="259"/>
      <c r="HC227" s="259"/>
      <c r="HD227" s="259"/>
      <c r="HE227" s="259"/>
      <c r="HF227" s="259"/>
      <c r="HG227" s="259"/>
      <c r="HH227" s="259"/>
      <c r="HI227" s="259"/>
      <c r="HJ227" s="259"/>
      <c r="HK227" s="259"/>
      <c r="HL227" s="259"/>
      <c r="HM227" s="259"/>
      <c r="HN227" s="259"/>
      <c r="HO227" s="259"/>
      <c r="HP227" s="259"/>
      <c r="HQ227" s="259"/>
      <c r="HR227" s="259"/>
      <c r="HS227" s="259"/>
      <c r="HT227" s="259"/>
      <c r="HU227" s="259"/>
      <c r="HV227" s="259"/>
      <c r="HW227" s="259"/>
      <c r="HX227" s="259"/>
      <c r="HY227" s="259"/>
      <c r="HZ227" s="259"/>
      <c r="IA227" s="259"/>
      <c r="IB227" s="259"/>
      <c r="IC227" s="259"/>
      <c r="ID227" s="259"/>
      <c r="IE227" s="259"/>
      <c r="IF227" s="259"/>
      <c r="IG227" s="259"/>
      <c r="IH227" s="259"/>
      <c r="II227" s="259"/>
      <c r="IJ227" s="259"/>
      <c r="IK227" s="259"/>
      <c r="IL227" s="259"/>
      <c r="IM227" s="259"/>
      <c r="IN227" s="259"/>
      <c r="IO227" s="259"/>
      <c r="IP227" s="259"/>
    </row>
    <row r="228" spans="1:250" hidden="1">
      <c r="A228" s="531"/>
      <c r="B228" s="481" t="s">
        <v>118</v>
      </c>
      <c r="C228" s="675" t="str">
        <f>IF(F319=0,"תא זה יתעדכן עם מילוי תקופת הדיווח",DATE(D319,E319,F319))</f>
        <v>תא זה יתעדכן עם מילוי תקופת הדיווח</v>
      </c>
      <c r="D228" s="675" t="str">
        <f>IF(F320=0,"תא זה יתעדכן עם מילוי תקופת הדיווח",DATE(D320,E320,F320))</f>
        <v>תא זה יתעדכן עם מילוי תקופת הדיווח</v>
      </c>
      <c r="E228" s="676" t="str">
        <f>IF(D378&gt;0,D378,"תא זה יעודכן אוטומטית עם מילוי תקופת הדיווח")</f>
        <v>תא זה יעודכן אוטומטית עם מילוי תקופת הדיווח</v>
      </c>
      <c r="F228" s="467"/>
      <c r="G228" s="467"/>
      <c r="H228" s="467"/>
      <c r="I228" s="467"/>
      <c r="J228" s="467"/>
      <c r="K228" s="467"/>
      <c r="L228" s="467"/>
      <c r="M228" s="467"/>
      <c r="N228" s="467"/>
      <c r="O228" s="467"/>
      <c r="P228" s="467"/>
      <c r="Q228" s="467"/>
      <c r="R228" s="467"/>
      <c r="S228" s="467"/>
      <c r="T228" s="467"/>
      <c r="U228" s="467"/>
      <c r="V228" s="467"/>
      <c r="W228" s="467"/>
      <c r="X228" s="467"/>
      <c r="Y228" s="467"/>
      <c r="Z228" s="467"/>
      <c r="AA228" s="467"/>
      <c r="AB228" s="467"/>
      <c r="AC228" s="467"/>
      <c r="AD228" s="467"/>
      <c r="AE228" s="467"/>
      <c r="AF228" s="467"/>
      <c r="AG228" s="467"/>
      <c r="AH228" s="467"/>
      <c r="AI228" s="467"/>
      <c r="AJ228" s="475"/>
      <c r="AK228" s="467"/>
      <c r="AL228" s="467"/>
      <c r="AM228" s="467"/>
      <c r="AN228" s="467"/>
      <c r="AO228" s="467"/>
      <c r="AP228" s="467"/>
      <c r="AQ228" s="467"/>
      <c r="AR228" s="467"/>
      <c r="AS228" s="467"/>
      <c r="AT228" s="467"/>
      <c r="AU228" s="467"/>
      <c r="AV228" s="467"/>
      <c r="AW228" s="467"/>
      <c r="AX228" s="467"/>
      <c r="AY228" s="467"/>
      <c r="AZ228" s="467"/>
      <c r="BA228" s="467"/>
      <c r="BB228" s="467"/>
      <c r="BC228" s="467"/>
      <c r="BD228" s="467"/>
      <c r="BE228" s="467"/>
      <c r="BF228" s="467"/>
      <c r="BG228" s="467"/>
      <c r="BH228" s="467"/>
      <c r="BI228" s="467"/>
      <c r="BJ228" s="467"/>
      <c r="BK228" s="467"/>
      <c r="BL228" s="467"/>
      <c r="BM228" s="467"/>
      <c r="BN228" s="467"/>
      <c r="BO228" s="467"/>
      <c r="BP228" s="467"/>
      <c r="BQ228" s="467"/>
      <c r="BR228" s="467"/>
      <c r="BS228" s="467"/>
      <c r="BT228" s="467"/>
      <c r="BU228" s="467"/>
      <c r="BV228" s="467"/>
      <c r="BW228" s="467"/>
      <c r="BX228" s="467"/>
      <c r="BY228" s="467"/>
      <c r="BZ228" s="467"/>
      <c r="CA228" s="467"/>
      <c r="CB228" s="467"/>
      <c r="CC228" s="467"/>
      <c r="CD228" s="467"/>
      <c r="GJ228" s="259"/>
      <c r="GK228" s="259"/>
      <c r="GL228" s="259"/>
      <c r="GM228" s="259"/>
      <c r="GN228" s="259"/>
      <c r="GO228" s="259"/>
      <c r="GP228" s="259"/>
      <c r="GQ228" s="259"/>
      <c r="GR228" s="259"/>
      <c r="GS228" s="259"/>
      <c r="GT228" s="259"/>
      <c r="GU228" s="259"/>
      <c r="GV228" s="259"/>
      <c r="GW228" s="259"/>
      <c r="GX228" s="259"/>
      <c r="GY228" s="259"/>
      <c r="GZ228" s="259"/>
      <c r="HA228" s="259"/>
      <c r="HB228" s="259"/>
      <c r="HC228" s="259"/>
      <c r="HD228" s="259"/>
      <c r="HE228" s="259"/>
      <c r="HF228" s="259"/>
      <c r="HG228" s="259"/>
      <c r="HH228" s="259"/>
      <c r="HI228" s="259"/>
      <c r="HJ228" s="259"/>
      <c r="HK228" s="259"/>
      <c r="HL228" s="259"/>
      <c r="HM228" s="259"/>
      <c r="HN228" s="259"/>
      <c r="HO228" s="259"/>
      <c r="HP228" s="259"/>
      <c r="HQ228" s="259"/>
      <c r="HR228" s="259"/>
      <c r="HS228" s="259"/>
      <c r="HT228" s="259"/>
      <c r="HU228" s="259"/>
      <c r="HV228" s="259"/>
      <c r="HW228" s="259"/>
      <c r="HX228" s="259"/>
      <c r="HY228" s="259"/>
      <c r="HZ228" s="259"/>
      <c r="IA228" s="259"/>
      <c r="IB228" s="259"/>
      <c r="IC228" s="259"/>
      <c r="ID228" s="259"/>
      <c r="IE228" s="259"/>
      <c r="IF228" s="259"/>
      <c r="IG228" s="259"/>
      <c r="IH228" s="259"/>
      <c r="II228" s="259"/>
      <c r="IJ228" s="259"/>
      <c r="IK228" s="259"/>
      <c r="IL228" s="259"/>
      <c r="IM228" s="259"/>
      <c r="IN228" s="259"/>
      <c r="IO228" s="259"/>
      <c r="IP228" s="259"/>
    </row>
    <row r="229" spans="1:250" hidden="1">
      <c r="A229" s="531"/>
      <c r="B229" s="481" t="s">
        <v>119</v>
      </c>
      <c r="C229" s="675" t="str">
        <f>IF(F401=0,"תא זה יתעדכן עם מילוי תקופת הדיווח",DATE(D401,E401,F401))</f>
        <v>תא זה יתעדכן עם מילוי תקופת הדיווח</v>
      </c>
      <c r="D229" s="675" t="str">
        <f>IF(F402=0,"תא זה יתעדכן עם מילוי תקופת הדיווח",DATE(D402,E402,F402))</f>
        <v>תא זה יתעדכן עם מילוי תקופת הדיווח</v>
      </c>
      <c r="E229" s="676" t="str">
        <f>IF(D460&gt;0,D460,"תא זה יעודכן אוטומטית עם מילוי תקופת הדיווח")</f>
        <v>תא זה יעודכן אוטומטית עם מילוי תקופת הדיווח</v>
      </c>
      <c r="F229" s="467"/>
      <c r="G229" s="467"/>
      <c r="H229" s="467"/>
      <c r="I229" s="467"/>
      <c r="J229" s="467"/>
      <c r="K229" s="467"/>
      <c r="L229" s="467"/>
      <c r="M229" s="467"/>
      <c r="N229" s="467"/>
      <c r="O229" s="467"/>
      <c r="P229" s="467"/>
      <c r="Q229" s="467"/>
      <c r="R229" s="467"/>
      <c r="S229" s="467"/>
      <c r="T229" s="467"/>
      <c r="U229" s="467"/>
      <c r="V229" s="467"/>
      <c r="W229" s="467"/>
      <c r="X229" s="467"/>
      <c r="Y229" s="467"/>
      <c r="Z229" s="467"/>
      <c r="AA229" s="467"/>
      <c r="AB229" s="467"/>
      <c r="AC229" s="467"/>
      <c r="AD229" s="467"/>
      <c r="AE229" s="467"/>
      <c r="AF229" s="467"/>
      <c r="AG229" s="467"/>
      <c r="AH229" s="467"/>
      <c r="AI229" s="467"/>
      <c r="AJ229" s="475"/>
      <c r="AK229" s="467"/>
      <c r="AL229" s="467"/>
      <c r="AM229" s="467"/>
      <c r="AN229" s="467"/>
      <c r="AO229" s="467"/>
      <c r="AP229" s="467"/>
      <c r="AQ229" s="467"/>
      <c r="AR229" s="467"/>
      <c r="AS229" s="467"/>
      <c r="AT229" s="467"/>
      <c r="AU229" s="467"/>
      <c r="AV229" s="467"/>
      <c r="AW229" s="467"/>
      <c r="AX229" s="467"/>
      <c r="AY229" s="467"/>
      <c r="AZ229" s="467"/>
      <c r="BA229" s="467"/>
      <c r="BB229" s="467"/>
      <c r="BC229" s="467"/>
      <c r="BD229" s="467"/>
      <c r="BE229" s="467"/>
      <c r="BF229" s="467"/>
      <c r="BG229" s="467"/>
      <c r="BH229" s="467"/>
      <c r="BI229" s="467"/>
      <c r="BJ229" s="467"/>
      <c r="BK229" s="467"/>
      <c r="BL229" s="467"/>
      <c r="BM229" s="467"/>
      <c r="BN229" s="467"/>
      <c r="BO229" s="467"/>
      <c r="BP229" s="467"/>
      <c r="BQ229" s="467"/>
      <c r="BR229" s="467"/>
      <c r="BS229" s="467"/>
      <c r="BT229" s="467"/>
      <c r="BU229" s="467"/>
      <c r="BV229" s="467"/>
      <c r="BW229" s="467"/>
      <c r="BX229" s="467"/>
      <c r="BY229" s="467"/>
      <c r="BZ229" s="467"/>
      <c r="CA229" s="467"/>
      <c r="CB229" s="467"/>
      <c r="CC229" s="467"/>
      <c r="CD229" s="467"/>
    </row>
    <row r="230" spans="1:250" hidden="1">
      <c r="A230" s="531"/>
      <c r="B230" s="482"/>
      <c r="C230" s="480"/>
      <c r="D230" s="480" t="s">
        <v>120</v>
      </c>
      <c r="E230" s="676">
        <f>SUM(E227:E229)</f>
        <v>0</v>
      </c>
      <c r="F230" s="467"/>
      <c r="G230" s="467"/>
      <c r="H230" s="467"/>
      <c r="I230" s="467"/>
      <c r="J230" s="467"/>
      <c r="K230" s="467"/>
      <c r="L230" s="467"/>
      <c r="M230" s="467"/>
      <c r="N230" s="467"/>
      <c r="O230" s="467"/>
      <c r="P230" s="467"/>
      <c r="Q230" s="467"/>
      <c r="R230" s="467"/>
      <c r="S230" s="467"/>
      <c r="T230" s="467"/>
      <c r="U230" s="467"/>
      <c r="V230" s="467"/>
      <c r="W230" s="467"/>
      <c r="X230" s="467"/>
      <c r="Y230" s="467"/>
      <c r="Z230" s="467"/>
      <c r="AA230" s="467"/>
      <c r="AB230" s="467"/>
      <c r="AC230" s="467"/>
      <c r="AD230" s="467"/>
      <c r="AE230" s="467"/>
      <c r="AF230" s="467"/>
      <c r="AG230" s="467"/>
      <c r="AH230" s="467"/>
      <c r="AI230" s="467"/>
      <c r="AJ230" s="475"/>
      <c r="AK230" s="467"/>
      <c r="AL230" s="467"/>
      <c r="AM230" s="467"/>
      <c r="AN230" s="467"/>
      <c r="AO230" s="467"/>
      <c r="AP230" s="467"/>
      <c r="AQ230" s="467"/>
      <c r="AR230" s="467"/>
      <c r="AS230" s="467"/>
      <c r="AT230" s="467"/>
      <c r="AU230" s="467"/>
      <c r="AV230" s="467"/>
      <c r="AW230" s="467"/>
      <c r="AX230" s="467"/>
      <c r="AY230" s="467"/>
      <c r="AZ230" s="467"/>
      <c r="BA230" s="467"/>
      <c r="BB230" s="467"/>
      <c r="BC230" s="467"/>
      <c r="BD230" s="467"/>
      <c r="BE230" s="467"/>
      <c r="BF230" s="467"/>
      <c r="BG230" s="467"/>
      <c r="BH230" s="467"/>
      <c r="BI230" s="467"/>
      <c r="BJ230" s="467"/>
      <c r="BK230" s="467"/>
      <c r="BL230" s="467"/>
      <c r="BM230" s="467"/>
      <c r="BN230" s="467"/>
      <c r="BO230" s="467"/>
      <c r="BP230" s="467"/>
      <c r="BQ230" s="467"/>
      <c r="BR230" s="467"/>
      <c r="BS230" s="467"/>
      <c r="BT230" s="467"/>
      <c r="BU230" s="467"/>
      <c r="BV230" s="467"/>
      <c r="BW230" s="467"/>
      <c r="BX230" s="467"/>
      <c r="BY230" s="467"/>
      <c r="BZ230" s="467"/>
      <c r="CA230" s="467"/>
      <c r="CB230" s="467"/>
      <c r="CC230" s="467"/>
      <c r="CD230" s="467"/>
      <c r="CE230" s="467"/>
      <c r="CF230" s="467"/>
      <c r="CG230" s="467"/>
      <c r="CH230" s="467"/>
      <c r="CI230" s="467"/>
      <c r="CJ230" s="467"/>
      <c r="CK230" s="467"/>
      <c r="CL230" s="467"/>
      <c r="CM230" s="467"/>
      <c r="CN230" s="467"/>
      <c r="CO230" s="467"/>
      <c r="CP230" s="467"/>
      <c r="CQ230" s="467"/>
      <c r="CR230" s="467"/>
      <c r="CS230" s="467"/>
      <c r="CT230" s="467"/>
      <c r="CU230" s="467"/>
      <c r="CV230" s="467"/>
      <c r="CW230" s="467"/>
      <c r="CX230" s="467"/>
      <c r="CY230" s="467"/>
      <c r="CZ230" s="467"/>
      <c r="DA230" s="467"/>
      <c r="DB230" s="467"/>
      <c r="DC230" s="467"/>
      <c r="DD230" s="467"/>
      <c r="DE230" s="467"/>
      <c r="DF230" s="467"/>
      <c r="DG230" s="467"/>
      <c r="DH230" s="467"/>
      <c r="DI230" s="467"/>
      <c r="DJ230" s="467"/>
      <c r="DK230" s="467"/>
      <c r="DL230" s="467"/>
      <c r="DM230" s="467"/>
      <c r="DN230" s="467"/>
      <c r="DO230" s="467"/>
      <c r="DP230" s="467"/>
      <c r="DQ230" s="467"/>
      <c r="DR230" s="467"/>
      <c r="DS230" s="467"/>
      <c r="DT230" s="467"/>
      <c r="DU230" s="467"/>
      <c r="DV230" s="467"/>
      <c r="DW230" s="467"/>
      <c r="DX230" s="467"/>
      <c r="DY230" s="467"/>
      <c r="DZ230" s="467"/>
      <c r="EA230" s="467"/>
      <c r="EB230" s="467"/>
      <c r="EC230" s="467"/>
      <c r="ED230" s="467"/>
      <c r="EE230" s="467"/>
      <c r="EF230" s="467"/>
      <c r="EG230" s="467"/>
      <c r="EH230" s="467"/>
      <c r="EI230" s="467"/>
      <c r="EJ230" s="467"/>
      <c r="EK230" s="467"/>
      <c r="EL230" s="467"/>
      <c r="EM230" s="467"/>
      <c r="EN230" s="467"/>
      <c r="EO230" s="467"/>
      <c r="EP230" s="467"/>
      <c r="EQ230" s="467"/>
      <c r="ER230" s="467"/>
      <c r="ES230" s="467"/>
      <c r="ET230" s="467"/>
      <c r="EU230" s="467"/>
      <c r="EV230" s="467"/>
      <c r="EW230" s="467"/>
      <c r="EX230" s="467"/>
      <c r="EY230" s="467"/>
      <c r="EZ230" s="467"/>
      <c r="FA230" s="467"/>
    </row>
    <row r="231" spans="1:250" hidden="1">
      <c r="A231" s="532"/>
      <c r="B231" s="469"/>
      <c r="C231" s="483"/>
      <c r="D231" s="473"/>
      <c r="E231" s="469"/>
      <c r="F231" s="469"/>
      <c r="G231" s="469"/>
      <c r="H231" s="469"/>
      <c r="I231" s="469"/>
      <c r="J231" s="469"/>
      <c r="K231" s="469"/>
      <c r="L231" s="469"/>
      <c r="M231" s="469"/>
      <c r="N231" s="469"/>
      <c r="O231" s="469"/>
      <c r="P231" s="469"/>
      <c r="Q231" s="469"/>
      <c r="R231" s="469"/>
      <c r="S231" s="469"/>
      <c r="T231" s="469"/>
      <c r="U231" s="469"/>
      <c r="V231" s="469"/>
      <c r="W231" s="469"/>
      <c r="X231" s="469"/>
      <c r="Y231" s="469"/>
      <c r="Z231" s="469"/>
      <c r="AA231" s="469"/>
      <c r="AB231" s="469"/>
      <c r="AC231" s="469"/>
      <c r="AD231" s="469"/>
      <c r="AE231" s="469"/>
      <c r="AF231" s="469"/>
      <c r="AG231" s="469"/>
      <c r="AH231" s="469"/>
      <c r="AI231" s="474"/>
      <c r="AJ231" s="469"/>
      <c r="AK231" s="469"/>
      <c r="AL231" s="469"/>
      <c r="AM231" s="469"/>
      <c r="AN231" s="469"/>
      <c r="AO231" s="469"/>
      <c r="AP231" s="469"/>
      <c r="AQ231" s="469"/>
      <c r="AR231" s="469"/>
      <c r="AS231" s="469"/>
      <c r="AT231" s="469"/>
      <c r="AU231" s="469"/>
      <c r="AV231" s="469"/>
      <c r="AW231" s="469"/>
      <c r="AX231" s="469"/>
      <c r="AY231" s="469"/>
      <c r="AZ231" s="469"/>
      <c r="BA231" s="469"/>
      <c r="BB231" s="469"/>
      <c r="BC231" s="469"/>
      <c r="BD231" s="469"/>
      <c r="BE231" s="469"/>
      <c r="BF231" s="469"/>
      <c r="BG231" s="469"/>
      <c r="BH231" s="469"/>
      <c r="BI231" s="469"/>
      <c r="BJ231" s="469"/>
      <c r="BK231" s="469"/>
      <c r="BL231" s="469"/>
      <c r="BM231" s="469"/>
      <c r="BN231" s="469"/>
      <c r="BO231" s="469"/>
      <c r="BP231" s="469"/>
      <c r="BQ231" s="469"/>
      <c r="BR231" s="469"/>
      <c r="BS231" s="469"/>
      <c r="BT231" s="469"/>
      <c r="BU231" s="469"/>
      <c r="BV231" s="469"/>
      <c r="BW231" s="469"/>
      <c r="BX231" s="469"/>
      <c r="BY231" s="469"/>
      <c r="BZ231" s="469"/>
      <c r="CA231" s="469"/>
      <c r="CB231" s="469"/>
      <c r="CC231" s="469"/>
      <c r="CD231" s="469"/>
      <c r="CE231" s="469"/>
      <c r="CF231" s="469"/>
      <c r="CG231" s="469"/>
      <c r="CH231" s="469"/>
      <c r="CI231" s="469"/>
      <c r="CJ231" s="469"/>
      <c r="CK231" s="469"/>
      <c r="CL231" s="469"/>
      <c r="CM231" s="469"/>
    </row>
    <row r="232" spans="1:250" s="259" customFormat="1" ht="23.25" hidden="1" customHeight="1">
      <c r="A232" s="677"/>
      <c r="B232" s="678" t="s">
        <v>312</v>
      </c>
      <c r="C232" s="670"/>
      <c r="D232" s="670"/>
      <c r="E232" s="670"/>
      <c r="F232" s="670"/>
      <c r="G232" s="670"/>
      <c r="H232" s="670"/>
      <c r="I232" s="670"/>
      <c r="J232" s="670"/>
      <c r="K232" s="670"/>
      <c r="L232" s="670"/>
      <c r="M232" s="670"/>
      <c r="N232" s="670"/>
      <c r="O232" s="670"/>
      <c r="P232" s="670"/>
      <c r="Q232" s="670"/>
      <c r="R232" s="670"/>
      <c r="S232" s="670"/>
      <c r="T232" s="670"/>
      <c r="U232" s="670"/>
      <c r="V232" s="670"/>
      <c r="W232" s="670"/>
      <c r="X232" s="670"/>
      <c r="Y232" s="670"/>
      <c r="Z232" s="670"/>
      <c r="AA232" s="670"/>
      <c r="AB232" s="670"/>
      <c r="AC232" s="670"/>
      <c r="AD232" s="670"/>
      <c r="AE232" s="670"/>
      <c r="AF232" s="670"/>
      <c r="AG232" s="670"/>
      <c r="AH232" s="670"/>
      <c r="AI232" s="670"/>
      <c r="AJ232" s="670"/>
      <c r="AK232" s="670"/>
      <c r="AL232" s="670"/>
      <c r="AM232" s="670"/>
      <c r="AN232" s="670"/>
      <c r="AO232" s="670"/>
      <c r="AP232" s="670"/>
      <c r="AQ232" s="670"/>
      <c r="AR232" s="670"/>
      <c r="AS232" s="670"/>
      <c r="AT232" s="670"/>
      <c r="AU232" s="670"/>
      <c r="AV232" s="670"/>
      <c r="AW232" s="670"/>
      <c r="AX232" s="670"/>
      <c r="AY232" s="670"/>
      <c r="AZ232" s="670"/>
      <c r="BA232" s="670"/>
      <c r="BB232" s="670"/>
      <c r="BC232" s="670"/>
      <c r="BD232" s="670"/>
      <c r="BE232" s="670"/>
      <c r="BF232" s="670"/>
      <c r="BG232" s="670"/>
      <c r="BH232" s="670"/>
      <c r="BI232" s="670"/>
      <c r="BJ232" s="670"/>
      <c r="BK232" s="670"/>
      <c r="BL232" s="670"/>
      <c r="BM232" s="670"/>
      <c r="BN232" s="670"/>
      <c r="BO232" s="670"/>
      <c r="BP232" s="670"/>
      <c r="BQ232" s="670"/>
      <c r="BR232" s="670"/>
      <c r="BS232" s="670"/>
      <c r="BT232" s="670"/>
      <c r="BU232" s="670"/>
      <c r="BV232" s="670"/>
      <c r="BW232" s="670"/>
      <c r="BX232" s="670"/>
      <c r="BY232" s="670"/>
      <c r="BZ232" s="670"/>
      <c r="CA232" s="670"/>
      <c r="CB232" s="670"/>
      <c r="CC232" s="670"/>
      <c r="CD232" s="670"/>
      <c r="CE232" s="670"/>
      <c r="CF232" s="670"/>
      <c r="CG232" s="670"/>
      <c r="CH232" s="670"/>
      <c r="CI232" s="670"/>
      <c r="CJ232" s="670"/>
      <c r="CK232" s="670"/>
      <c r="CL232" s="670"/>
      <c r="CM232" s="670"/>
      <c r="CN232" s="253"/>
      <c r="CO232" s="253"/>
      <c r="CP232" s="253"/>
      <c r="CQ232" s="253"/>
      <c r="CR232" s="253"/>
      <c r="CS232" s="253"/>
      <c r="CT232" s="253"/>
      <c r="CU232" s="253"/>
      <c r="CV232" s="253"/>
      <c r="CW232" s="253"/>
      <c r="CX232" s="253"/>
      <c r="CY232" s="253"/>
      <c r="CZ232" s="253"/>
      <c r="DA232" s="253"/>
      <c r="DB232" s="253"/>
      <c r="DC232" s="253"/>
      <c r="DD232" s="253"/>
      <c r="DE232" s="253"/>
      <c r="DF232" s="253"/>
      <c r="DG232" s="253"/>
      <c r="DH232" s="253"/>
      <c r="DI232" s="253"/>
      <c r="DJ232" s="253"/>
      <c r="DK232" s="253"/>
      <c r="DL232" s="253"/>
      <c r="DM232" s="253"/>
      <c r="DN232" s="253"/>
      <c r="DO232" s="253"/>
      <c r="DP232" s="253"/>
      <c r="DQ232" s="253"/>
      <c r="DR232" s="253"/>
      <c r="DS232" s="253"/>
      <c r="DT232" s="253"/>
      <c r="DU232" s="253"/>
      <c r="DV232" s="253"/>
      <c r="DW232" s="253"/>
      <c r="DX232" s="253"/>
      <c r="DY232" s="253"/>
      <c r="DZ232" s="253"/>
      <c r="EA232" s="253"/>
      <c r="EB232" s="253"/>
      <c r="EC232" s="253"/>
      <c r="ED232" s="253"/>
      <c r="EE232" s="253"/>
      <c r="EF232" s="253"/>
      <c r="EG232" s="253"/>
      <c r="EH232" s="253"/>
      <c r="EI232" s="253"/>
      <c r="EJ232" s="253"/>
      <c r="EK232" s="253"/>
      <c r="EL232" s="253"/>
      <c r="EM232" s="253"/>
      <c r="EN232" s="253"/>
      <c r="EO232" s="253"/>
      <c r="EP232" s="253"/>
      <c r="EQ232" s="253"/>
      <c r="ER232" s="253"/>
      <c r="ES232" s="253"/>
      <c r="ET232" s="253"/>
      <c r="EU232" s="253"/>
      <c r="EV232" s="253"/>
      <c r="EW232" s="253"/>
      <c r="EX232" s="253"/>
      <c r="EY232" s="253"/>
      <c r="EZ232" s="253"/>
      <c r="FA232" s="253"/>
      <c r="FB232" s="253"/>
      <c r="FC232" s="253"/>
      <c r="FD232" s="253"/>
      <c r="FE232" s="253"/>
      <c r="FF232" s="253"/>
      <c r="FG232" s="253"/>
      <c r="FH232" s="253"/>
      <c r="FI232" s="253"/>
      <c r="FJ232" s="253"/>
      <c r="FK232" s="253"/>
      <c r="FL232" s="253"/>
      <c r="FM232" s="253"/>
      <c r="FN232" s="253"/>
      <c r="FO232" s="253"/>
      <c r="FP232" s="253"/>
      <c r="FQ232" s="253"/>
      <c r="FR232" s="253"/>
      <c r="FS232" s="253"/>
      <c r="FT232" s="253"/>
      <c r="FU232" s="253"/>
      <c r="FV232" s="253"/>
      <c r="FW232" s="253"/>
      <c r="FX232" s="253"/>
      <c r="FY232" s="253"/>
      <c r="FZ232" s="253"/>
      <c r="GA232" s="253"/>
      <c r="GB232" s="253"/>
      <c r="GC232" s="253"/>
      <c r="GD232" s="253"/>
      <c r="GE232" s="253"/>
      <c r="GF232" s="253"/>
      <c r="GG232" s="253"/>
      <c r="GH232" s="253"/>
      <c r="GI232" s="253"/>
    </row>
    <row r="233" spans="1:250" s="259" customFormat="1" ht="17.25" hidden="1" customHeight="1">
      <c r="A233" s="531"/>
      <c r="B233" s="467"/>
      <c r="C233" s="467"/>
      <c r="D233" s="467"/>
      <c r="E233" s="467"/>
      <c r="F233" s="467"/>
      <c r="G233" s="467"/>
      <c r="H233" s="467"/>
      <c r="I233" s="467"/>
      <c r="J233" s="467"/>
      <c r="K233" s="467"/>
      <c r="L233" s="467"/>
      <c r="M233" s="467"/>
      <c r="N233" s="467"/>
      <c r="O233" s="467"/>
      <c r="P233" s="467"/>
      <c r="Q233" s="467"/>
      <c r="R233" s="467"/>
      <c r="S233" s="467"/>
      <c r="T233" s="467"/>
      <c r="U233" s="467"/>
      <c r="V233" s="467"/>
      <c r="W233" s="467"/>
      <c r="X233" s="467"/>
      <c r="Y233" s="467"/>
      <c r="Z233" s="467"/>
      <c r="AA233" s="467"/>
      <c r="AB233" s="467"/>
      <c r="AC233" s="467"/>
      <c r="AD233" s="467"/>
      <c r="AE233" s="467"/>
      <c r="AF233" s="467"/>
      <c r="AG233" s="467"/>
      <c r="AH233" s="467"/>
      <c r="AI233" s="467"/>
      <c r="AJ233" s="467"/>
      <c r="AK233" s="467"/>
      <c r="AL233" s="467"/>
      <c r="AM233" s="467"/>
      <c r="AN233" s="467"/>
      <c r="AO233" s="467"/>
      <c r="AP233" s="467"/>
      <c r="AQ233" s="467"/>
      <c r="AR233" s="467"/>
      <c r="AS233" s="467"/>
      <c r="AT233" s="467"/>
      <c r="AU233" s="467"/>
      <c r="AV233" s="467"/>
      <c r="AW233" s="467"/>
      <c r="AX233" s="467"/>
      <c r="AY233" s="467"/>
      <c r="AZ233" s="467"/>
      <c r="BA233" s="467"/>
      <c r="BB233" s="467"/>
      <c r="BC233" s="467"/>
      <c r="BD233" s="467"/>
      <c r="BE233" s="467"/>
      <c r="BF233" s="467"/>
      <c r="BG233" s="467"/>
      <c r="BH233" s="467"/>
      <c r="BI233" s="467"/>
      <c r="BJ233" s="467"/>
      <c r="BK233" s="467"/>
      <c r="BL233" s="467"/>
      <c r="BM233" s="467"/>
      <c r="BN233" s="467"/>
      <c r="BO233" s="467"/>
      <c r="BP233" s="467"/>
      <c r="BQ233" s="467"/>
      <c r="BR233" s="467"/>
      <c r="BS233" s="467"/>
      <c r="BT233" s="467"/>
      <c r="BU233" s="467"/>
      <c r="BV233" s="467"/>
      <c r="BW233" s="467"/>
      <c r="BX233" s="467"/>
      <c r="BY233" s="467"/>
      <c r="BZ233" s="467"/>
      <c r="CA233" s="467"/>
      <c r="CB233" s="467"/>
      <c r="CC233" s="467"/>
      <c r="CD233" s="467"/>
      <c r="CE233" s="467"/>
      <c r="CF233" s="467"/>
      <c r="CG233" s="467"/>
      <c r="CH233" s="467"/>
      <c r="CI233" s="467"/>
      <c r="CJ233" s="467"/>
      <c r="CK233" s="467"/>
      <c r="CL233" s="467"/>
      <c r="CM233" s="467"/>
      <c r="CN233" s="253"/>
      <c r="CO233" s="253"/>
      <c r="CP233" s="253"/>
      <c r="CQ233" s="253"/>
      <c r="CR233" s="253"/>
      <c r="CS233" s="253"/>
      <c r="CT233" s="253"/>
      <c r="CU233" s="253"/>
      <c r="CV233" s="253"/>
      <c r="CW233" s="253"/>
      <c r="CX233" s="253"/>
      <c r="CY233" s="253"/>
      <c r="CZ233" s="253"/>
      <c r="DA233" s="253"/>
      <c r="DB233" s="253"/>
      <c r="DC233" s="253"/>
      <c r="DD233" s="253"/>
      <c r="DE233" s="253"/>
      <c r="DF233" s="253"/>
      <c r="DG233" s="253"/>
      <c r="DH233" s="253"/>
      <c r="DI233" s="253"/>
      <c r="DJ233" s="253"/>
      <c r="DK233" s="253"/>
      <c r="DL233" s="253"/>
      <c r="DM233" s="253"/>
      <c r="DN233" s="253"/>
      <c r="DO233" s="253"/>
      <c r="DP233" s="253"/>
      <c r="DQ233" s="253"/>
      <c r="DR233" s="253"/>
      <c r="DS233" s="253"/>
      <c r="DT233" s="253"/>
      <c r="DU233" s="253"/>
      <c r="DV233" s="253"/>
      <c r="DW233" s="253"/>
      <c r="DX233" s="253"/>
      <c r="DY233" s="253"/>
      <c r="DZ233" s="253"/>
      <c r="EA233" s="253"/>
      <c r="EB233" s="253"/>
      <c r="EC233" s="253"/>
      <c r="ED233" s="253"/>
      <c r="EE233" s="253"/>
      <c r="EF233" s="253"/>
      <c r="EG233" s="253"/>
      <c r="EH233" s="253"/>
      <c r="EI233" s="253"/>
      <c r="EJ233" s="253"/>
      <c r="EK233" s="253"/>
      <c r="EL233" s="253"/>
      <c r="EM233" s="253"/>
      <c r="EN233" s="253"/>
      <c r="EO233" s="253"/>
      <c r="EP233" s="253"/>
      <c r="EQ233" s="253"/>
      <c r="ER233" s="253"/>
      <c r="ES233" s="253"/>
      <c r="ET233" s="253"/>
      <c r="EU233" s="253"/>
      <c r="EV233" s="253"/>
      <c r="EW233" s="253"/>
      <c r="EX233" s="253"/>
      <c r="EY233" s="253"/>
      <c r="EZ233" s="253"/>
      <c r="FA233" s="253"/>
      <c r="FB233" s="253"/>
      <c r="FC233" s="253"/>
      <c r="FD233" s="253"/>
      <c r="FE233" s="253"/>
      <c r="FF233" s="253"/>
      <c r="FG233" s="253"/>
      <c r="FH233" s="253"/>
      <c r="FI233" s="253"/>
      <c r="FJ233" s="253"/>
      <c r="FK233" s="253"/>
      <c r="FL233" s="253"/>
      <c r="FM233" s="253"/>
      <c r="FN233" s="253"/>
      <c r="FO233" s="253"/>
      <c r="FP233" s="253"/>
      <c r="FQ233" s="253"/>
      <c r="FR233" s="253"/>
      <c r="FS233" s="253"/>
      <c r="FT233" s="253"/>
      <c r="FU233" s="253"/>
      <c r="FV233" s="253"/>
      <c r="FW233" s="253"/>
      <c r="FX233" s="253"/>
      <c r="FY233" s="253"/>
      <c r="FZ233" s="253"/>
      <c r="GA233" s="253"/>
      <c r="GB233" s="253"/>
      <c r="GC233" s="253"/>
      <c r="GD233" s="253"/>
      <c r="GE233" s="253"/>
      <c r="GF233" s="253"/>
      <c r="GG233" s="253"/>
      <c r="GH233" s="253"/>
      <c r="GI233" s="253"/>
    </row>
    <row r="234" spans="1:250" ht="33" hidden="1">
      <c r="A234" s="679">
        <v>8.6</v>
      </c>
      <c r="B234" s="680" t="s">
        <v>123</v>
      </c>
      <c r="C234" s="467"/>
      <c r="D234" s="490"/>
      <c r="E234" s="469"/>
      <c r="F234" s="467"/>
      <c r="G234" s="467"/>
      <c r="H234" s="467"/>
      <c r="I234" s="467"/>
      <c r="J234" s="491"/>
      <c r="K234" s="491"/>
      <c r="L234" s="491"/>
      <c r="M234" s="491"/>
      <c r="N234" s="491"/>
      <c r="O234" s="491"/>
      <c r="P234" s="491"/>
      <c r="Q234" s="491"/>
      <c r="R234" s="491"/>
      <c r="S234" s="491"/>
      <c r="T234" s="491"/>
      <c r="U234" s="491"/>
      <c r="V234" s="491"/>
      <c r="W234" s="491"/>
      <c r="X234" s="491"/>
      <c r="Y234" s="491"/>
      <c r="Z234" s="491"/>
      <c r="AA234" s="491"/>
      <c r="AB234" s="491"/>
      <c r="AC234" s="491"/>
      <c r="AD234" s="491"/>
      <c r="AE234" s="491"/>
      <c r="AF234" s="491"/>
      <c r="AG234" s="491"/>
      <c r="AH234" s="491"/>
      <c r="AI234" s="491"/>
      <c r="AJ234" s="491"/>
      <c r="AK234" s="491"/>
      <c r="AL234" s="491"/>
      <c r="AM234" s="491"/>
      <c r="AN234" s="491"/>
      <c r="AO234" s="491"/>
      <c r="AP234" s="491"/>
      <c r="AQ234" s="491"/>
      <c r="AR234" s="491"/>
      <c r="AS234" s="491"/>
      <c r="AT234" s="491"/>
      <c r="AU234" s="491"/>
      <c r="AV234" s="491"/>
      <c r="AW234" s="491"/>
      <c r="AX234" s="491"/>
      <c r="AY234" s="491"/>
      <c r="AZ234" s="491"/>
      <c r="BA234" s="491"/>
      <c r="BB234" s="491"/>
      <c r="BC234" s="491"/>
      <c r="BD234" s="491"/>
      <c r="BE234" s="491"/>
      <c r="BF234" s="491"/>
      <c r="BG234" s="491"/>
      <c r="BH234" s="491"/>
      <c r="BI234" s="491"/>
      <c r="BJ234" s="491"/>
      <c r="BK234" s="491"/>
      <c r="BL234" s="491"/>
      <c r="BM234" s="491"/>
      <c r="BN234" s="491"/>
      <c r="BO234" s="491"/>
      <c r="BP234" s="491"/>
      <c r="BQ234" s="491"/>
      <c r="BR234" s="491"/>
      <c r="BS234" s="491"/>
      <c r="BT234" s="491"/>
      <c r="BU234" s="491"/>
      <c r="BV234" s="491"/>
      <c r="BW234" s="491"/>
      <c r="BX234" s="491"/>
      <c r="BY234" s="491"/>
      <c r="BZ234" s="491"/>
      <c r="CA234" s="467"/>
      <c r="CB234" s="467"/>
      <c r="CC234" s="467"/>
      <c r="CD234" s="467"/>
      <c r="CE234" s="467"/>
      <c r="CF234" s="467"/>
      <c r="CG234" s="467"/>
      <c r="CH234" s="467"/>
      <c r="CI234" s="467"/>
      <c r="CJ234" s="467"/>
      <c r="CK234" s="467"/>
      <c r="CL234" s="467"/>
      <c r="CM234" s="467"/>
    </row>
    <row r="235" spans="1:250" hidden="1">
      <c r="A235" s="531"/>
      <c r="B235" s="489"/>
      <c r="C235" s="467"/>
      <c r="D235" s="490"/>
      <c r="E235" s="469"/>
      <c r="F235" s="467"/>
      <c r="G235" s="467"/>
      <c r="H235" s="467"/>
      <c r="I235" s="467"/>
      <c r="J235" s="491"/>
      <c r="K235" s="491"/>
      <c r="L235" s="491"/>
      <c r="M235" s="491"/>
      <c r="N235" s="491"/>
      <c r="O235" s="491"/>
      <c r="P235" s="491"/>
      <c r="Q235" s="491"/>
      <c r="R235" s="491"/>
      <c r="S235" s="491"/>
      <c r="T235" s="491"/>
      <c r="U235" s="491"/>
      <c r="V235" s="491"/>
      <c r="W235" s="491"/>
      <c r="X235" s="491"/>
      <c r="Y235" s="491"/>
      <c r="Z235" s="491"/>
      <c r="AA235" s="491"/>
      <c r="AB235" s="491"/>
      <c r="AC235" s="491"/>
      <c r="AD235" s="491"/>
      <c r="AE235" s="491"/>
      <c r="AF235" s="491"/>
      <c r="AG235" s="491"/>
      <c r="AH235" s="491"/>
      <c r="AI235" s="491"/>
      <c r="AJ235" s="491"/>
      <c r="AK235" s="491"/>
      <c r="AL235" s="491"/>
      <c r="AM235" s="491"/>
      <c r="AN235" s="491"/>
      <c r="AO235" s="491"/>
      <c r="AP235" s="491"/>
      <c r="AQ235" s="491"/>
      <c r="AR235" s="491"/>
      <c r="AS235" s="491"/>
      <c r="AT235" s="491"/>
      <c r="AU235" s="491"/>
      <c r="AV235" s="491"/>
      <c r="AW235" s="491"/>
      <c r="AX235" s="491"/>
      <c r="AY235" s="491"/>
      <c r="AZ235" s="491"/>
      <c r="BA235" s="491"/>
      <c r="BB235" s="491"/>
      <c r="BC235" s="491"/>
      <c r="BD235" s="491"/>
      <c r="BE235" s="491"/>
      <c r="BF235" s="491"/>
      <c r="BG235" s="491"/>
      <c r="BH235" s="491"/>
      <c r="BI235" s="491"/>
      <c r="BJ235" s="491"/>
      <c r="BK235" s="491"/>
      <c r="BL235" s="491"/>
      <c r="BM235" s="491"/>
      <c r="BN235" s="491"/>
      <c r="BO235" s="491"/>
      <c r="BP235" s="491"/>
      <c r="BQ235" s="491"/>
      <c r="BR235" s="491"/>
      <c r="BS235" s="491"/>
      <c r="BT235" s="491"/>
      <c r="BU235" s="491"/>
      <c r="BV235" s="491"/>
      <c r="BW235" s="491"/>
      <c r="BX235" s="491"/>
      <c r="BY235" s="491"/>
      <c r="BZ235" s="491"/>
      <c r="CA235" s="467"/>
      <c r="CB235" s="467"/>
      <c r="CC235" s="467"/>
      <c r="CD235" s="467"/>
      <c r="CE235" s="467"/>
      <c r="CF235" s="467"/>
      <c r="CG235" s="467"/>
      <c r="CH235" s="467"/>
      <c r="CI235" s="467"/>
      <c r="CJ235" s="467"/>
      <c r="CK235" s="467"/>
      <c r="CL235" s="467"/>
      <c r="CM235" s="467"/>
    </row>
    <row r="236" spans="1:250" hidden="1">
      <c r="A236" s="531"/>
      <c r="B236" s="492" t="s">
        <v>124</v>
      </c>
      <c r="C236" s="493"/>
      <c r="D236" s="494" t="s">
        <v>37</v>
      </c>
      <c r="E236" s="494" t="s">
        <v>38</v>
      </c>
      <c r="F236" s="473" t="s">
        <v>108</v>
      </c>
      <c r="G236" s="473"/>
      <c r="H236" s="473"/>
      <c r="I236" s="467"/>
      <c r="J236" s="491"/>
      <c r="K236" s="491"/>
      <c r="L236" s="491"/>
      <c r="M236" s="491"/>
      <c r="N236" s="491"/>
      <c r="O236" s="491"/>
      <c r="P236" s="491"/>
      <c r="Q236" s="491"/>
      <c r="R236" s="491"/>
      <c r="S236" s="491"/>
      <c r="T236" s="491"/>
      <c r="U236" s="491"/>
      <c r="V236" s="491"/>
      <c r="W236" s="491"/>
      <c r="X236" s="491"/>
      <c r="Y236" s="491"/>
      <c r="Z236" s="491"/>
      <c r="AA236" s="491"/>
      <c r="AB236" s="491"/>
      <c r="AC236" s="491"/>
      <c r="AD236" s="491"/>
      <c r="AE236" s="491"/>
      <c r="AF236" s="491"/>
      <c r="AG236" s="491"/>
      <c r="AH236" s="491"/>
      <c r="AI236" s="491"/>
      <c r="AJ236" s="491"/>
      <c r="AK236" s="491"/>
      <c r="AL236" s="491"/>
      <c r="AM236" s="491"/>
      <c r="AN236" s="491"/>
      <c r="AO236" s="491"/>
      <c r="AP236" s="491"/>
      <c r="AQ236" s="491"/>
      <c r="AR236" s="491"/>
      <c r="AS236" s="491"/>
      <c r="AT236" s="491"/>
      <c r="AU236" s="491"/>
      <c r="AV236" s="491"/>
      <c r="AW236" s="491"/>
      <c r="AX236" s="491"/>
      <c r="AY236" s="491"/>
      <c r="AZ236" s="491"/>
      <c r="BA236" s="491"/>
      <c r="BB236" s="491"/>
      <c r="BC236" s="491"/>
      <c r="BD236" s="491"/>
      <c r="BE236" s="491"/>
      <c r="BF236" s="491"/>
      <c r="BG236" s="491"/>
      <c r="BH236" s="491"/>
      <c r="BI236" s="491"/>
      <c r="BJ236" s="491"/>
      <c r="BK236" s="491"/>
      <c r="BL236" s="491"/>
      <c r="BM236" s="491"/>
      <c r="BN236" s="491"/>
      <c r="BO236" s="491"/>
      <c r="BP236" s="491"/>
      <c r="BQ236" s="491"/>
      <c r="BR236" s="491"/>
      <c r="BS236" s="491"/>
      <c r="BT236" s="491"/>
      <c r="BU236" s="491"/>
      <c r="BV236" s="491"/>
      <c r="BW236" s="491"/>
      <c r="BX236" s="491"/>
      <c r="BY236" s="491"/>
      <c r="BZ236" s="491"/>
      <c r="CA236" s="467"/>
      <c r="CB236" s="467"/>
      <c r="CC236" s="467"/>
      <c r="CD236" s="467"/>
      <c r="CE236" s="467"/>
      <c r="CF236" s="467"/>
      <c r="CG236" s="467"/>
      <c r="CH236" s="467"/>
      <c r="CI236" s="467"/>
      <c r="CJ236" s="467"/>
      <c r="CK236" s="467"/>
      <c r="CL236" s="467"/>
      <c r="CM236" s="467"/>
    </row>
    <row r="237" spans="1:250" ht="33" hidden="1">
      <c r="A237" s="531"/>
      <c r="B237" s="495" t="s">
        <v>125</v>
      </c>
      <c r="C237" s="472" t="s">
        <v>114</v>
      </c>
      <c r="D237" s="674"/>
      <c r="E237" s="674"/>
      <c r="F237" s="674"/>
      <c r="G237" s="473"/>
      <c r="H237" s="473"/>
      <c r="I237" s="467"/>
      <c r="J237" s="491"/>
      <c r="K237" s="491"/>
      <c r="L237" s="491"/>
      <c r="M237" s="491"/>
      <c r="N237" s="491"/>
      <c r="O237" s="491"/>
      <c r="P237" s="491"/>
      <c r="Q237" s="491"/>
      <c r="R237" s="491"/>
      <c r="S237" s="491"/>
      <c r="T237" s="491"/>
      <c r="U237" s="491"/>
      <c r="V237" s="491"/>
      <c r="W237" s="491"/>
      <c r="X237" s="491"/>
      <c r="Y237" s="491"/>
      <c r="Z237" s="491"/>
      <c r="AA237" s="491"/>
      <c r="AB237" s="491"/>
      <c r="AC237" s="491"/>
      <c r="AD237" s="491"/>
      <c r="AE237" s="491"/>
      <c r="AF237" s="491"/>
      <c r="AG237" s="491"/>
      <c r="AH237" s="491"/>
      <c r="AI237" s="491"/>
      <c r="AJ237" s="491"/>
      <c r="AK237" s="491"/>
      <c r="AL237" s="491"/>
      <c r="AM237" s="491"/>
      <c r="AN237" s="491"/>
      <c r="AO237" s="491"/>
      <c r="AP237" s="491"/>
      <c r="AQ237" s="491"/>
      <c r="AR237" s="491"/>
      <c r="AS237" s="491"/>
      <c r="AT237" s="491"/>
      <c r="AU237" s="491"/>
      <c r="AV237" s="491"/>
      <c r="AW237" s="491"/>
      <c r="AX237" s="491"/>
      <c r="AY237" s="491"/>
      <c r="AZ237" s="491"/>
      <c r="BA237" s="491"/>
      <c r="BB237" s="491"/>
      <c r="BC237" s="491"/>
      <c r="BD237" s="491"/>
      <c r="BE237" s="491"/>
      <c r="BF237" s="491"/>
      <c r="BG237" s="491"/>
      <c r="BH237" s="491"/>
      <c r="BI237" s="491"/>
      <c r="BJ237" s="491"/>
      <c r="BK237" s="491"/>
      <c r="BL237" s="491"/>
      <c r="BM237" s="491"/>
      <c r="BN237" s="491"/>
      <c r="BO237" s="491"/>
      <c r="BP237" s="491"/>
      <c r="BQ237" s="491"/>
      <c r="BR237" s="491"/>
      <c r="BS237" s="491"/>
      <c r="BT237" s="491"/>
      <c r="BU237" s="491"/>
      <c r="BV237" s="491"/>
      <c r="BW237" s="491"/>
      <c r="BX237" s="491"/>
      <c r="BY237" s="491"/>
      <c r="BZ237" s="491"/>
      <c r="CA237" s="467"/>
      <c r="CB237" s="467"/>
      <c r="CC237" s="467"/>
      <c r="CD237" s="467"/>
      <c r="CE237" s="467"/>
      <c r="CF237" s="467"/>
      <c r="CG237" s="467"/>
      <c r="CH237" s="467"/>
      <c r="CI237" s="467"/>
      <c r="CJ237" s="467"/>
      <c r="CK237" s="467"/>
      <c r="CL237" s="467"/>
      <c r="CM237" s="467"/>
    </row>
    <row r="238" spans="1:250" hidden="1">
      <c r="A238" s="531"/>
      <c r="B238" s="480"/>
      <c r="C238" s="496" t="s">
        <v>115</v>
      </c>
      <c r="D238" s="674"/>
      <c r="E238" s="674"/>
      <c r="F238" s="674"/>
      <c r="G238" s="473"/>
      <c r="H238" s="473"/>
      <c r="I238" s="467"/>
      <c r="J238" s="491"/>
      <c r="K238" s="491"/>
      <c r="L238" s="491"/>
      <c r="M238" s="491"/>
      <c r="N238" s="491"/>
      <c r="O238" s="491"/>
      <c r="P238" s="491"/>
      <c r="Q238" s="491"/>
      <c r="R238" s="491"/>
      <c r="S238" s="491"/>
      <c r="T238" s="491"/>
      <c r="U238" s="491"/>
      <c r="V238" s="491"/>
      <c r="W238" s="491"/>
      <c r="X238" s="491"/>
      <c r="Y238" s="491"/>
      <c r="Z238" s="491"/>
      <c r="AA238" s="491"/>
      <c r="AB238" s="491"/>
      <c r="AC238" s="491"/>
      <c r="AD238" s="491"/>
      <c r="AE238" s="491"/>
      <c r="AF238" s="491"/>
      <c r="AG238" s="491"/>
      <c r="AH238" s="491"/>
      <c r="AI238" s="491"/>
      <c r="AJ238" s="491"/>
      <c r="AK238" s="491"/>
      <c r="AL238" s="491"/>
      <c r="AM238" s="491"/>
      <c r="AN238" s="491"/>
      <c r="AO238" s="491"/>
      <c r="AP238" s="491"/>
      <c r="AQ238" s="491"/>
      <c r="AR238" s="491"/>
      <c r="AS238" s="491"/>
      <c r="AT238" s="491"/>
      <c r="AU238" s="491"/>
      <c r="AV238" s="491"/>
      <c r="AW238" s="491"/>
      <c r="AX238" s="491"/>
      <c r="AY238" s="491"/>
      <c r="AZ238" s="491"/>
      <c r="BA238" s="491"/>
      <c r="BB238" s="491"/>
      <c r="BC238" s="491"/>
      <c r="BD238" s="491"/>
      <c r="BE238" s="491"/>
      <c r="BF238" s="491"/>
      <c r="BG238" s="491"/>
      <c r="BH238" s="491"/>
      <c r="BI238" s="491"/>
      <c r="BJ238" s="491"/>
      <c r="BK238" s="491"/>
      <c r="BL238" s="491"/>
      <c r="BM238" s="491"/>
      <c r="BN238" s="491"/>
      <c r="BO238" s="491"/>
      <c r="BP238" s="491"/>
      <c r="BQ238" s="491"/>
      <c r="BR238" s="491"/>
      <c r="BS238" s="491"/>
      <c r="BT238" s="491"/>
      <c r="BU238" s="491"/>
      <c r="BV238" s="491"/>
      <c r="BW238" s="491"/>
      <c r="BX238" s="491"/>
      <c r="BY238" s="491"/>
      <c r="BZ238" s="491"/>
      <c r="CA238" s="467"/>
      <c r="CB238" s="467"/>
      <c r="CC238" s="467"/>
      <c r="CD238" s="467"/>
      <c r="CE238" s="467"/>
      <c r="CF238" s="467"/>
      <c r="CG238" s="467"/>
      <c r="CH238" s="467"/>
      <c r="CI238" s="467"/>
      <c r="CJ238" s="467"/>
      <c r="CK238" s="467"/>
      <c r="CL238" s="467"/>
      <c r="CM238" s="467"/>
    </row>
    <row r="239" spans="1:250" hidden="1">
      <c r="A239" s="531"/>
      <c r="B239" s="497" t="s">
        <v>126</v>
      </c>
      <c r="C239" s="498"/>
      <c r="D239" s="499" t="s">
        <v>127</v>
      </c>
      <c r="E239" s="499" t="s">
        <v>128</v>
      </c>
      <c r="F239" s="499" t="s">
        <v>129</v>
      </c>
      <c r="G239" s="500" t="s">
        <v>130</v>
      </c>
      <c r="H239" s="500"/>
      <c r="I239" s="467"/>
      <c r="J239" s="491"/>
      <c r="K239" s="491"/>
      <c r="L239" s="491"/>
      <c r="M239" s="491"/>
      <c r="N239" s="491"/>
      <c r="O239" s="491"/>
      <c r="P239" s="491"/>
      <c r="Q239" s="491"/>
      <c r="R239" s="491"/>
      <c r="S239" s="491"/>
      <c r="T239" s="491"/>
      <c r="U239" s="491"/>
      <c r="V239" s="491"/>
      <c r="W239" s="491"/>
      <c r="X239" s="491"/>
      <c r="Y239" s="491"/>
      <c r="Z239" s="491"/>
      <c r="AA239" s="491"/>
      <c r="AB239" s="491"/>
      <c r="AC239" s="491"/>
      <c r="AD239" s="491"/>
      <c r="AE239" s="491"/>
      <c r="AF239" s="491"/>
      <c r="AG239" s="491"/>
      <c r="AH239" s="491"/>
      <c r="AI239" s="491"/>
      <c r="AJ239" s="491"/>
      <c r="AK239" s="491"/>
      <c r="AL239" s="491"/>
      <c r="AM239" s="491"/>
      <c r="AN239" s="491"/>
      <c r="AO239" s="491"/>
      <c r="AP239" s="491"/>
      <c r="AQ239" s="491"/>
      <c r="AR239" s="491"/>
      <c r="AS239" s="491"/>
      <c r="AT239" s="491"/>
      <c r="AU239" s="491"/>
      <c r="AV239" s="491"/>
      <c r="AW239" s="491"/>
      <c r="AX239" s="491"/>
      <c r="AY239" s="491"/>
      <c r="AZ239" s="491"/>
      <c r="BA239" s="491"/>
      <c r="BB239" s="491"/>
      <c r="BC239" s="491"/>
      <c r="BD239" s="491"/>
      <c r="BE239" s="491"/>
      <c r="BF239" s="491"/>
      <c r="BG239" s="491"/>
      <c r="BH239" s="491"/>
      <c r="BI239" s="491"/>
      <c r="BJ239" s="491"/>
      <c r="BK239" s="491"/>
      <c r="BL239" s="491"/>
      <c r="BM239" s="491"/>
      <c r="BN239" s="491"/>
      <c r="BO239" s="491"/>
      <c r="BP239" s="491"/>
      <c r="BQ239" s="491"/>
      <c r="BR239" s="491"/>
      <c r="BS239" s="491"/>
      <c r="BT239" s="491"/>
      <c r="BU239" s="491"/>
      <c r="BV239" s="491"/>
      <c r="BW239" s="491"/>
      <c r="BX239" s="491"/>
      <c r="BY239" s="491"/>
      <c r="BZ239" s="491"/>
      <c r="CA239" s="467"/>
      <c r="CB239" s="467"/>
      <c r="CC239" s="467"/>
      <c r="CD239" s="467"/>
      <c r="CE239" s="467"/>
      <c r="CF239" s="467"/>
      <c r="CG239" s="467"/>
      <c r="CH239" s="467"/>
      <c r="CI239" s="467"/>
      <c r="CJ239" s="467"/>
      <c r="CK239" s="467"/>
      <c r="CL239" s="467"/>
      <c r="CM239" s="467"/>
    </row>
    <row r="240" spans="1:250" ht="33" hidden="1">
      <c r="A240" s="531"/>
      <c r="B240" s="473"/>
      <c r="C240" s="501" t="s">
        <v>131</v>
      </c>
      <c r="D240" s="674"/>
      <c r="E240" s="674"/>
      <c r="F240" s="674"/>
      <c r="G240" s="674"/>
      <c r="H240" s="473"/>
      <c r="I240" s="467"/>
      <c r="J240" s="491"/>
      <c r="K240" s="491"/>
      <c r="L240" s="491"/>
      <c r="M240" s="491"/>
      <c r="N240" s="491"/>
      <c r="O240" s="491"/>
      <c r="P240" s="491"/>
      <c r="Q240" s="491"/>
      <c r="R240" s="491"/>
      <c r="S240" s="491"/>
      <c r="T240" s="491"/>
      <c r="U240" s="491"/>
      <c r="V240" s="491"/>
      <c r="W240" s="491"/>
      <c r="X240" s="491"/>
      <c r="Y240" s="491"/>
      <c r="Z240" s="491"/>
      <c r="AA240" s="491"/>
      <c r="AB240" s="491"/>
      <c r="AC240" s="491"/>
      <c r="AD240" s="491"/>
      <c r="AE240" s="491"/>
      <c r="AF240" s="491"/>
      <c r="AG240" s="491"/>
      <c r="AH240" s="491"/>
      <c r="AI240" s="491"/>
      <c r="AJ240" s="491"/>
      <c r="AK240" s="491"/>
      <c r="AL240" s="491"/>
      <c r="AM240" s="491"/>
      <c r="AN240" s="491"/>
      <c r="AO240" s="491"/>
      <c r="AP240" s="491"/>
      <c r="AQ240" s="491"/>
      <c r="AR240" s="491"/>
      <c r="AS240" s="491"/>
      <c r="AT240" s="491"/>
      <c r="AU240" s="491"/>
      <c r="AV240" s="491"/>
      <c r="AW240" s="491"/>
      <c r="AX240" s="491"/>
      <c r="AY240" s="491"/>
      <c r="AZ240" s="491"/>
      <c r="BA240" s="491"/>
      <c r="BB240" s="491"/>
      <c r="BC240" s="491"/>
      <c r="BD240" s="491"/>
      <c r="BE240" s="491"/>
      <c r="BF240" s="491"/>
      <c r="BG240" s="491"/>
      <c r="BH240" s="491"/>
      <c r="BI240" s="491"/>
      <c r="BJ240" s="491"/>
      <c r="BK240" s="491"/>
      <c r="BL240" s="491"/>
      <c r="BM240" s="491"/>
      <c r="BN240" s="491"/>
      <c r="BO240" s="491"/>
      <c r="BP240" s="491"/>
      <c r="BQ240" s="491"/>
      <c r="BR240" s="491"/>
      <c r="BS240" s="491"/>
      <c r="BT240" s="491"/>
      <c r="BU240" s="491"/>
      <c r="BV240" s="491"/>
      <c r="BW240" s="491"/>
      <c r="BX240" s="491"/>
      <c r="BY240" s="491"/>
      <c r="BZ240" s="491"/>
      <c r="CA240" s="467"/>
      <c r="CB240" s="467"/>
      <c r="CC240" s="467"/>
      <c r="CD240" s="467"/>
      <c r="CE240" s="467"/>
      <c r="CF240" s="467"/>
      <c r="CG240" s="467"/>
      <c r="CH240" s="467"/>
      <c r="CI240" s="467"/>
      <c r="CJ240" s="467"/>
      <c r="CK240" s="467"/>
      <c r="CL240" s="467"/>
      <c r="CM240" s="467"/>
    </row>
    <row r="241" spans="1:191" hidden="1">
      <c r="A241" s="531"/>
      <c r="B241" s="481"/>
      <c r="C241" s="502"/>
      <c r="D241" s="674"/>
      <c r="E241" s="674"/>
      <c r="F241" s="674"/>
      <c r="G241" s="674"/>
      <c r="H241" s="473"/>
      <c r="I241" s="467"/>
      <c r="J241" s="491"/>
      <c r="K241" s="491"/>
      <c r="L241" s="491"/>
      <c r="M241" s="491"/>
      <c r="N241" s="491"/>
      <c r="O241" s="491"/>
      <c r="P241" s="491"/>
      <c r="Q241" s="491"/>
      <c r="R241" s="491"/>
      <c r="S241" s="491"/>
      <c r="T241" s="491"/>
      <c r="U241" s="491"/>
      <c r="V241" s="491"/>
      <c r="W241" s="491"/>
      <c r="X241" s="491"/>
      <c r="Y241" s="491"/>
      <c r="Z241" s="491"/>
      <c r="AA241" s="491"/>
      <c r="AB241" s="491"/>
      <c r="AC241" s="491"/>
      <c r="AD241" s="491"/>
      <c r="AE241" s="491"/>
      <c r="AF241" s="491"/>
      <c r="AG241" s="491"/>
      <c r="AH241" s="491"/>
      <c r="AI241" s="491"/>
      <c r="AJ241" s="491"/>
      <c r="AK241" s="491"/>
      <c r="AL241" s="491"/>
      <c r="AM241" s="491"/>
      <c r="AN241" s="491"/>
      <c r="AO241" s="491"/>
      <c r="AP241" s="491"/>
      <c r="AQ241" s="491"/>
      <c r="AR241" s="491"/>
      <c r="AS241" s="491"/>
      <c r="AT241" s="491"/>
      <c r="AU241" s="491"/>
      <c r="AV241" s="491"/>
      <c r="AW241" s="491"/>
      <c r="AX241" s="491"/>
      <c r="AY241" s="491"/>
      <c r="AZ241" s="491"/>
      <c r="BA241" s="491"/>
      <c r="BB241" s="491"/>
      <c r="BC241" s="491"/>
      <c r="BD241" s="491"/>
      <c r="BE241" s="491"/>
      <c r="BF241" s="491"/>
      <c r="BG241" s="491"/>
      <c r="BH241" s="491"/>
      <c r="BI241" s="491"/>
      <c r="BJ241" s="491"/>
      <c r="BK241" s="491"/>
      <c r="BL241" s="491"/>
      <c r="BM241" s="491"/>
      <c r="BN241" s="491"/>
      <c r="BO241" s="491"/>
      <c r="BP241" s="491"/>
      <c r="BQ241" s="491"/>
      <c r="BR241" s="491"/>
      <c r="BS241" s="491"/>
      <c r="BT241" s="491"/>
      <c r="BU241" s="491"/>
      <c r="BV241" s="491"/>
      <c r="BW241" s="491"/>
      <c r="BX241" s="491"/>
      <c r="BY241" s="491"/>
      <c r="BZ241" s="491"/>
      <c r="CA241" s="467"/>
      <c r="CB241" s="467"/>
      <c r="CC241" s="467"/>
      <c r="CD241" s="467"/>
      <c r="CE241" s="467"/>
      <c r="CF241" s="467"/>
      <c r="CG241" s="467"/>
      <c r="CH241" s="467"/>
      <c r="CI241" s="467"/>
      <c r="CJ241" s="467"/>
      <c r="CK241" s="467"/>
      <c r="CL241" s="467"/>
      <c r="CM241" s="467"/>
    </row>
    <row r="242" spans="1:191" hidden="1">
      <c r="A242" s="531"/>
      <c r="B242" s="480"/>
      <c r="C242" s="469"/>
      <c r="D242" s="469"/>
      <c r="E242" s="473"/>
      <c r="F242" s="473"/>
      <c r="G242" s="473"/>
      <c r="H242" s="473"/>
      <c r="I242" s="467"/>
      <c r="J242" s="491"/>
      <c r="K242" s="491"/>
      <c r="L242" s="491"/>
      <c r="M242" s="491"/>
      <c r="N242" s="491"/>
      <c r="O242" s="491"/>
      <c r="P242" s="491"/>
      <c r="Q242" s="491"/>
      <c r="R242" s="491"/>
      <c r="S242" s="491"/>
      <c r="T242" s="491"/>
      <c r="U242" s="491"/>
      <c r="V242" s="491"/>
      <c r="W242" s="491"/>
      <c r="X242" s="491"/>
      <c r="Y242" s="491"/>
      <c r="Z242" s="491"/>
      <c r="AA242" s="491"/>
      <c r="AB242" s="491"/>
      <c r="AC242" s="491"/>
      <c r="AD242" s="491"/>
      <c r="AE242" s="491"/>
      <c r="AF242" s="491"/>
      <c r="AG242" s="491"/>
      <c r="AH242" s="491"/>
      <c r="AI242" s="491"/>
      <c r="AJ242" s="491"/>
      <c r="AK242" s="491"/>
      <c r="AL242" s="491"/>
      <c r="AM242" s="491"/>
      <c r="AN242" s="491"/>
      <c r="AO242" s="491"/>
      <c r="AP242" s="491"/>
      <c r="AQ242" s="491"/>
      <c r="AR242" s="491"/>
      <c r="AS242" s="491"/>
      <c r="AT242" s="491"/>
      <c r="AU242" s="491"/>
      <c r="AV242" s="491"/>
      <c r="AW242" s="491"/>
      <c r="AX242" s="491"/>
      <c r="AY242" s="491"/>
      <c r="AZ242" s="491"/>
      <c r="BA242" s="491"/>
      <c r="BB242" s="491"/>
      <c r="BC242" s="491"/>
      <c r="BD242" s="491"/>
      <c r="BE242" s="491"/>
      <c r="BF242" s="491"/>
      <c r="BG242" s="491"/>
      <c r="BH242" s="491"/>
      <c r="BI242" s="491"/>
      <c r="BJ242" s="491"/>
      <c r="BK242" s="491"/>
      <c r="BL242" s="491"/>
      <c r="BM242" s="491"/>
      <c r="BN242" s="491"/>
      <c r="BO242" s="491"/>
      <c r="BP242" s="491"/>
      <c r="BQ242" s="491"/>
      <c r="BR242" s="491"/>
      <c r="BS242" s="491"/>
      <c r="BT242" s="491"/>
      <c r="BU242" s="491"/>
      <c r="BV242" s="491"/>
      <c r="BW242" s="491"/>
      <c r="BX242" s="491"/>
      <c r="BY242" s="491"/>
      <c r="BZ242" s="491"/>
    </row>
    <row r="243" spans="1:191" hidden="1">
      <c r="B243" s="435" t="s">
        <v>216</v>
      </c>
      <c r="K243" s="491"/>
      <c r="L243" s="491"/>
      <c r="M243" s="491"/>
      <c r="N243" s="491"/>
      <c r="O243" s="491"/>
      <c r="P243" s="491"/>
      <c r="Q243" s="491"/>
      <c r="R243" s="491"/>
      <c r="S243" s="491"/>
      <c r="T243" s="491"/>
      <c r="U243" s="491"/>
      <c r="V243" s="491"/>
      <c r="W243" s="491"/>
      <c r="X243" s="491"/>
      <c r="Y243" s="491"/>
      <c r="Z243" s="491"/>
      <c r="AA243" s="491"/>
      <c r="AB243" s="491"/>
      <c r="AC243" s="491"/>
      <c r="AD243" s="491"/>
      <c r="AE243" s="491"/>
      <c r="AF243" s="491"/>
      <c r="AG243" s="491"/>
      <c r="AH243" s="491"/>
      <c r="AI243" s="491"/>
      <c r="AJ243" s="491"/>
      <c r="AK243" s="491"/>
      <c r="AL243" s="491"/>
      <c r="AM243" s="491"/>
      <c r="AN243" s="491"/>
      <c r="AO243" s="491"/>
      <c r="AP243" s="491"/>
      <c r="AQ243" s="491"/>
      <c r="AR243" s="491"/>
      <c r="AS243" s="491"/>
      <c r="AT243" s="491"/>
      <c r="AU243" s="491"/>
      <c r="AV243" s="491"/>
      <c r="AW243" s="491"/>
      <c r="AX243" s="491"/>
      <c r="AY243" s="491"/>
      <c r="AZ243" s="491"/>
      <c r="BA243" s="491"/>
      <c r="BB243" s="491"/>
      <c r="BC243" s="491"/>
      <c r="BD243" s="491"/>
      <c r="BE243" s="491"/>
      <c r="BF243" s="491"/>
      <c r="BG243" s="491"/>
      <c r="BH243" s="491"/>
      <c r="BI243" s="491"/>
      <c r="BJ243" s="491"/>
      <c r="BK243" s="491"/>
      <c r="BL243" s="491"/>
      <c r="BM243" s="491"/>
      <c r="BN243" s="491"/>
      <c r="BO243" s="491"/>
      <c r="BP243" s="491"/>
      <c r="BQ243" s="491"/>
      <c r="BR243" s="491"/>
      <c r="BS243" s="491"/>
      <c r="BT243" s="491"/>
      <c r="BU243" s="491"/>
      <c r="BV243" s="491"/>
      <c r="BW243" s="491"/>
      <c r="BX243" s="491"/>
      <c r="BY243" s="491"/>
      <c r="BZ243" s="491"/>
    </row>
    <row r="244" spans="1:191" hidden="1">
      <c r="B244" s="440" t="s">
        <v>215</v>
      </c>
      <c r="K244" s="491"/>
      <c r="L244" s="491"/>
      <c r="M244" s="491"/>
      <c r="N244" s="491"/>
      <c r="O244" s="491"/>
      <c r="P244" s="491"/>
      <c r="Q244" s="491"/>
      <c r="R244" s="491"/>
      <c r="S244" s="491"/>
      <c r="T244" s="491"/>
      <c r="U244" s="491"/>
      <c r="V244" s="491"/>
      <c r="W244" s="491"/>
      <c r="X244" s="491"/>
      <c r="Y244" s="491"/>
      <c r="Z244" s="491"/>
      <c r="AA244" s="491"/>
      <c r="AB244" s="491"/>
      <c r="AC244" s="491"/>
      <c r="AD244" s="491"/>
      <c r="AE244" s="491"/>
      <c r="AF244" s="491"/>
      <c r="AG244" s="491"/>
      <c r="AH244" s="491"/>
      <c r="AI244" s="491"/>
      <c r="AJ244" s="491"/>
      <c r="AK244" s="491"/>
      <c r="AL244" s="491"/>
      <c r="AM244" s="491"/>
      <c r="AN244" s="491"/>
      <c r="AO244" s="491"/>
      <c r="AP244" s="491"/>
      <c r="AQ244" s="491"/>
      <c r="AR244" s="491"/>
      <c r="AS244" s="491"/>
      <c r="AT244" s="491"/>
      <c r="AU244" s="491"/>
      <c r="AV244" s="491"/>
      <c r="AW244" s="491"/>
      <c r="AX244" s="491"/>
      <c r="AY244" s="491"/>
      <c r="AZ244" s="491"/>
      <c r="BA244" s="491"/>
      <c r="BB244" s="491"/>
      <c r="BC244" s="491"/>
      <c r="BD244" s="491"/>
      <c r="BE244" s="491"/>
      <c r="BF244" s="491"/>
      <c r="BG244" s="491"/>
      <c r="BH244" s="491"/>
      <c r="BI244" s="491"/>
      <c r="BJ244" s="491"/>
      <c r="BK244" s="491"/>
      <c r="BL244" s="491"/>
      <c r="BM244" s="491"/>
      <c r="BN244" s="491"/>
      <c r="BO244" s="491"/>
      <c r="BP244" s="491"/>
      <c r="BQ244" s="491"/>
      <c r="BR244" s="491"/>
      <c r="BS244" s="491"/>
      <c r="BT244" s="491"/>
      <c r="BU244" s="491"/>
      <c r="BV244" s="491"/>
      <c r="BW244" s="491"/>
      <c r="BX244" s="491"/>
      <c r="BY244" s="491"/>
      <c r="BZ244" s="491"/>
    </row>
    <row r="245" spans="1:191" hidden="1">
      <c r="B245" s="440" t="s">
        <v>161</v>
      </c>
      <c r="K245" s="491"/>
      <c r="L245" s="491"/>
      <c r="M245" s="491"/>
      <c r="N245" s="491"/>
      <c r="O245" s="491"/>
      <c r="P245" s="491"/>
      <c r="Q245" s="491"/>
      <c r="R245" s="491"/>
      <c r="S245" s="491"/>
      <c r="T245" s="491"/>
      <c r="U245" s="491"/>
      <c r="V245" s="491"/>
      <c r="W245" s="491"/>
      <c r="X245" s="491"/>
      <c r="Y245" s="491"/>
      <c r="Z245" s="491"/>
      <c r="AA245" s="491"/>
      <c r="AB245" s="491"/>
      <c r="AC245" s="491"/>
      <c r="AD245" s="491"/>
      <c r="AE245" s="491"/>
      <c r="AF245" s="491"/>
      <c r="AG245" s="491"/>
      <c r="AH245" s="491"/>
      <c r="AI245" s="491"/>
      <c r="AJ245" s="491"/>
      <c r="AK245" s="491"/>
      <c r="AL245" s="491"/>
      <c r="AM245" s="491"/>
      <c r="AN245" s="491"/>
      <c r="AO245" s="491"/>
      <c r="AP245" s="491"/>
      <c r="AQ245" s="491"/>
      <c r="AR245" s="491"/>
      <c r="AS245" s="491"/>
      <c r="AT245" s="491"/>
      <c r="AU245" s="491"/>
      <c r="AV245" s="491"/>
      <c r="AW245" s="491"/>
      <c r="AX245" s="491"/>
      <c r="AY245" s="491"/>
      <c r="AZ245" s="491"/>
      <c r="BA245" s="491"/>
      <c r="BB245" s="491"/>
      <c r="BC245" s="491"/>
      <c r="BD245" s="491"/>
      <c r="BE245" s="491"/>
      <c r="BF245" s="491"/>
      <c r="BG245" s="491"/>
      <c r="BH245" s="491"/>
      <c r="BI245" s="491"/>
      <c r="BJ245" s="491"/>
      <c r="BK245" s="491"/>
      <c r="BL245" s="491"/>
      <c r="BM245" s="491"/>
      <c r="BN245" s="491"/>
      <c r="BO245" s="491"/>
      <c r="BP245" s="491"/>
      <c r="BQ245" s="491"/>
      <c r="BR245" s="491"/>
      <c r="BS245" s="491"/>
      <c r="BT245" s="491"/>
      <c r="BU245" s="491"/>
      <c r="BV245" s="491"/>
      <c r="BW245" s="491"/>
      <c r="BX245" s="491"/>
      <c r="BY245" s="491"/>
      <c r="BZ245" s="491"/>
    </row>
    <row r="246" spans="1:191" hidden="1">
      <c r="B246" s="440"/>
      <c r="K246" s="491"/>
      <c r="L246" s="491"/>
      <c r="M246" s="491"/>
      <c r="N246" s="491"/>
      <c r="O246" s="491"/>
      <c r="P246" s="491"/>
      <c r="Q246" s="491"/>
      <c r="R246" s="491"/>
      <c r="S246" s="491"/>
      <c r="T246" s="491"/>
      <c r="U246" s="491"/>
      <c r="V246" s="491"/>
      <c r="W246" s="491"/>
      <c r="X246" s="491"/>
      <c r="Y246" s="491"/>
      <c r="Z246" s="491"/>
      <c r="AA246" s="491"/>
      <c r="AB246" s="491"/>
      <c r="AC246" s="491"/>
      <c r="AD246" s="491"/>
      <c r="AE246" s="491"/>
      <c r="AF246" s="491"/>
      <c r="AG246" s="491"/>
      <c r="AH246" s="491"/>
      <c r="AI246" s="491"/>
      <c r="AJ246" s="491"/>
      <c r="AK246" s="491"/>
      <c r="AL246" s="491"/>
      <c r="AM246" s="491"/>
      <c r="AN246" s="491"/>
      <c r="AO246" s="491"/>
      <c r="AP246" s="491"/>
      <c r="AQ246" s="491"/>
      <c r="AR246" s="491"/>
      <c r="AS246" s="491"/>
      <c r="AT246" s="491"/>
      <c r="AU246" s="491"/>
      <c r="AV246" s="491"/>
      <c r="AW246" s="491"/>
      <c r="AX246" s="491"/>
      <c r="AY246" s="491"/>
      <c r="AZ246" s="491"/>
      <c r="BA246" s="491"/>
      <c r="BB246" s="491"/>
      <c r="BC246" s="491"/>
      <c r="BD246" s="491"/>
      <c r="BE246" s="491"/>
      <c r="BF246" s="491"/>
      <c r="BG246" s="491"/>
      <c r="BH246" s="491"/>
      <c r="BI246" s="491"/>
      <c r="BJ246" s="491"/>
      <c r="BK246" s="491"/>
      <c r="BL246" s="491"/>
      <c r="BM246" s="491"/>
      <c r="BN246" s="491"/>
      <c r="BO246" s="491"/>
      <c r="BP246" s="491"/>
      <c r="BQ246" s="491"/>
      <c r="BR246" s="491"/>
      <c r="BS246" s="491"/>
      <c r="BT246" s="491"/>
      <c r="BU246" s="491"/>
      <c r="BV246" s="491"/>
      <c r="BW246" s="491"/>
      <c r="BX246" s="491"/>
      <c r="BY246" s="491"/>
      <c r="BZ246" s="491"/>
    </row>
    <row r="247" spans="1:191" hidden="1">
      <c r="B247" s="441" t="s">
        <v>162</v>
      </c>
      <c r="C247" s="681"/>
      <c r="K247" s="281"/>
      <c r="L247" s="282"/>
      <c r="M247" s="281"/>
      <c r="N247" s="281"/>
      <c r="O247" s="281"/>
      <c r="P247" s="476"/>
      <c r="Q247" s="476"/>
      <c r="R247" s="476"/>
      <c r="S247" s="491"/>
      <c r="T247" s="491"/>
      <c r="U247" s="491"/>
      <c r="V247" s="491"/>
      <c r="W247" s="491"/>
      <c r="X247" s="491"/>
      <c r="Y247" s="491"/>
      <c r="Z247" s="491"/>
      <c r="AA247" s="491"/>
      <c r="AB247" s="491"/>
      <c r="AC247" s="491"/>
      <c r="AD247" s="491"/>
      <c r="AE247" s="491"/>
      <c r="AF247" s="491"/>
      <c r="AG247" s="491"/>
      <c r="AH247" s="491"/>
      <c r="AI247" s="491"/>
      <c r="AJ247" s="491"/>
      <c r="AK247" s="491"/>
      <c r="AL247" s="491"/>
      <c r="AM247" s="491"/>
      <c r="AN247" s="491"/>
      <c r="AO247" s="491"/>
      <c r="AP247" s="491"/>
      <c r="AQ247" s="491"/>
      <c r="AR247" s="491"/>
      <c r="AS247" s="491"/>
      <c r="AT247" s="491"/>
      <c r="AU247" s="491"/>
      <c r="AV247" s="491"/>
      <c r="AW247" s="491"/>
      <c r="AX247" s="491"/>
      <c r="AY247" s="491"/>
      <c r="AZ247" s="491"/>
      <c r="BA247" s="491"/>
      <c r="BB247" s="491"/>
      <c r="BC247" s="491"/>
      <c r="BD247" s="491"/>
      <c r="BE247" s="491"/>
      <c r="BF247" s="491"/>
      <c r="BG247" s="491"/>
      <c r="BH247" s="491"/>
      <c r="BI247" s="491"/>
      <c r="BJ247" s="491"/>
      <c r="BK247" s="491"/>
      <c r="BL247" s="491"/>
      <c r="BM247" s="491"/>
      <c r="BN247" s="491"/>
      <c r="BO247" s="491"/>
      <c r="BP247" s="491"/>
      <c r="BQ247" s="491"/>
      <c r="BR247" s="491"/>
      <c r="BS247" s="491"/>
      <c r="BT247" s="491"/>
      <c r="BU247" s="491"/>
      <c r="BV247" s="491"/>
      <c r="BW247" s="491"/>
      <c r="BX247" s="491"/>
      <c r="BY247" s="491"/>
      <c r="BZ247" s="491"/>
    </row>
    <row r="248" spans="1:191" hidden="1">
      <c r="A248" s="530"/>
      <c r="B248" s="441" t="s">
        <v>163</v>
      </c>
      <c r="C248" s="442" t="s">
        <v>153</v>
      </c>
      <c r="D248" s="442" t="s">
        <v>164</v>
      </c>
      <c r="E248" s="503" t="s">
        <v>165</v>
      </c>
      <c r="F248" s="503" t="s">
        <v>62</v>
      </c>
      <c r="G248" s="503" t="s">
        <v>166</v>
      </c>
      <c r="H248" s="504"/>
      <c r="I248" s="439"/>
      <c r="J248" s="505"/>
      <c r="K248" s="439"/>
      <c r="L248" s="439"/>
      <c r="M248" s="439"/>
      <c r="N248" s="281"/>
      <c r="O248" s="281"/>
      <c r="P248" s="476"/>
      <c r="Q248" s="476"/>
      <c r="R248" s="476"/>
      <c r="S248" s="491"/>
      <c r="T248" s="491"/>
      <c r="U248" s="491"/>
      <c r="V248" s="491"/>
      <c r="W248" s="491"/>
      <c r="X248" s="491"/>
      <c r="Y248" s="491"/>
      <c r="Z248" s="491"/>
      <c r="AA248" s="491"/>
      <c r="AB248" s="491"/>
      <c r="AC248" s="491"/>
      <c r="AD248" s="491"/>
      <c r="AE248" s="491"/>
      <c r="AF248" s="491"/>
      <c r="AG248" s="491"/>
      <c r="AH248" s="491"/>
      <c r="AI248" s="491"/>
      <c r="AJ248" s="491"/>
      <c r="AK248" s="491"/>
      <c r="AL248" s="491"/>
      <c r="AM248" s="491"/>
      <c r="AN248" s="491"/>
      <c r="AO248" s="491"/>
      <c r="AP248" s="491"/>
      <c r="AQ248" s="491"/>
      <c r="AR248" s="491"/>
      <c r="AS248" s="491"/>
      <c r="AT248" s="491"/>
      <c r="AU248" s="491"/>
      <c r="AV248" s="491"/>
      <c r="AW248" s="491"/>
      <c r="AX248" s="491"/>
      <c r="AY248" s="491"/>
      <c r="AZ248" s="491"/>
      <c r="BA248" s="491"/>
      <c r="BB248" s="491"/>
      <c r="BC248" s="491"/>
      <c r="BD248" s="491"/>
      <c r="BE248" s="491"/>
      <c r="BF248" s="491"/>
      <c r="BG248" s="491"/>
      <c r="BH248" s="491"/>
      <c r="BI248" s="491"/>
      <c r="BJ248" s="491"/>
      <c r="BK248" s="491"/>
      <c r="BL248" s="491"/>
      <c r="BM248" s="491"/>
      <c r="BN248" s="491"/>
      <c r="BO248" s="491"/>
      <c r="BP248" s="491"/>
      <c r="BQ248" s="491"/>
      <c r="BR248" s="491"/>
      <c r="BS248" s="491"/>
      <c r="BT248" s="491"/>
      <c r="BU248" s="491"/>
      <c r="BV248" s="491"/>
      <c r="BW248" s="491"/>
      <c r="BX248" s="491"/>
      <c r="BY248" s="491"/>
      <c r="BZ248" s="491"/>
    </row>
    <row r="249" spans="1:191" hidden="1">
      <c r="B249" s="444" t="s">
        <v>21</v>
      </c>
      <c r="C249" s="682"/>
      <c r="D249" s="683"/>
      <c r="E249" s="684"/>
      <c r="F249" s="684"/>
      <c r="G249" s="685"/>
      <c r="H249" s="257"/>
      <c r="I249" s="435"/>
      <c r="J249" s="439"/>
      <c r="K249" s="435"/>
      <c r="L249" s="435"/>
      <c r="M249" s="435"/>
      <c r="N249" s="476"/>
      <c r="O249" s="476"/>
      <c r="P249" s="476"/>
      <c r="Q249" s="476"/>
      <c r="R249" s="476"/>
      <c r="S249" s="491"/>
      <c r="T249" s="491"/>
      <c r="U249" s="491"/>
      <c r="V249" s="491"/>
      <c r="W249" s="491"/>
      <c r="X249" s="491"/>
      <c r="Y249" s="491"/>
      <c r="Z249" s="491"/>
      <c r="AA249" s="491"/>
      <c r="AB249" s="491"/>
      <c r="AC249" s="491"/>
      <c r="AD249" s="491"/>
      <c r="AE249" s="491"/>
      <c r="AF249" s="491"/>
      <c r="AG249" s="491"/>
      <c r="AH249" s="491"/>
      <c r="AI249" s="491"/>
      <c r="AJ249" s="491"/>
      <c r="AK249" s="491"/>
      <c r="AL249" s="491"/>
      <c r="AM249" s="491"/>
      <c r="AN249" s="491"/>
      <c r="AO249" s="491"/>
      <c r="AP249" s="491"/>
      <c r="AQ249" s="491"/>
      <c r="AR249" s="491"/>
      <c r="AS249" s="491"/>
      <c r="AT249" s="491"/>
      <c r="AU249" s="491"/>
      <c r="AV249" s="491"/>
      <c r="AW249" s="491"/>
      <c r="AX249" s="491"/>
      <c r="AY249" s="491"/>
      <c r="AZ249" s="491"/>
      <c r="BA249" s="491"/>
      <c r="BB249" s="491"/>
      <c r="BC249" s="491"/>
      <c r="BD249" s="491"/>
      <c r="BE249" s="491"/>
      <c r="BF249" s="491"/>
      <c r="BG249" s="491"/>
      <c r="BH249" s="491"/>
      <c r="BI249" s="491"/>
      <c r="BJ249" s="491"/>
      <c r="BK249" s="491"/>
      <c r="BL249" s="491"/>
      <c r="BM249" s="491"/>
      <c r="BN249" s="491"/>
      <c r="BO249" s="491"/>
      <c r="BP249" s="491"/>
      <c r="BQ249" s="491"/>
      <c r="BR249" s="491"/>
      <c r="BS249" s="491"/>
      <c r="BT249" s="491"/>
      <c r="BU249" s="491"/>
      <c r="BV249" s="491"/>
      <c r="BW249" s="491"/>
      <c r="BX249" s="491"/>
      <c r="BY249" s="491"/>
      <c r="BZ249" s="491"/>
    </row>
    <row r="250" spans="1:191" hidden="1">
      <c r="C250" s="686"/>
      <c r="D250" s="683"/>
      <c r="E250" s="684"/>
      <c r="F250" s="684"/>
      <c r="G250" s="685"/>
      <c r="H250" s="257"/>
      <c r="I250" s="435"/>
      <c r="J250" s="439"/>
      <c r="K250" s="435"/>
      <c r="L250" s="435"/>
      <c r="M250" s="435"/>
      <c r="N250" s="476"/>
      <c r="O250" s="476"/>
      <c r="P250" s="476"/>
      <c r="Q250" s="476"/>
      <c r="R250" s="476"/>
      <c r="S250" s="491"/>
      <c r="T250" s="491"/>
      <c r="U250" s="491"/>
      <c r="V250" s="491"/>
      <c r="W250" s="491"/>
      <c r="X250" s="491"/>
      <c r="Y250" s="491"/>
      <c r="Z250" s="491"/>
      <c r="AA250" s="491"/>
      <c r="AB250" s="491"/>
      <c r="AC250" s="491"/>
      <c r="AD250" s="491"/>
      <c r="AE250" s="491"/>
      <c r="AF250" s="491"/>
      <c r="AG250" s="491"/>
      <c r="AH250" s="491"/>
      <c r="AI250" s="491"/>
      <c r="AJ250" s="491"/>
      <c r="AK250" s="491"/>
      <c r="AL250" s="491"/>
      <c r="AM250" s="491"/>
      <c r="AN250" s="491"/>
      <c r="AO250" s="491"/>
      <c r="AP250" s="491"/>
      <c r="AQ250" s="491"/>
      <c r="AR250" s="491"/>
      <c r="AS250" s="491"/>
      <c r="AT250" s="491"/>
      <c r="AU250" s="491"/>
      <c r="AV250" s="491"/>
      <c r="AW250" s="491"/>
      <c r="AX250" s="491"/>
      <c r="AY250" s="491"/>
      <c r="AZ250" s="491"/>
      <c r="BA250" s="491"/>
      <c r="BB250" s="491"/>
      <c r="BC250" s="491"/>
      <c r="BD250" s="491"/>
      <c r="BE250" s="491"/>
      <c r="BF250" s="491"/>
      <c r="BG250" s="491"/>
      <c r="BH250" s="491"/>
      <c r="BI250" s="491"/>
      <c r="BJ250" s="491"/>
      <c r="BK250" s="491"/>
      <c r="BL250" s="491"/>
      <c r="BM250" s="491"/>
      <c r="BN250" s="491"/>
      <c r="BO250" s="491"/>
      <c r="BP250" s="491"/>
      <c r="BQ250" s="491"/>
      <c r="BR250" s="491"/>
      <c r="BS250" s="491"/>
      <c r="BT250" s="491"/>
      <c r="BU250" s="491"/>
      <c r="BV250" s="491"/>
      <c r="BW250" s="491"/>
      <c r="BX250" s="491"/>
      <c r="BY250" s="491"/>
      <c r="BZ250" s="491"/>
    </row>
    <row r="251" spans="1:191" hidden="1">
      <c r="C251" s="686"/>
      <c r="D251" s="687"/>
      <c r="E251" s="688"/>
      <c r="F251" s="688"/>
      <c r="G251" s="689"/>
      <c r="H251" s="275"/>
      <c r="I251" s="435"/>
      <c r="J251" s="439"/>
      <c r="K251" s="435"/>
      <c r="L251" s="435"/>
      <c r="M251" s="435"/>
      <c r="N251" s="476"/>
      <c r="O251" s="476"/>
      <c r="P251" s="476"/>
      <c r="Q251" s="476"/>
      <c r="R251" s="476"/>
      <c r="S251" s="476"/>
      <c r="T251" s="476"/>
      <c r="U251" s="476"/>
      <c r="V251" s="476"/>
      <c r="W251" s="476"/>
      <c r="X251" s="476"/>
      <c r="Y251" s="476"/>
      <c r="Z251" s="476"/>
      <c r="AA251" s="476"/>
      <c r="AB251" s="476"/>
      <c r="AC251" s="476"/>
      <c r="AD251" s="476"/>
      <c r="AE251" s="476"/>
      <c r="AF251" s="476"/>
      <c r="AG251" s="476"/>
      <c r="AH251" s="476"/>
      <c r="AI251" s="476"/>
      <c r="AJ251" s="476"/>
      <c r="AK251" s="476"/>
      <c r="AL251" s="476"/>
      <c r="AM251" s="476"/>
      <c r="AN251" s="476"/>
      <c r="AO251" s="476"/>
      <c r="AP251" s="476"/>
      <c r="AQ251" s="476"/>
      <c r="AR251" s="476"/>
      <c r="AS251" s="476"/>
      <c r="AT251" s="476"/>
      <c r="AU251" s="476"/>
      <c r="AV251" s="476"/>
      <c r="AW251" s="476"/>
      <c r="AX251" s="476"/>
      <c r="AY251" s="476"/>
      <c r="AZ251" s="476"/>
      <c r="BA251" s="476"/>
      <c r="BB251" s="476"/>
      <c r="BC251" s="476"/>
      <c r="BD251" s="476"/>
      <c r="BE251" s="476"/>
      <c r="BF251" s="476"/>
      <c r="BG251" s="476"/>
      <c r="BH251" s="476"/>
      <c r="BI251" s="476"/>
      <c r="BJ251" s="476"/>
      <c r="BK251" s="476"/>
      <c r="BL251" s="476"/>
      <c r="BM251" s="476"/>
      <c r="BN251" s="476"/>
      <c r="BO251" s="476"/>
      <c r="BP251" s="476"/>
      <c r="BQ251" s="476"/>
      <c r="BR251" s="476"/>
      <c r="BS251" s="476"/>
      <c r="BT251" s="476"/>
      <c r="BU251" s="476"/>
      <c r="BV251" s="476"/>
      <c r="BW251" s="476"/>
      <c r="BX251" s="476"/>
      <c r="BY251" s="476"/>
      <c r="BZ251" s="476"/>
      <c r="CA251" s="259"/>
      <c r="CB251" s="259"/>
      <c r="CC251" s="259"/>
      <c r="CD251" s="259"/>
      <c r="CE251" s="259"/>
      <c r="CF251" s="259"/>
      <c r="CG251" s="259"/>
      <c r="CH251" s="259"/>
      <c r="CI251" s="259"/>
      <c r="CJ251" s="259"/>
      <c r="CK251" s="259"/>
      <c r="CL251" s="259"/>
      <c r="CM251" s="259"/>
      <c r="CN251" s="259"/>
      <c r="CO251" s="259"/>
      <c r="CP251" s="259"/>
      <c r="CQ251" s="259"/>
      <c r="CR251" s="259"/>
      <c r="CS251" s="259"/>
      <c r="CT251" s="259"/>
      <c r="CU251" s="259"/>
      <c r="CV251" s="259"/>
      <c r="CW251" s="259"/>
      <c r="CX251" s="259"/>
      <c r="CY251" s="259"/>
      <c r="CZ251" s="259"/>
      <c r="DA251" s="259"/>
      <c r="DB251" s="259"/>
      <c r="DC251" s="259"/>
      <c r="DD251" s="259"/>
      <c r="DE251" s="259"/>
      <c r="DF251" s="259"/>
      <c r="DG251" s="259"/>
      <c r="DH251" s="259"/>
      <c r="DI251" s="259"/>
      <c r="DJ251" s="259"/>
      <c r="DK251" s="259"/>
      <c r="DL251" s="259"/>
      <c r="DM251" s="259"/>
      <c r="DN251" s="259"/>
      <c r="DO251" s="259"/>
      <c r="DP251" s="259"/>
      <c r="DQ251" s="259"/>
      <c r="DR251" s="259"/>
      <c r="DS251" s="259"/>
      <c r="DT251" s="259"/>
      <c r="DU251" s="259"/>
      <c r="DV251" s="259"/>
      <c r="DW251" s="259"/>
      <c r="DX251" s="259"/>
      <c r="DY251" s="259"/>
      <c r="DZ251" s="259"/>
      <c r="EA251" s="259"/>
      <c r="EB251" s="259"/>
      <c r="EC251" s="259"/>
      <c r="ED251" s="259"/>
      <c r="EE251" s="259"/>
      <c r="EF251" s="259"/>
      <c r="EG251" s="259"/>
      <c r="EH251" s="259"/>
      <c r="EI251" s="259"/>
      <c r="EJ251" s="259"/>
      <c r="EK251" s="259"/>
      <c r="EL251" s="259"/>
      <c r="EM251" s="259"/>
      <c r="EN251" s="259"/>
      <c r="EO251" s="259"/>
      <c r="EP251" s="259"/>
      <c r="EQ251" s="259"/>
      <c r="ER251" s="259"/>
      <c r="ES251" s="259"/>
      <c r="ET251" s="259"/>
      <c r="EU251" s="259"/>
      <c r="EV251" s="259"/>
      <c r="EW251" s="259"/>
      <c r="EX251" s="259"/>
      <c r="EY251" s="259"/>
      <c r="EZ251" s="259"/>
      <c r="FA251" s="259"/>
      <c r="FB251" s="259"/>
      <c r="FC251" s="259"/>
      <c r="FD251" s="259"/>
      <c r="FE251" s="259"/>
      <c r="FF251" s="259"/>
      <c r="FG251" s="259"/>
      <c r="FH251" s="259"/>
      <c r="FI251" s="259"/>
      <c r="FJ251" s="259"/>
      <c r="FK251" s="259"/>
      <c r="FL251" s="259"/>
      <c r="FM251" s="259"/>
      <c r="FN251" s="259"/>
      <c r="FO251" s="259"/>
      <c r="FP251" s="259"/>
      <c r="FQ251" s="259"/>
      <c r="FR251" s="259"/>
      <c r="FS251" s="259"/>
      <c r="FT251" s="259"/>
      <c r="FU251" s="259"/>
      <c r="FV251" s="259"/>
      <c r="FW251" s="259"/>
      <c r="FX251" s="259"/>
      <c r="FY251" s="259"/>
      <c r="FZ251" s="259"/>
      <c r="GA251" s="259"/>
      <c r="GB251" s="259"/>
      <c r="GC251" s="259"/>
      <c r="GD251" s="259"/>
      <c r="GE251" s="259"/>
      <c r="GF251" s="259"/>
      <c r="GG251" s="259"/>
      <c r="GH251" s="259"/>
      <c r="GI251" s="259"/>
    </row>
    <row r="252" spans="1:191" hidden="1">
      <c r="C252" s="690"/>
      <c r="D252" s="687"/>
      <c r="E252" s="691"/>
      <c r="F252" s="691"/>
      <c r="G252" s="692"/>
      <c r="H252" s="275"/>
      <c r="I252" s="435"/>
      <c r="J252" s="439"/>
      <c r="K252" s="435"/>
      <c r="L252" s="435"/>
      <c r="M252" s="435"/>
      <c r="N252" s="476"/>
      <c r="O252" s="476"/>
      <c r="P252" s="476"/>
      <c r="Q252" s="476"/>
      <c r="R252" s="476"/>
      <c r="S252" s="476"/>
      <c r="T252" s="476"/>
      <c r="U252" s="476"/>
      <c r="V252" s="476"/>
      <c r="W252" s="476"/>
      <c r="X252" s="476"/>
      <c r="Y252" s="476"/>
      <c r="Z252" s="476"/>
      <c r="AA252" s="476"/>
      <c r="AB252" s="476"/>
      <c r="AC252" s="476"/>
      <c r="AD252" s="476"/>
      <c r="AE252" s="476"/>
      <c r="AF252" s="476"/>
      <c r="AG252" s="476"/>
      <c r="AH252" s="476"/>
      <c r="AI252" s="476"/>
      <c r="AJ252" s="476"/>
      <c r="AK252" s="476"/>
      <c r="AL252" s="476"/>
      <c r="AM252" s="476"/>
      <c r="AN252" s="476"/>
      <c r="AO252" s="476"/>
      <c r="AP252" s="476"/>
      <c r="AQ252" s="476"/>
      <c r="AR252" s="476"/>
      <c r="AS252" s="476"/>
      <c r="AT252" s="476"/>
      <c r="AU252" s="476"/>
      <c r="AV252" s="476"/>
      <c r="AW252" s="476"/>
      <c r="AX252" s="476"/>
      <c r="AY252" s="476"/>
      <c r="AZ252" s="476"/>
      <c r="BA252" s="476"/>
      <c r="BB252" s="476"/>
      <c r="BC252" s="476"/>
      <c r="BD252" s="476"/>
      <c r="BE252" s="476"/>
      <c r="BF252" s="476"/>
      <c r="BG252" s="476"/>
      <c r="BH252" s="476"/>
      <c r="BI252" s="476"/>
      <c r="BJ252" s="476"/>
      <c r="BK252" s="476"/>
      <c r="BL252" s="476"/>
      <c r="BM252" s="476"/>
      <c r="BN252" s="476"/>
      <c r="BO252" s="476"/>
      <c r="BP252" s="476"/>
      <c r="BQ252" s="476"/>
      <c r="BR252" s="476"/>
      <c r="BS252" s="476"/>
      <c r="BT252" s="476"/>
      <c r="BU252" s="476"/>
      <c r="BV252" s="476"/>
      <c r="BW252" s="476"/>
      <c r="BX252" s="476"/>
      <c r="BY252" s="476"/>
      <c r="BZ252" s="476"/>
      <c r="CA252" s="259"/>
      <c r="CB252" s="259"/>
      <c r="CC252" s="259"/>
      <c r="CD252" s="259"/>
      <c r="CE252" s="259"/>
      <c r="CF252" s="259"/>
      <c r="CG252" s="259"/>
      <c r="CH252" s="259"/>
      <c r="CI252" s="259"/>
      <c r="CJ252" s="259"/>
      <c r="CK252" s="259"/>
      <c r="CL252" s="259"/>
      <c r="CM252" s="259"/>
      <c r="CN252" s="259"/>
      <c r="CO252" s="259"/>
      <c r="CP252" s="259"/>
      <c r="CQ252" s="259"/>
      <c r="CR252" s="259"/>
      <c r="CS252" s="259"/>
      <c r="CT252" s="259"/>
      <c r="CU252" s="259"/>
      <c r="CV252" s="259"/>
      <c r="CW252" s="259"/>
      <c r="CX252" s="259"/>
      <c r="CY252" s="259"/>
      <c r="CZ252" s="259"/>
      <c r="DA252" s="259"/>
      <c r="DB252" s="259"/>
      <c r="DC252" s="259"/>
      <c r="DD252" s="259"/>
      <c r="DE252" s="259"/>
      <c r="DF252" s="259"/>
      <c r="DG252" s="259"/>
      <c r="DH252" s="259"/>
      <c r="DI252" s="259"/>
      <c r="DJ252" s="259"/>
      <c r="DK252" s="259"/>
      <c r="DL252" s="259"/>
      <c r="DM252" s="259"/>
      <c r="DN252" s="259"/>
      <c r="DO252" s="259"/>
      <c r="DP252" s="259"/>
      <c r="DQ252" s="259"/>
      <c r="DR252" s="259"/>
      <c r="DS252" s="259"/>
      <c r="DT252" s="259"/>
      <c r="DU252" s="259"/>
      <c r="DV252" s="259"/>
      <c r="DW252" s="259"/>
      <c r="DX252" s="259"/>
      <c r="DY252" s="259"/>
      <c r="DZ252" s="259"/>
      <c r="EA252" s="259"/>
      <c r="EB252" s="259"/>
      <c r="EC252" s="259"/>
      <c r="ED252" s="259"/>
      <c r="EE252" s="259"/>
      <c r="EF252" s="259"/>
      <c r="EG252" s="259"/>
      <c r="EH252" s="259"/>
      <c r="EI252" s="259"/>
      <c r="EJ252" s="259"/>
      <c r="EK252" s="259"/>
      <c r="EL252" s="259"/>
      <c r="EM252" s="259"/>
      <c r="EN252" s="259"/>
      <c r="EO252" s="259"/>
      <c r="EP252" s="259"/>
      <c r="EQ252" s="259"/>
      <c r="ER252" s="259"/>
      <c r="ES252" s="259"/>
      <c r="ET252" s="259"/>
      <c r="EU252" s="259"/>
      <c r="EV252" s="259"/>
      <c r="EW252" s="259"/>
      <c r="EX252" s="259"/>
      <c r="EY252" s="259"/>
      <c r="EZ252" s="259"/>
      <c r="FA252" s="259"/>
      <c r="FB252" s="259"/>
      <c r="FC252" s="259"/>
      <c r="FD252" s="259"/>
      <c r="FE252" s="259"/>
      <c r="FF252" s="259"/>
      <c r="FG252" s="259"/>
      <c r="FH252" s="259"/>
      <c r="FI252" s="259"/>
      <c r="FJ252" s="259"/>
      <c r="FK252" s="259"/>
      <c r="FL252" s="259"/>
      <c r="FM252" s="259"/>
      <c r="FN252" s="259"/>
      <c r="FO252" s="259"/>
      <c r="FP252" s="259"/>
      <c r="FQ252" s="259"/>
      <c r="FR252" s="259"/>
      <c r="FS252" s="259"/>
      <c r="FT252" s="259"/>
      <c r="FU252" s="259"/>
      <c r="FV252" s="259"/>
      <c r="FW252" s="259"/>
      <c r="FX252" s="259"/>
      <c r="FY252" s="259"/>
      <c r="FZ252" s="259"/>
      <c r="GA252" s="259"/>
      <c r="GB252" s="259"/>
      <c r="GC252" s="259"/>
      <c r="GD252" s="259"/>
      <c r="GE252" s="259"/>
      <c r="GF252" s="259"/>
      <c r="GG252" s="259"/>
      <c r="GH252" s="259"/>
      <c r="GI252" s="259"/>
    </row>
    <row r="253" spans="1:191" hidden="1">
      <c r="C253" s="452"/>
      <c r="D253" s="452"/>
      <c r="E253" s="452"/>
      <c r="K253" s="476"/>
      <c r="L253" s="476"/>
      <c r="M253" s="476"/>
      <c r="N253" s="476"/>
      <c r="O253" s="476"/>
      <c r="P253" s="476"/>
      <c r="Q253" s="476"/>
      <c r="R253" s="476"/>
      <c r="S253" s="476"/>
      <c r="T253" s="476"/>
      <c r="U253" s="476"/>
      <c r="V253" s="476"/>
      <c r="W253" s="476"/>
      <c r="X253" s="476"/>
      <c r="Y253" s="476"/>
      <c r="Z253" s="476"/>
      <c r="AA253" s="476"/>
      <c r="AB253" s="476"/>
      <c r="AC253" s="476"/>
      <c r="AD253" s="476"/>
      <c r="AE253" s="476"/>
      <c r="AF253" s="476"/>
      <c r="AG253" s="476"/>
      <c r="AH253" s="476"/>
      <c r="AI253" s="476"/>
      <c r="AJ253" s="476"/>
      <c r="AK253" s="476"/>
      <c r="AL253" s="476"/>
      <c r="AM253" s="476"/>
      <c r="AN253" s="476"/>
      <c r="AO253" s="476"/>
      <c r="AP253" s="476"/>
      <c r="AQ253" s="476"/>
      <c r="AR253" s="476"/>
      <c r="AS253" s="476"/>
      <c r="AT253" s="476"/>
      <c r="AU253" s="476"/>
      <c r="AV253" s="476"/>
      <c r="AW253" s="476"/>
      <c r="AX253" s="476"/>
      <c r="AY253" s="476"/>
      <c r="AZ253" s="476"/>
      <c r="BA253" s="476"/>
      <c r="BB253" s="476"/>
      <c r="BC253" s="476"/>
      <c r="BD253" s="476"/>
      <c r="BE253" s="476"/>
      <c r="BF253" s="476"/>
      <c r="BG253" s="476"/>
      <c r="BH253" s="476"/>
      <c r="BI253" s="476"/>
      <c r="BJ253" s="476"/>
      <c r="BK253" s="476"/>
      <c r="BL253" s="476"/>
      <c r="BM253" s="476"/>
      <c r="BN253" s="476"/>
      <c r="BO253" s="476"/>
      <c r="BP253" s="476"/>
      <c r="BQ253" s="476"/>
      <c r="BR253" s="476"/>
      <c r="BS253" s="476"/>
      <c r="BT253" s="476"/>
      <c r="BU253" s="476"/>
      <c r="BV253" s="476"/>
      <c r="BW253" s="476"/>
      <c r="BX253" s="476"/>
      <c r="BY253" s="476"/>
      <c r="BZ253" s="476"/>
      <c r="CA253" s="259"/>
      <c r="CB253" s="259"/>
      <c r="CC253" s="259"/>
      <c r="CD253" s="259"/>
      <c r="CE253" s="259"/>
      <c r="CF253" s="259"/>
      <c r="CG253" s="259"/>
      <c r="CH253" s="259"/>
      <c r="CI253" s="259"/>
      <c r="CJ253" s="259"/>
      <c r="CK253" s="259"/>
      <c r="CL253" s="259"/>
      <c r="CM253" s="259"/>
      <c r="CN253" s="259"/>
      <c r="CO253" s="259"/>
      <c r="CP253" s="259"/>
      <c r="CQ253" s="259"/>
      <c r="CR253" s="259"/>
      <c r="CS253" s="259"/>
      <c r="CT253" s="259"/>
      <c r="CU253" s="259"/>
      <c r="CV253" s="259"/>
      <c r="CW253" s="259"/>
      <c r="CX253" s="259"/>
      <c r="CY253" s="259"/>
      <c r="CZ253" s="259"/>
      <c r="DA253" s="259"/>
      <c r="DB253" s="259"/>
      <c r="DC253" s="259"/>
      <c r="DD253" s="259"/>
      <c r="DE253" s="259"/>
      <c r="DF253" s="259"/>
      <c r="DG253" s="259"/>
      <c r="DH253" s="259"/>
      <c r="DI253" s="259"/>
      <c r="DJ253" s="259"/>
      <c r="DK253" s="259"/>
      <c r="DL253" s="259"/>
      <c r="DM253" s="259"/>
      <c r="DN253" s="259"/>
      <c r="DO253" s="259"/>
      <c r="DP253" s="259"/>
      <c r="DQ253" s="259"/>
      <c r="DR253" s="259"/>
      <c r="DS253" s="259"/>
      <c r="DT253" s="259"/>
      <c r="DU253" s="259"/>
      <c r="DV253" s="259"/>
      <c r="DW253" s="259"/>
      <c r="DX253" s="259"/>
      <c r="DY253" s="259"/>
      <c r="DZ253" s="259"/>
      <c r="EA253" s="259"/>
      <c r="EB253" s="259"/>
      <c r="EC253" s="259"/>
      <c r="ED253" s="259"/>
      <c r="EE253" s="259"/>
      <c r="EF253" s="259"/>
      <c r="EG253" s="259"/>
      <c r="EH253" s="259"/>
      <c r="EI253" s="259"/>
      <c r="EJ253" s="259"/>
      <c r="EK253" s="259"/>
      <c r="EL253" s="259"/>
      <c r="EM253" s="259"/>
      <c r="EN253" s="259"/>
      <c r="EO253" s="259"/>
      <c r="EP253" s="259"/>
      <c r="EQ253" s="259"/>
      <c r="ER253" s="259"/>
      <c r="ES253" s="259"/>
      <c r="ET253" s="259"/>
      <c r="EU253" s="259"/>
      <c r="EV253" s="259"/>
      <c r="EW253" s="259"/>
      <c r="EX253" s="259"/>
      <c r="EY253" s="259"/>
      <c r="EZ253" s="259"/>
      <c r="FA253" s="259"/>
      <c r="FB253" s="259"/>
      <c r="FC253" s="259"/>
      <c r="FD253" s="259"/>
      <c r="FE253" s="259"/>
      <c r="FF253" s="259"/>
      <c r="FG253" s="259"/>
      <c r="FH253" s="259"/>
      <c r="FI253" s="259"/>
      <c r="FJ253" s="259"/>
      <c r="FK253" s="259"/>
      <c r="FL253" s="259"/>
      <c r="FM253" s="259"/>
      <c r="FN253" s="259"/>
      <c r="FO253" s="259"/>
      <c r="FP253" s="259"/>
      <c r="FQ253" s="259"/>
      <c r="FR253" s="259"/>
      <c r="FS253" s="259"/>
      <c r="FT253" s="259"/>
      <c r="FU253" s="259"/>
      <c r="FV253" s="259"/>
      <c r="FW253" s="259"/>
      <c r="FX253" s="259"/>
      <c r="FY253" s="259"/>
      <c r="FZ253" s="259"/>
      <c r="GA253" s="259"/>
      <c r="GB253" s="259"/>
      <c r="GC253" s="259"/>
      <c r="GD253" s="259"/>
      <c r="GE253" s="259"/>
      <c r="GF253" s="259"/>
      <c r="GG253" s="259"/>
      <c r="GH253" s="259"/>
      <c r="GI253" s="259"/>
    </row>
    <row r="254" spans="1:191" hidden="1">
      <c r="B254" s="441" t="s">
        <v>167</v>
      </c>
      <c r="C254" s="693"/>
      <c r="K254" s="476"/>
      <c r="L254" s="476"/>
      <c r="M254" s="476"/>
      <c r="N254" s="476"/>
      <c r="O254" s="476"/>
      <c r="P254" s="476"/>
      <c r="Q254" s="476"/>
      <c r="R254" s="476"/>
      <c r="S254" s="476"/>
      <c r="T254" s="476"/>
      <c r="U254" s="476"/>
      <c r="V254" s="476"/>
      <c r="W254" s="476"/>
      <c r="X254" s="476"/>
      <c r="Y254" s="476"/>
      <c r="Z254" s="476"/>
      <c r="AA254" s="476"/>
      <c r="AB254" s="476"/>
      <c r="AC254" s="476"/>
      <c r="AD254" s="476"/>
      <c r="AE254" s="476"/>
      <c r="AF254" s="476"/>
      <c r="AG254" s="476"/>
      <c r="AH254" s="476"/>
      <c r="AI254" s="476"/>
      <c r="AJ254" s="476"/>
      <c r="AK254" s="476"/>
      <c r="AL254" s="476"/>
      <c r="AM254" s="476"/>
      <c r="AN254" s="476"/>
      <c r="AO254" s="476"/>
      <c r="AP254" s="476"/>
      <c r="AQ254" s="476"/>
      <c r="AR254" s="476"/>
      <c r="AS254" s="476"/>
      <c r="AT254" s="476"/>
      <c r="AU254" s="476"/>
      <c r="AV254" s="476"/>
      <c r="AW254" s="476"/>
      <c r="AX254" s="476"/>
      <c r="AY254" s="476"/>
      <c r="AZ254" s="476"/>
      <c r="BA254" s="476"/>
      <c r="BB254" s="476"/>
      <c r="BC254" s="476"/>
      <c r="BD254" s="476"/>
      <c r="BE254" s="476"/>
      <c r="BF254" s="476"/>
      <c r="BG254" s="476"/>
      <c r="BH254" s="476"/>
      <c r="BI254" s="476"/>
      <c r="BJ254" s="476"/>
      <c r="BK254" s="476"/>
      <c r="BL254" s="476"/>
      <c r="BM254" s="476"/>
      <c r="BN254" s="476"/>
      <c r="BO254" s="476"/>
      <c r="BP254" s="476"/>
      <c r="BQ254" s="476"/>
      <c r="BR254" s="476"/>
      <c r="BS254" s="476"/>
      <c r="BT254" s="476"/>
      <c r="BU254" s="476"/>
      <c r="BV254" s="476"/>
      <c r="BW254" s="476"/>
      <c r="BX254" s="476"/>
      <c r="BY254" s="476"/>
      <c r="BZ254" s="476"/>
      <c r="CA254" s="259"/>
      <c r="CB254" s="259"/>
      <c r="CC254" s="259"/>
      <c r="CD254" s="259"/>
      <c r="CE254" s="259"/>
      <c r="CF254" s="259"/>
      <c r="CG254" s="259"/>
      <c r="CH254" s="259"/>
      <c r="CI254" s="259"/>
      <c r="CJ254" s="259"/>
      <c r="CK254" s="259"/>
      <c r="CL254" s="259"/>
      <c r="CM254" s="259"/>
      <c r="CN254" s="259"/>
      <c r="CO254" s="259"/>
      <c r="CP254" s="259"/>
      <c r="CQ254" s="259"/>
      <c r="CR254" s="259"/>
      <c r="CS254" s="259"/>
      <c r="CT254" s="259"/>
      <c r="CU254" s="259"/>
      <c r="CV254" s="259"/>
      <c r="CW254" s="259"/>
      <c r="CX254" s="259"/>
      <c r="CY254" s="259"/>
      <c r="CZ254" s="259"/>
      <c r="DA254" s="259"/>
      <c r="DB254" s="259"/>
      <c r="DC254" s="259"/>
      <c r="DD254" s="259"/>
      <c r="DE254" s="259"/>
      <c r="DF254" s="259"/>
      <c r="DG254" s="259"/>
      <c r="DH254" s="259"/>
      <c r="DI254" s="259"/>
      <c r="DJ254" s="259"/>
      <c r="DK254" s="259"/>
      <c r="DL254" s="259"/>
      <c r="DM254" s="259"/>
      <c r="DN254" s="259"/>
      <c r="DO254" s="259"/>
      <c r="DP254" s="259"/>
      <c r="DQ254" s="259"/>
      <c r="DR254" s="259"/>
      <c r="DS254" s="259"/>
      <c r="DT254" s="259"/>
      <c r="DU254" s="259"/>
      <c r="DV254" s="259"/>
      <c r="DW254" s="259"/>
      <c r="DX254" s="259"/>
      <c r="DY254" s="259"/>
      <c r="DZ254" s="259"/>
      <c r="EA254" s="259"/>
      <c r="EB254" s="259"/>
      <c r="EC254" s="259"/>
      <c r="ED254" s="259"/>
      <c r="EE254" s="259"/>
      <c r="EF254" s="259"/>
      <c r="EG254" s="259"/>
      <c r="EH254" s="259"/>
      <c r="EI254" s="259"/>
      <c r="EJ254" s="259"/>
      <c r="EK254" s="259"/>
      <c r="EL254" s="259"/>
      <c r="EM254" s="259"/>
      <c r="EN254" s="259"/>
      <c r="EO254" s="259"/>
      <c r="EP254" s="259"/>
      <c r="EQ254" s="259"/>
      <c r="ER254" s="259"/>
      <c r="ES254" s="259"/>
      <c r="ET254" s="259"/>
      <c r="EU254" s="259"/>
      <c r="EV254" s="259"/>
      <c r="EW254" s="259"/>
      <c r="EX254" s="259"/>
      <c r="EY254" s="259"/>
      <c r="EZ254" s="259"/>
      <c r="FA254" s="259"/>
      <c r="FB254" s="259"/>
      <c r="FC254" s="259"/>
      <c r="FD254" s="259"/>
      <c r="FE254" s="259"/>
      <c r="FF254" s="259"/>
      <c r="FG254" s="259"/>
      <c r="FH254" s="259"/>
      <c r="FI254" s="259"/>
      <c r="FJ254" s="259"/>
      <c r="FK254" s="259"/>
      <c r="FL254" s="259"/>
      <c r="FM254" s="259"/>
      <c r="FN254" s="259"/>
      <c r="FO254" s="259"/>
      <c r="FP254" s="259"/>
      <c r="FQ254" s="259"/>
      <c r="FR254" s="259"/>
      <c r="FS254" s="259"/>
      <c r="FT254" s="259"/>
      <c r="FU254" s="259"/>
      <c r="FV254" s="259"/>
      <c r="FW254" s="259"/>
      <c r="FX254" s="259"/>
      <c r="FY254" s="259"/>
      <c r="FZ254" s="259"/>
      <c r="GA254" s="259"/>
      <c r="GB254" s="259"/>
      <c r="GC254" s="259"/>
      <c r="GD254" s="259"/>
      <c r="GE254" s="259"/>
      <c r="GF254" s="259"/>
      <c r="GG254" s="259"/>
      <c r="GH254" s="259"/>
      <c r="GI254" s="259"/>
    </row>
    <row r="255" spans="1:191" s="259" customFormat="1" hidden="1">
      <c r="A255" s="530"/>
      <c r="B255" s="441" t="s">
        <v>168</v>
      </c>
      <c r="C255" s="442" t="s">
        <v>153</v>
      </c>
      <c r="D255" s="442" t="s">
        <v>164</v>
      </c>
      <c r="E255" s="503" t="s">
        <v>165</v>
      </c>
      <c r="F255" s="503" t="s">
        <v>62</v>
      </c>
      <c r="G255" s="503" t="s">
        <v>166</v>
      </c>
      <c r="H255" s="504"/>
      <c r="I255" s="439"/>
      <c r="J255" s="505"/>
      <c r="K255" s="439"/>
      <c r="L255" s="439"/>
      <c r="M255" s="439"/>
      <c r="N255" s="476"/>
      <c r="O255" s="476"/>
      <c r="P255" s="476"/>
      <c r="Q255" s="476"/>
      <c r="R255" s="476"/>
      <c r="S255" s="476"/>
      <c r="T255" s="476"/>
      <c r="U255" s="476"/>
      <c r="V255" s="476"/>
      <c r="W255" s="476"/>
      <c r="X255" s="476"/>
      <c r="Y255" s="476"/>
      <c r="Z255" s="476"/>
      <c r="AA255" s="476"/>
      <c r="AB255" s="476"/>
      <c r="AC255" s="476"/>
      <c r="AD255" s="476"/>
      <c r="AE255" s="476"/>
      <c r="AF255" s="476"/>
      <c r="AG255" s="476"/>
      <c r="AH255" s="476"/>
      <c r="AI255" s="476"/>
      <c r="AJ255" s="476"/>
      <c r="AK255" s="476"/>
      <c r="AL255" s="476"/>
      <c r="AM255" s="476"/>
      <c r="AN255" s="476"/>
      <c r="AO255" s="476"/>
      <c r="AP255" s="476"/>
      <c r="AQ255" s="476"/>
      <c r="AR255" s="476"/>
      <c r="AS255" s="476"/>
      <c r="AT255" s="476"/>
      <c r="AU255" s="476"/>
      <c r="AV255" s="476"/>
      <c r="AW255" s="476"/>
      <c r="AX255" s="476"/>
      <c r="AY255" s="476"/>
      <c r="AZ255" s="476"/>
      <c r="BA255" s="476"/>
      <c r="BB255" s="476"/>
      <c r="BC255" s="476"/>
      <c r="BD255" s="476"/>
      <c r="BE255" s="476"/>
      <c r="BF255" s="476"/>
      <c r="BG255" s="476"/>
      <c r="BH255" s="476"/>
      <c r="BI255" s="476"/>
      <c r="BJ255" s="476"/>
      <c r="BK255" s="476"/>
      <c r="BL255" s="476"/>
      <c r="BM255" s="476"/>
      <c r="BN255" s="476"/>
      <c r="BO255" s="476"/>
      <c r="BP255" s="476"/>
      <c r="BQ255" s="476"/>
      <c r="BR255" s="476"/>
      <c r="BS255" s="476"/>
      <c r="BT255" s="476"/>
      <c r="BU255" s="476"/>
      <c r="BV255" s="476"/>
      <c r="BW255" s="476"/>
      <c r="BX255" s="476"/>
      <c r="BY255" s="476"/>
      <c r="BZ255" s="476"/>
    </row>
    <row r="256" spans="1:191" s="259" customFormat="1" ht="15" hidden="1" customHeight="1">
      <c r="A256" s="529"/>
      <c r="B256" s="444" t="s">
        <v>21</v>
      </c>
      <c r="C256" s="694"/>
      <c r="D256" s="683"/>
      <c r="E256" s="684"/>
      <c r="F256" s="684"/>
      <c r="G256" s="685"/>
      <c r="H256" s="257"/>
      <c r="I256" s="435"/>
      <c r="J256" s="439"/>
      <c r="K256" s="435"/>
      <c r="L256" s="435"/>
      <c r="M256" s="435"/>
      <c r="N256" s="491"/>
      <c r="O256" s="491"/>
      <c r="P256" s="476"/>
      <c r="Q256" s="476"/>
      <c r="R256" s="476"/>
      <c r="S256" s="476"/>
      <c r="T256" s="476"/>
      <c r="U256" s="476"/>
      <c r="V256" s="476"/>
      <c r="W256" s="476"/>
      <c r="X256" s="476"/>
      <c r="Y256" s="476"/>
      <c r="Z256" s="476"/>
      <c r="AA256" s="476"/>
      <c r="AB256" s="476"/>
      <c r="AC256" s="476"/>
      <c r="AD256" s="476"/>
      <c r="AE256" s="476"/>
      <c r="AF256" s="476"/>
      <c r="AG256" s="476"/>
      <c r="AH256" s="476"/>
      <c r="AI256" s="476"/>
      <c r="AJ256" s="476"/>
      <c r="AK256" s="476"/>
      <c r="AL256" s="476"/>
      <c r="AM256" s="476"/>
      <c r="AN256" s="476"/>
      <c r="AO256" s="476"/>
      <c r="AP256" s="476"/>
      <c r="AQ256" s="476"/>
      <c r="AR256" s="476"/>
      <c r="AS256" s="476"/>
      <c r="AT256" s="476"/>
      <c r="AU256" s="476"/>
      <c r="AV256" s="476"/>
      <c r="AW256" s="476"/>
      <c r="AX256" s="476"/>
      <c r="AY256" s="476"/>
      <c r="AZ256" s="476"/>
      <c r="BA256" s="476"/>
      <c r="BB256" s="476"/>
      <c r="BC256" s="476"/>
      <c r="BD256" s="476"/>
      <c r="BE256" s="476"/>
      <c r="BF256" s="476"/>
      <c r="BG256" s="476"/>
      <c r="BH256" s="476"/>
      <c r="BI256" s="476"/>
      <c r="BJ256" s="476"/>
      <c r="BK256" s="476"/>
      <c r="BL256" s="476"/>
      <c r="BM256" s="476"/>
      <c r="BN256" s="476"/>
      <c r="BO256" s="476"/>
      <c r="BP256" s="476"/>
      <c r="BQ256" s="476"/>
      <c r="BR256" s="476"/>
      <c r="BS256" s="476"/>
      <c r="BT256" s="476"/>
      <c r="BU256" s="476"/>
      <c r="BV256" s="476"/>
      <c r="BW256" s="476"/>
      <c r="BX256" s="476"/>
      <c r="BY256" s="476"/>
      <c r="BZ256" s="476"/>
    </row>
    <row r="257" spans="1:191" s="259" customFormat="1" ht="14.25" hidden="1" customHeight="1">
      <c r="A257" s="529"/>
      <c r="B257" s="253"/>
      <c r="C257" s="690"/>
      <c r="D257" s="683"/>
      <c r="E257" s="684"/>
      <c r="F257" s="684"/>
      <c r="G257" s="685"/>
      <c r="H257" s="257"/>
      <c r="I257" s="435"/>
      <c r="J257" s="439"/>
      <c r="K257" s="435"/>
      <c r="L257" s="435"/>
      <c r="M257" s="435"/>
      <c r="N257" s="491"/>
      <c r="O257" s="491"/>
      <c r="P257" s="476"/>
      <c r="Q257" s="476"/>
      <c r="R257" s="476"/>
      <c r="S257" s="476"/>
      <c r="T257" s="476"/>
      <c r="U257" s="476"/>
      <c r="V257" s="476"/>
      <c r="W257" s="476"/>
      <c r="X257" s="476"/>
      <c r="Y257" s="476"/>
      <c r="Z257" s="476"/>
      <c r="AA257" s="476"/>
      <c r="AB257" s="476"/>
      <c r="AC257" s="476"/>
      <c r="AD257" s="476"/>
      <c r="AE257" s="476"/>
      <c r="AF257" s="476"/>
      <c r="AG257" s="476"/>
      <c r="AH257" s="476"/>
      <c r="AI257" s="476"/>
      <c r="AJ257" s="476"/>
      <c r="AK257" s="476"/>
      <c r="AL257" s="476"/>
      <c r="AM257" s="476"/>
      <c r="AN257" s="476"/>
      <c r="AO257" s="476"/>
      <c r="AP257" s="476"/>
      <c r="AQ257" s="476"/>
      <c r="AR257" s="476"/>
      <c r="AS257" s="476"/>
      <c r="AT257" s="476"/>
      <c r="AU257" s="476"/>
      <c r="AV257" s="476"/>
      <c r="AW257" s="476"/>
      <c r="AX257" s="476"/>
      <c r="AY257" s="476"/>
      <c r="AZ257" s="476"/>
      <c r="BA257" s="476"/>
      <c r="BB257" s="476"/>
      <c r="BC257" s="476"/>
      <c r="BD257" s="476"/>
      <c r="BE257" s="476"/>
      <c r="BF257" s="476"/>
      <c r="BG257" s="476"/>
      <c r="BH257" s="476"/>
      <c r="BI257" s="476"/>
      <c r="BJ257" s="476"/>
      <c r="BK257" s="476"/>
      <c r="BL257" s="476"/>
      <c r="BM257" s="476"/>
      <c r="BN257" s="476"/>
      <c r="BO257" s="476"/>
      <c r="BP257" s="476"/>
      <c r="BQ257" s="476"/>
      <c r="BR257" s="476"/>
      <c r="BS257" s="476"/>
      <c r="BT257" s="476"/>
      <c r="BU257" s="476"/>
      <c r="BV257" s="476"/>
      <c r="BW257" s="476"/>
      <c r="BX257" s="476"/>
      <c r="BY257" s="476"/>
      <c r="BZ257" s="476"/>
    </row>
    <row r="258" spans="1:191" hidden="1">
      <c r="C258" s="690"/>
      <c r="D258" s="683"/>
      <c r="E258" s="688"/>
      <c r="F258" s="688"/>
      <c r="G258" s="689"/>
      <c r="H258" s="275"/>
      <c r="I258" s="435"/>
      <c r="J258" s="439"/>
      <c r="K258" s="435"/>
      <c r="L258" s="435"/>
      <c r="M258" s="435"/>
      <c r="N258" s="491"/>
      <c r="O258" s="491"/>
      <c r="P258" s="476"/>
      <c r="Q258" s="476"/>
      <c r="R258" s="476"/>
      <c r="S258" s="476"/>
      <c r="T258" s="476"/>
      <c r="U258" s="476"/>
      <c r="V258" s="476"/>
      <c r="W258" s="476"/>
      <c r="X258" s="476"/>
      <c r="Y258" s="476"/>
      <c r="Z258" s="476"/>
      <c r="AA258" s="476"/>
      <c r="AB258" s="476"/>
      <c r="AC258" s="476"/>
      <c r="AD258" s="476"/>
      <c r="AE258" s="476"/>
      <c r="AF258" s="476"/>
      <c r="AG258" s="476"/>
      <c r="AH258" s="476"/>
      <c r="AI258" s="476"/>
      <c r="AJ258" s="476"/>
      <c r="AK258" s="476"/>
      <c r="AL258" s="476"/>
      <c r="AM258" s="476"/>
      <c r="AN258" s="476"/>
      <c r="AO258" s="476"/>
      <c r="AP258" s="476"/>
      <c r="AQ258" s="476"/>
      <c r="AR258" s="476"/>
      <c r="AS258" s="476"/>
      <c r="AT258" s="476"/>
      <c r="AU258" s="476"/>
      <c r="AV258" s="476"/>
      <c r="AW258" s="476"/>
      <c r="AX258" s="476"/>
      <c r="AY258" s="476"/>
      <c r="AZ258" s="476"/>
      <c r="BA258" s="476"/>
      <c r="BB258" s="476"/>
      <c r="BC258" s="476"/>
      <c r="BD258" s="476"/>
      <c r="BE258" s="476"/>
      <c r="BF258" s="476"/>
      <c r="BG258" s="476"/>
      <c r="BH258" s="476"/>
      <c r="BI258" s="476"/>
      <c r="BJ258" s="476"/>
      <c r="BK258" s="476"/>
      <c r="BL258" s="476"/>
      <c r="BM258" s="476"/>
      <c r="BN258" s="476"/>
      <c r="BO258" s="476"/>
      <c r="BP258" s="476"/>
      <c r="BQ258" s="476"/>
      <c r="BR258" s="476"/>
      <c r="BS258" s="476"/>
      <c r="BT258" s="476"/>
      <c r="BU258" s="476"/>
      <c r="BV258" s="476"/>
      <c r="BW258" s="476"/>
      <c r="BX258" s="476"/>
      <c r="BY258" s="476"/>
      <c r="BZ258" s="476"/>
      <c r="CA258" s="259"/>
      <c r="CB258" s="259"/>
      <c r="CC258" s="259"/>
      <c r="CD258" s="259"/>
      <c r="CE258" s="259"/>
      <c r="CF258" s="259"/>
      <c r="CG258" s="259"/>
      <c r="CH258" s="259"/>
      <c r="CI258" s="259"/>
      <c r="CJ258" s="259"/>
      <c r="CK258" s="259"/>
      <c r="CL258" s="259"/>
      <c r="CM258" s="259"/>
      <c r="CN258" s="259"/>
      <c r="CO258" s="259"/>
      <c r="CP258" s="259"/>
      <c r="CQ258" s="259"/>
      <c r="CR258" s="259"/>
      <c r="CS258" s="259"/>
      <c r="CT258" s="259"/>
      <c r="CU258" s="259"/>
      <c r="CV258" s="259"/>
      <c r="CW258" s="259"/>
      <c r="CX258" s="259"/>
      <c r="CY258" s="259"/>
      <c r="CZ258" s="259"/>
      <c r="DA258" s="259"/>
      <c r="DB258" s="259"/>
      <c r="DC258" s="259"/>
      <c r="DD258" s="259"/>
      <c r="DE258" s="259"/>
      <c r="DF258" s="259"/>
      <c r="DG258" s="259"/>
      <c r="DH258" s="259"/>
      <c r="DI258" s="259"/>
      <c r="DJ258" s="259"/>
      <c r="DK258" s="259"/>
      <c r="DL258" s="259"/>
      <c r="DM258" s="259"/>
      <c r="DN258" s="259"/>
      <c r="DO258" s="259"/>
      <c r="DP258" s="259"/>
      <c r="DQ258" s="259"/>
      <c r="DR258" s="259"/>
      <c r="DS258" s="259"/>
      <c r="DT258" s="259"/>
      <c r="DU258" s="259"/>
      <c r="DV258" s="259"/>
      <c r="DW258" s="259"/>
      <c r="DX258" s="259"/>
      <c r="DY258" s="259"/>
      <c r="DZ258" s="259"/>
      <c r="EA258" s="259"/>
      <c r="EB258" s="259"/>
      <c r="EC258" s="259"/>
      <c r="ED258" s="259"/>
      <c r="EE258" s="259"/>
      <c r="EF258" s="259"/>
      <c r="EG258" s="259"/>
      <c r="EH258" s="259"/>
      <c r="EI258" s="259"/>
      <c r="EJ258" s="259"/>
      <c r="EK258" s="259"/>
      <c r="EL258" s="259"/>
      <c r="EM258" s="259"/>
      <c r="EN258" s="259"/>
      <c r="EO258" s="259"/>
      <c r="EP258" s="259"/>
      <c r="EQ258" s="259"/>
      <c r="ER258" s="259"/>
      <c r="ES258" s="259"/>
      <c r="ET258" s="259"/>
      <c r="EU258" s="259"/>
      <c r="EV258" s="259"/>
      <c r="EW258" s="259"/>
      <c r="EX258" s="259"/>
      <c r="EY258" s="259"/>
      <c r="EZ258" s="259"/>
      <c r="FA258" s="259"/>
      <c r="FB258" s="259"/>
      <c r="FC258" s="259"/>
      <c r="FD258" s="259"/>
      <c r="FE258" s="259"/>
      <c r="FF258" s="259"/>
      <c r="FG258" s="259"/>
      <c r="FH258" s="259"/>
      <c r="FI258" s="259"/>
      <c r="FJ258" s="259"/>
      <c r="FK258" s="259"/>
      <c r="FL258" s="259"/>
      <c r="FM258" s="259"/>
      <c r="FN258" s="259"/>
      <c r="FO258" s="259"/>
      <c r="FP258" s="259"/>
      <c r="FQ258" s="259"/>
      <c r="FR258" s="259"/>
      <c r="FS258" s="259"/>
      <c r="FT258" s="259"/>
      <c r="FU258" s="259"/>
      <c r="FV258" s="259"/>
      <c r="FW258" s="259"/>
      <c r="FX258" s="259"/>
      <c r="FY258" s="259"/>
      <c r="FZ258" s="259"/>
      <c r="GA258" s="259"/>
      <c r="GB258" s="259"/>
      <c r="GC258" s="259"/>
      <c r="GD258" s="259"/>
      <c r="GE258" s="259"/>
      <c r="GF258" s="259"/>
      <c r="GG258" s="259"/>
      <c r="GH258" s="259"/>
      <c r="GI258" s="259"/>
    </row>
    <row r="259" spans="1:191" hidden="1">
      <c r="C259" s="690"/>
      <c r="D259" s="683"/>
      <c r="E259" s="691"/>
      <c r="F259" s="691"/>
      <c r="G259" s="692"/>
      <c r="H259" s="275"/>
      <c r="I259" s="435"/>
      <c r="J259" s="439"/>
      <c r="K259" s="435"/>
      <c r="L259" s="435"/>
      <c r="M259" s="435"/>
      <c r="N259" s="491"/>
      <c r="O259" s="491"/>
      <c r="P259" s="491"/>
      <c r="Q259" s="491"/>
      <c r="R259" s="491"/>
      <c r="S259" s="491"/>
      <c r="T259" s="491"/>
      <c r="U259" s="491"/>
      <c r="V259" s="491"/>
      <c r="W259" s="491"/>
      <c r="X259" s="491"/>
      <c r="Y259" s="476"/>
      <c r="Z259" s="476"/>
      <c r="AA259" s="476"/>
      <c r="AB259" s="476"/>
      <c r="AC259" s="476"/>
      <c r="AD259" s="476"/>
      <c r="AE259" s="476"/>
      <c r="AF259" s="476"/>
      <c r="AG259" s="476"/>
      <c r="AH259" s="476"/>
      <c r="AI259" s="476"/>
      <c r="AJ259" s="476"/>
      <c r="AK259" s="476"/>
      <c r="AL259" s="476"/>
      <c r="AM259" s="476"/>
      <c r="AN259" s="476"/>
      <c r="AO259" s="476"/>
      <c r="AP259" s="476"/>
      <c r="AQ259" s="476"/>
      <c r="AR259" s="476"/>
      <c r="AS259" s="476"/>
      <c r="AT259" s="476"/>
      <c r="AU259" s="476"/>
      <c r="AV259" s="476"/>
      <c r="AW259" s="476"/>
      <c r="AX259" s="476"/>
      <c r="AY259" s="476"/>
      <c r="AZ259" s="476"/>
      <c r="BA259" s="476"/>
      <c r="BB259" s="476"/>
      <c r="BC259" s="476"/>
      <c r="BD259" s="476"/>
      <c r="BE259" s="476"/>
      <c r="BF259" s="476"/>
      <c r="BG259" s="476"/>
      <c r="BH259" s="476"/>
      <c r="BI259" s="476"/>
      <c r="BJ259" s="476"/>
      <c r="BK259" s="476"/>
      <c r="BL259" s="476"/>
      <c r="BM259" s="476"/>
      <c r="BN259" s="476"/>
      <c r="BO259" s="476"/>
      <c r="BP259" s="476"/>
      <c r="BQ259" s="476"/>
      <c r="BR259" s="476"/>
      <c r="BS259" s="476"/>
      <c r="BT259" s="476"/>
      <c r="BU259" s="476"/>
      <c r="BV259" s="476"/>
      <c r="BW259" s="476"/>
      <c r="BX259" s="476"/>
      <c r="BY259" s="476"/>
      <c r="BZ259" s="476"/>
      <c r="CA259" s="259"/>
      <c r="CB259" s="259"/>
      <c r="CC259" s="259"/>
      <c r="CD259" s="259"/>
      <c r="CE259" s="259"/>
      <c r="CF259" s="259"/>
      <c r="CG259" s="259"/>
      <c r="CH259" s="259"/>
      <c r="CI259" s="259"/>
      <c r="CJ259" s="259"/>
      <c r="CK259" s="259"/>
      <c r="CL259" s="259"/>
      <c r="CM259" s="259"/>
      <c r="CN259" s="259"/>
      <c r="CO259" s="259"/>
      <c r="CP259" s="259"/>
      <c r="CQ259" s="259"/>
      <c r="CR259" s="259"/>
      <c r="CS259" s="259"/>
      <c r="CT259" s="259"/>
      <c r="CU259" s="259"/>
      <c r="CV259" s="259"/>
      <c r="CW259" s="259"/>
      <c r="CX259" s="259"/>
      <c r="CY259" s="259"/>
      <c r="CZ259" s="259"/>
      <c r="DA259" s="259"/>
      <c r="DB259" s="259"/>
      <c r="DC259" s="259"/>
      <c r="DD259" s="259"/>
      <c r="DE259" s="259"/>
      <c r="DF259" s="259"/>
      <c r="DG259" s="259"/>
      <c r="DH259" s="259"/>
      <c r="DI259" s="259"/>
      <c r="DJ259" s="259"/>
      <c r="DK259" s="259"/>
      <c r="DL259" s="259"/>
      <c r="DM259" s="259"/>
      <c r="DN259" s="259"/>
      <c r="DO259" s="259"/>
      <c r="DP259" s="259"/>
      <c r="DQ259" s="259"/>
      <c r="DR259" s="259"/>
      <c r="DS259" s="259"/>
      <c r="DT259" s="259"/>
      <c r="DU259" s="259"/>
      <c r="DV259" s="259"/>
      <c r="DW259" s="259"/>
      <c r="DX259" s="259"/>
      <c r="DY259" s="259"/>
      <c r="DZ259" s="259"/>
      <c r="EA259" s="259"/>
      <c r="EB259" s="259"/>
      <c r="EC259" s="259"/>
      <c r="ED259" s="259"/>
      <c r="EE259" s="259"/>
      <c r="EF259" s="259"/>
      <c r="EG259" s="259"/>
      <c r="EH259" s="259"/>
      <c r="EI259" s="259"/>
      <c r="EJ259" s="259"/>
      <c r="EK259" s="259"/>
      <c r="EL259" s="259"/>
      <c r="EM259" s="259"/>
      <c r="EN259" s="259"/>
      <c r="EO259" s="259"/>
      <c r="EP259" s="259"/>
      <c r="EQ259" s="259"/>
      <c r="ER259" s="259"/>
      <c r="ES259" s="259"/>
      <c r="ET259" s="259"/>
      <c r="EU259" s="259"/>
      <c r="EV259" s="259"/>
      <c r="EW259" s="259"/>
      <c r="EX259" s="259"/>
      <c r="EY259" s="259"/>
      <c r="EZ259" s="259"/>
      <c r="FA259" s="259"/>
      <c r="FB259" s="259"/>
      <c r="FC259" s="259"/>
      <c r="FD259" s="259"/>
      <c r="FE259" s="259"/>
      <c r="FF259" s="259"/>
      <c r="FG259" s="259"/>
      <c r="FH259" s="259"/>
      <c r="FI259" s="259"/>
      <c r="FJ259" s="259"/>
      <c r="FK259" s="259"/>
      <c r="FL259" s="259"/>
      <c r="FM259" s="259"/>
      <c r="FN259" s="259"/>
      <c r="FO259" s="259"/>
      <c r="FP259" s="259"/>
      <c r="FQ259" s="259"/>
      <c r="FR259" s="259"/>
      <c r="FS259" s="259"/>
      <c r="FT259" s="259"/>
      <c r="FU259" s="259"/>
      <c r="FV259" s="259"/>
      <c r="FW259" s="259"/>
      <c r="FX259" s="259"/>
      <c r="FY259" s="259"/>
      <c r="FZ259" s="259"/>
      <c r="GA259" s="259"/>
      <c r="GB259" s="259"/>
      <c r="GC259" s="259"/>
      <c r="GD259" s="259"/>
      <c r="GE259" s="259"/>
      <c r="GF259" s="259"/>
      <c r="GG259" s="259"/>
      <c r="GH259" s="259"/>
      <c r="GI259" s="259"/>
    </row>
    <row r="260" spans="1:191" hidden="1">
      <c r="K260" s="476"/>
      <c r="L260" s="476"/>
      <c r="M260" s="476"/>
      <c r="N260" s="476"/>
      <c r="O260" s="476"/>
      <c r="P260" s="476"/>
      <c r="Q260" s="476"/>
      <c r="R260" s="476"/>
      <c r="S260" s="476"/>
      <c r="T260" s="476"/>
      <c r="U260" s="476"/>
      <c r="V260" s="476"/>
      <c r="W260" s="476"/>
      <c r="X260" s="476"/>
      <c r="Y260" s="476"/>
      <c r="Z260" s="476"/>
      <c r="AA260" s="476"/>
      <c r="AB260" s="476"/>
      <c r="AC260" s="476"/>
      <c r="AD260" s="476"/>
      <c r="AE260" s="476"/>
      <c r="AF260" s="476"/>
      <c r="AG260" s="476"/>
      <c r="AH260" s="476"/>
      <c r="AI260" s="476"/>
      <c r="AJ260" s="476"/>
      <c r="AK260" s="476"/>
      <c r="AL260" s="476"/>
      <c r="AM260" s="476"/>
      <c r="AN260" s="476"/>
      <c r="AO260" s="476"/>
      <c r="AP260" s="476"/>
      <c r="AQ260" s="476"/>
      <c r="AR260" s="476"/>
      <c r="AS260" s="476"/>
      <c r="AT260" s="476"/>
      <c r="AU260" s="476"/>
      <c r="AV260" s="476"/>
      <c r="AW260" s="476"/>
      <c r="AX260" s="476"/>
      <c r="AY260" s="476"/>
      <c r="AZ260" s="476"/>
      <c r="BA260" s="476"/>
      <c r="BB260" s="476"/>
      <c r="BC260" s="476"/>
      <c r="BD260" s="476"/>
      <c r="BE260" s="476"/>
      <c r="BF260" s="476"/>
      <c r="BG260" s="476"/>
      <c r="BH260" s="476"/>
      <c r="BI260" s="476"/>
      <c r="BJ260" s="476"/>
      <c r="BK260" s="476"/>
      <c r="BL260" s="476"/>
      <c r="BM260" s="476"/>
      <c r="BN260" s="476"/>
      <c r="BO260" s="476"/>
      <c r="BP260" s="476"/>
      <c r="BQ260" s="476"/>
      <c r="BR260" s="476"/>
      <c r="BS260" s="476"/>
      <c r="BT260" s="476"/>
      <c r="BU260" s="476"/>
      <c r="BV260" s="476"/>
      <c r="BW260" s="476"/>
      <c r="BX260" s="476"/>
      <c r="BY260" s="476"/>
      <c r="BZ260" s="476"/>
      <c r="CA260" s="259"/>
      <c r="CB260" s="259"/>
      <c r="CC260" s="259"/>
      <c r="CD260" s="259"/>
      <c r="CE260" s="259"/>
      <c r="CF260" s="259"/>
      <c r="CG260" s="259"/>
      <c r="CH260" s="259"/>
      <c r="CI260" s="259"/>
      <c r="CJ260" s="259"/>
      <c r="CK260" s="259"/>
      <c r="CL260" s="259"/>
      <c r="CM260" s="259"/>
      <c r="CN260" s="259"/>
      <c r="CO260" s="259"/>
      <c r="CP260" s="259"/>
      <c r="CQ260" s="259"/>
      <c r="CR260" s="259"/>
      <c r="CS260" s="259"/>
      <c r="CT260" s="259"/>
      <c r="CU260" s="259"/>
      <c r="CV260" s="259"/>
      <c r="CW260" s="259"/>
      <c r="CX260" s="259"/>
      <c r="CY260" s="259"/>
      <c r="CZ260" s="259"/>
      <c r="DA260" s="259"/>
      <c r="DB260" s="259"/>
      <c r="DC260" s="259"/>
      <c r="DD260" s="259"/>
      <c r="DE260" s="259"/>
      <c r="DF260" s="259"/>
      <c r="DG260" s="259"/>
      <c r="DH260" s="259"/>
      <c r="DI260" s="259"/>
      <c r="DJ260" s="259"/>
      <c r="DK260" s="259"/>
      <c r="DL260" s="259"/>
      <c r="DM260" s="259"/>
      <c r="DN260" s="259"/>
      <c r="DO260" s="259"/>
      <c r="DP260" s="259"/>
      <c r="DQ260" s="259"/>
      <c r="DR260" s="259"/>
      <c r="DS260" s="259"/>
      <c r="DT260" s="259"/>
      <c r="DU260" s="259"/>
      <c r="DV260" s="259"/>
      <c r="DW260" s="259"/>
      <c r="DX260" s="259"/>
      <c r="DY260" s="259"/>
      <c r="DZ260" s="259"/>
      <c r="EA260" s="259"/>
      <c r="EB260" s="259"/>
      <c r="EC260" s="259"/>
      <c r="ED260" s="259"/>
      <c r="EE260" s="259"/>
      <c r="EF260" s="259"/>
      <c r="EG260" s="259"/>
      <c r="EH260" s="259"/>
      <c r="EI260" s="259"/>
      <c r="EJ260" s="259"/>
      <c r="EK260" s="259"/>
      <c r="EL260" s="259"/>
      <c r="EM260" s="259"/>
      <c r="EN260" s="259"/>
      <c r="EO260" s="259"/>
      <c r="EP260" s="259"/>
      <c r="EQ260" s="259"/>
      <c r="ER260" s="259"/>
      <c r="ES260" s="259"/>
      <c r="ET260" s="259"/>
      <c r="EU260" s="259"/>
      <c r="EV260" s="259"/>
      <c r="EW260" s="259"/>
      <c r="EX260" s="259"/>
      <c r="EY260" s="259"/>
      <c r="EZ260" s="259"/>
      <c r="FA260" s="259"/>
      <c r="FB260" s="259"/>
      <c r="FC260" s="259"/>
      <c r="FD260" s="259"/>
      <c r="FE260" s="259"/>
      <c r="FF260" s="259"/>
      <c r="FG260" s="259"/>
      <c r="FH260" s="259"/>
      <c r="FI260" s="259"/>
      <c r="FJ260" s="259"/>
      <c r="FK260" s="259"/>
      <c r="FL260" s="259"/>
      <c r="FM260" s="259"/>
      <c r="FN260" s="259"/>
      <c r="FO260" s="259"/>
      <c r="FP260" s="259"/>
      <c r="FQ260" s="259"/>
      <c r="FR260" s="259"/>
      <c r="FS260" s="259"/>
      <c r="FT260" s="259"/>
      <c r="FU260" s="259"/>
      <c r="FV260" s="259"/>
      <c r="FW260" s="259"/>
      <c r="FX260" s="259"/>
      <c r="FY260" s="259"/>
      <c r="FZ260" s="259"/>
      <c r="GA260" s="259"/>
      <c r="GB260" s="259"/>
      <c r="GC260" s="259"/>
      <c r="GD260" s="259"/>
      <c r="GE260" s="259"/>
      <c r="GF260" s="259"/>
      <c r="GG260" s="259"/>
      <c r="GH260" s="259"/>
      <c r="GI260" s="259"/>
    </row>
    <row r="261" spans="1:191" hidden="1">
      <c r="B261" s="441" t="s">
        <v>169</v>
      </c>
      <c r="C261" s="693"/>
      <c r="K261" s="491"/>
      <c r="L261" s="491"/>
      <c r="M261" s="491"/>
      <c r="N261" s="491"/>
      <c r="O261" s="491"/>
      <c r="P261" s="491"/>
      <c r="Q261" s="491"/>
      <c r="R261" s="491"/>
      <c r="S261" s="476"/>
      <c r="T261" s="476"/>
      <c r="U261" s="476"/>
      <c r="V261" s="476"/>
      <c r="W261" s="476"/>
      <c r="X261" s="476"/>
      <c r="Y261" s="476"/>
      <c r="Z261" s="476"/>
      <c r="AA261" s="476"/>
      <c r="AB261" s="476"/>
      <c r="AC261" s="476"/>
      <c r="AD261" s="476"/>
      <c r="AE261" s="476"/>
      <c r="AF261" s="476"/>
      <c r="AG261" s="476"/>
      <c r="AH261" s="476"/>
      <c r="AI261" s="476"/>
      <c r="AJ261" s="476"/>
      <c r="AK261" s="476"/>
      <c r="AL261" s="476"/>
      <c r="AM261" s="476"/>
      <c r="AN261" s="476"/>
      <c r="AO261" s="476"/>
      <c r="AP261" s="476"/>
      <c r="AQ261" s="476"/>
      <c r="AR261" s="476"/>
      <c r="AS261" s="476"/>
      <c r="AT261" s="476"/>
      <c r="AU261" s="476"/>
      <c r="AV261" s="476"/>
      <c r="AW261" s="476"/>
      <c r="AX261" s="476"/>
      <c r="AY261" s="476"/>
      <c r="AZ261" s="476"/>
      <c r="BA261" s="476"/>
      <c r="BB261" s="476"/>
      <c r="BC261" s="476"/>
      <c r="BD261" s="476"/>
      <c r="BE261" s="476"/>
      <c r="BF261" s="476"/>
      <c r="BG261" s="476"/>
      <c r="BH261" s="476"/>
      <c r="BI261" s="476"/>
      <c r="BJ261" s="476"/>
      <c r="BK261" s="476"/>
      <c r="BL261" s="476"/>
      <c r="BM261" s="476"/>
      <c r="BN261" s="476"/>
      <c r="BO261" s="476"/>
      <c r="BP261" s="476"/>
      <c r="BQ261" s="476"/>
      <c r="BR261" s="476"/>
      <c r="BS261" s="476"/>
      <c r="BT261" s="476"/>
      <c r="BU261" s="476"/>
      <c r="BV261" s="476"/>
      <c r="BW261" s="476"/>
      <c r="BX261" s="476"/>
      <c r="BY261" s="476"/>
      <c r="BZ261" s="476"/>
      <c r="CA261" s="259"/>
      <c r="CB261" s="259"/>
      <c r="CC261" s="259"/>
      <c r="CD261" s="259"/>
      <c r="CE261" s="259"/>
      <c r="CF261" s="259"/>
      <c r="CG261" s="259"/>
      <c r="CH261" s="259"/>
      <c r="CI261" s="259"/>
      <c r="CJ261" s="259"/>
      <c r="CK261" s="259"/>
      <c r="CL261" s="259"/>
      <c r="CM261" s="259"/>
      <c r="CN261" s="259"/>
      <c r="CO261" s="259"/>
      <c r="CP261" s="259"/>
      <c r="CQ261" s="259"/>
      <c r="CR261" s="259"/>
      <c r="CS261" s="259"/>
      <c r="CT261" s="259"/>
      <c r="CU261" s="259"/>
      <c r="CV261" s="259"/>
      <c r="CW261" s="259"/>
      <c r="CX261" s="259"/>
      <c r="CY261" s="259"/>
      <c r="CZ261" s="259"/>
      <c r="DA261" s="259"/>
      <c r="DB261" s="259"/>
      <c r="DC261" s="259"/>
      <c r="DD261" s="259"/>
      <c r="DE261" s="259"/>
      <c r="DF261" s="259"/>
      <c r="DG261" s="259"/>
      <c r="DH261" s="259"/>
      <c r="DI261" s="259"/>
      <c r="DJ261" s="259"/>
      <c r="DK261" s="259"/>
      <c r="DL261" s="259"/>
      <c r="DM261" s="259"/>
      <c r="DN261" s="259"/>
      <c r="DO261" s="259"/>
      <c r="DP261" s="259"/>
      <c r="DQ261" s="259"/>
      <c r="DR261" s="259"/>
      <c r="DS261" s="259"/>
      <c r="DT261" s="259"/>
      <c r="DU261" s="259"/>
      <c r="DV261" s="259"/>
      <c r="DW261" s="259"/>
      <c r="DX261" s="259"/>
      <c r="DY261" s="259"/>
      <c r="DZ261" s="259"/>
      <c r="EA261" s="259"/>
      <c r="EB261" s="259"/>
      <c r="EC261" s="259"/>
      <c r="ED261" s="259"/>
      <c r="EE261" s="259"/>
      <c r="EF261" s="259"/>
      <c r="EG261" s="259"/>
      <c r="EH261" s="259"/>
      <c r="EI261" s="259"/>
      <c r="EJ261" s="259"/>
      <c r="EK261" s="259"/>
      <c r="EL261" s="259"/>
      <c r="EM261" s="259"/>
      <c r="EN261" s="259"/>
      <c r="EO261" s="259"/>
      <c r="EP261" s="259"/>
      <c r="EQ261" s="259"/>
      <c r="ER261" s="259"/>
      <c r="ES261" s="259"/>
      <c r="ET261" s="259"/>
      <c r="EU261" s="259"/>
      <c r="EV261" s="259"/>
      <c r="EW261" s="259"/>
      <c r="EX261" s="259"/>
      <c r="EY261" s="259"/>
      <c r="EZ261" s="259"/>
      <c r="FA261" s="259"/>
      <c r="FB261" s="259"/>
      <c r="FC261" s="259"/>
      <c r="FD261" s="259"/>
      <c r="FE261" s="259"/>
      <c r="FF261" s="259"/>
      <c r="FG261" s="259"/>
      <c r="FH261" s="259"/>
      <c r="FI261" s="259"/>
      <c r="FJ261" s="259"/>
      <c r="FK261" s="259"/>
      <c r="FL261" s="259"/>
      <c r="FM261" s="259"/>
      <c r="FN261" s="259"/>
      <c r="FO261" s="259"/>
      <c r="FP261" s="259"/>
      <c r="FQ261" s="259"/>
      <c r="FR261" s="259"/>
      <c r="FS261" s="259"/>
      <c r="FT261" s="259"/>
      <c r="FU261" s="259"/>
      <c r="FV261" s="259"/>
      <c r="FW261" s="259"/>
      <c r="FX261" s="259"/>
      <c r="FY261" s="259"/>
      <c r="FZ261" s="259"/>
      <c r="GA261" s="259"/>
      <c r="GB261" s="259"/>
      <c r="GC261" s="259"/>
      <c r="GD261" s="259"/>
      <c r="GE261" s="259"/>
      <c r="GF261" s="259"/>
      <c r="GG261" s="259"/>
      <c r="GH261" s="259"/>
      <c r="GI261" s="259"/>
    </row>
    <row r="262" spans="1:191" hidden="1">
      <c r="A262" s="530"/>
      <c r="B262" s="441" t="s">
        <v>170</v>
      </c>
      <c r="C262" s="442" t="s">
        <v>153</v>
      </c>
      <c r="D262" s="442" t="s">
        <v>164</v>
      </c>
      <c r="E262" s="503" t="s">
        <v>165</v>
      </c>
      <c r="F262" s="503" t="s">
        <v>62</v>
      </c>
      <c r="G262" s="503" t="s">
        <v>166</v>
      </c>
      <c r="H262" s="504"/>
      <c r="I262" s="439"/>
      <c r="J262" s="505"/>
      <c r="K262" s="439"/>
      <c r="L262" s="439"/>
      <c r="M262" s="439"/>
      <c r="N262" s="491"/>
      <c r="O262" s="491"/>
      <c r="P262" s="491"/>
      <c r="Q262" s="491"/>
      <c r="R262" s="491"/>
      <c r="S262" s="476"/>
      <c r="T262" s="476"/>
      <c r="U262" s="476"/>
      <c r="V262" s="476"/>
      <c r="W262" s="476"/>
      <c r="X262" s="476"/>
      <c r="Y262" s="476"/>
      <c r="Z262" s="476"/>
      <c r="AA262" s="476"/>
      <c r="AB262" s="476"/>
      <c r="AC262" s="476"/>
      <c r="AD262" s="476"/>
      <c r="AE262" s="476"/>
      <c r="AF262" s="476"/>
      <c r="AG262" s="476"/>
      <c r="AH262" s="476"/>
      <c r="AI262" s="476"/>
      <c r="AJ262" s="476"/>
      <c r="AK262" s="476"/>
      <c r="AL262" s="476"/>
      <c r="AM262" s="476"/>
      <c r="AN262" s="476"/>
      <c r="AO262" s="476"/>
      <c r="AP262" s="476"/>
      <c r="AQ262" s="476"/>
      <c r="AR262" s="476"/>
      <c r="AS262" s="476"/>
      <c r="AT262" s="476"/>
      <c r="AU262" s="476"/>
      <c r="AV262" s="476"/>
      <c r="AW262" s="476"/>
      <c r="AX262" s="476"/>
      <c r="AY262" s="476"/>
      <c r="AZ262" s="476"/>
      <c r="BA262" s="476"/>
      <c r="BB262" s="476"/>
      <c r="BC262" s="476"/>
      <c r="BD262" s="476"/>
      <c r="BE262" s="476"/>
      <c r="BF262" s="476"/>
      <c r="BG262" s="476"/>
      <c r="BH262" s="476"/>
      <c r="BI262" s="476"/>
      <c r="BJ262" s="476"/>
      <c r="BK262" s="476"/>
      <c r="BL262" s="476"/>
      <c r="BM262" s="476"/>
      <c r="BN262" s="476"/>
      <c r="BO262" s="476"/>
      <c r="BP262" s="476"/>
      <c r="BQ262" s="476"/>
      <c r="BR262" s="476"/>
      <c r="BS262" s="476"/>
      <c r="BT262" s="476"/>
      <c r="BU262" s="476"/>
      <c r="BV262" s="476"/>
      <c r="BW262" s="476"/>
      <c r="BX262" s="476"/>
      <c r="BY262" s="476"/>
      <c r="BZ262" s="476"/>
      <c r="CA262" s="259"/>
      <c r="CB262" s="259"/>
      <c r="CC262" s="259"/>
      <c r="CD262" s="259"/>
      <c r="CE262" s="259"/>
      <c r="CF262" s="259"/>
      <c r="CG262" s="259"/>
      <c r="CH262" s="259"/>
      <c r="CI262" s="259"/>
      <c r="CJ262" s="259"/>
      <c r="CK262" s="259"/>
      <c r="CL262" s="259"/>
      <c r="CM262" s="259"/>
      <c r="CN262" s="259"/>
      <c r="CO262" s="259"/>
      <c r="CP262" s="259"/>
      <c r="CQ262" s="259"/>
      <c r="CR262" s="259"/>
      <c r="CS262" s="259"/>
      <c r="CT262" s="259"/>
      <c r="CU262" s="259"/>
      <c r="CV262" s="259"/>
      <c r="CW262" s="259"/>
      <c r="CX262" s="259"/>
      <c r="CY262" s="259"/>
      <c r="CZ262" s="259"/>
      <c r="DA262" s="259"/>
      <c r="DB262" s="259"/>
      <c r="DC262" s="259"/>
      <c r="DD262" s="259"/>
      <c r="DE262" s="259"/>
      <c r="DF262" s="259"/>
      <c r="DG262" s="259"/>
      <c r="DH262" s="259"/>
      <c r="DI262" s="259"/>
      <c r="DJ262" s="259"/>
      <c r="DK262" s="259"/>
      <c r="DL262" s="259"/>
      <c r="DM262" s="259"/>
      <c r="DN262" s="259"/>
      <c r="DO262" s="259"/>
      <c r="DP262" s="259"/>
      <c r="DQ262" s="259"/>
      <c r="DR262" s="259"/>
      <c r="DS262" s="259"/>
      <c r="DT262" s="259"/>
      <c r="DU262" s="259"/>
      <c r="DV262" s="259"/>
      <c r="DW262" s="259"/>
      <c r="DX262" s="259"/>
      <c r="DY262" s="259"/>
      <c r="DZ262" s="259"/>
      <c r="EA262" s="259"/>
      <c r="EB262" s="259"/>
      <c r="EC262" s="259"/>
      <c r="ED262" s="259"/>
      <c r="EE262" s="259"/>
      <c r="EF262" s="259"/>
      <c r="EG262" s="259"/>
      <c r="EH262" s="259"/>
      <c r="EI262" s="259"/>
      <c r="EJ262" s="259"/>
      <c r="EK262" s="259"/>
      <c r="EL262" s="259"/>
      <c r="EM262" s="259"/>
      <c r="EN262" s="259"/>
      <c r="EO262" s="259"/>
      <c r="EP262" s="259"/>
      <c r="EQ262" s="259"/>
      <c r="ER262" s="259"/>
      <c r="ES262" s="259"/>
      <c r="ET262" s="259"/>
      <c r="EU262" s="259"/>
      <c r="EV262" s="259"/>
      <c r="EW262" s="259"/>
      <c r="EX262" s="259"/>
      <c r="EY262" s="259"/>
      <c r="EZ262" s="259"/>
      <c r="FA262" s="259"/>
      <c r="FB262" s="259"/>
      <c r="FC262" s="259"/>
      <c r="FD262" s="259"/>
      <c r="FE262" s="259"/>
      <c r="FF262" s="259"/>
      <c r="FG262" s="259"/>
      <c r="FH262" s="259"/>
      <c r="FI262" s="259"/>
      <c r="FJ262" s="259"/>
      <c r="FK262" s="259"/>
      <c r="FL262" s="259"/>
      <c r="FM262" s="259"/>
      <c r="FN262" s="259"/>
      <c r="FO262" s="259"/>
      <c r="FP262" s="259"/>
      <c r="FQ262" s="259"/>
      <c r="FR262" s="259"/>
      <c r="FS262" s="259"/>
      <c r="FT262" s="259"/>
      <c r="FU262" s="259"/>
      <c r="FV262" s="259"/>
      <c r="FW262" s="259"/>
      <c r="FX262" s="259"/>
      <c r="FY262" s="259"/>
      <c r="FZ262" s="259"/>
      <c r="GA262" s="259"/>
      <c r="GB262" s="259"/>
      <c r="GC262" s="259"/>
      <c r="GD262" s="259"/>
      <c r="GE262" s="259"/>
      <c r="GF262" s="259"/>
      <c r="GG262" s="259"/>
      <c r="GH262" s="259"/>
      <c r="GI262" s="259"/>
    </row>
    <row r="263" spans="1:191" hidden="1">
      <c r="B263" s="444" t="s">
        <v>21</v>
      </c>
      <c r="C263" s="694"/>
      <c r="D263" s="683"/>
      <c r="E263" s="684"/>
      <c r="F263" s="684"/>
      <c r="G263" s="685"/>
      <c r="H263" s="257"/>
      <c r="I263" s="435"/>
      <c r="J263" s="439"/>
      <c r="K263" s="435"/>
      <c r="L263" s="435"/>
      <c r="M263" s="435"/>
      <c r="N263" s="491"/>
      <c r="O263" s="491"/>
      <c r="P263" s="491"/>
      <c r="Q263" s="491"/>
      <c r="R263" s="491"/>
      <c r="S263" s="476"/>
      <c r="T263" s="476"/>
      <c r="U263" s="476"/>
      <c r="V263" s="476"/>
      <c r="W263" s="476"/>
      <c r="X263" s="476"/>
      <c r="Y263" s="476"/>
      <c r="Z263" s="476"/>
      <c r="AA263" s="476"/>
      <c r="AB263" s="476"/>
      <c r="AC263" s="476"/>
      <c r="AD263" s="476"/>
      <c r="AE263" s="476"/>
      <c r="AF263" s="476"/>
      <c r="AG263" s="476"/>
      <c r="AH263" s="476"/>
      <c r="AI263" s="476"/>
      <c r="AJ263" s="476"/>
      <c r="AK263" s="476"/>
      <c r="AL263" s="476"/>
      <c r="AM263" s="476"/>
      <c r="AN263" s="476"/>
      <c r="AO263" s="476"/>
      <c r="AP263" s="476"/>
      <c r="AQ263" s="476"/>
      <c r="AR263" s="476"/>
      <c r="AS263" s="476"/>
      <c r="AT263" s="476"/>
      <c r="AU263" s="476"/>
      <c r="AV263" s="476"/>
      <c r="AW263" s="476"/>
      <c r="AX263" s="476"/>
      <c r="AY263" s="476"/>
      <c r="AZ263" s="476"/>
      <c r="BA263" s="476"/>
      <c r="BB263" s="476"/>
      <c r="BC263" s="476"/>
      <c r="BD263" s="476"/>
      <c r="BE263" s="476"/>
      <c r="BF263" s="476"/>
      <c r="BG263" s="476"/>
      <c r="BH263" s="476"/>
      <c r="BI263" s="476"/>
      <c r="BJ263" s="476"/>
      <c r="BK263" s="476"/>
      <c r="BL263" s="476"/>
      <c r="BM263" s="476"/>
      <c r="BN263" s="476"/>
      <c r="BO263" s="476"/>
      <c r="BP263" s="476"/>
      <c r="BQ263" s="476"/>
      <c r="BR263" s="476"/>
      <c r="BS263" s="476"/>
      <c r="BT263" s="476"/>
      <c r="BU263" s="476"/>
      <c r="BV263" s="476"/>
      <c r="BW263" s="476"/>
      <c r="BX263" s="476"/>
      <c r="BY263" s="476"/>
      <c r="BZ263" s="476"/>
      <c r="CA263" s="259"/>
      <c r="CB263" s="259"/>
      <c r="CC263" s="259"/>
      <c r="CD263" s="259"/>
      <c r="CE263" s="259"/>
      <c r="CF263" s="259"/>
      <c r="CG263" s="259"/>
      <c r="CH263" s="259"/>
      <c r="CI263" s="259"/>
      <c r="CJ263" s="259"/>
      <c r="CK263" s="259"/>
      <c r="CL263" s="259"/>
      <c r="CM263" s="259"/>
      <c r="CN263" s="259"/>
      <c r="CO263" s="259"/>
      <c r="CP263" s="259"/>
      <c r="CQ263" s="259"/>
      <c r="CR263" s="259"/>
      <c r="CS263" s="259"/>
      <c r="CT263" s="259"/>
      <c r="CU263" s="259"/>
      <c r="CV263" s="259"/>
      <c r="CW263" s="259"/>
      <c r="CX263" s="259"/>
      <c r="CY263" s="259"/>
      <c r="CZ263" s="259"/>
      <c r="DA263" s="259"/>
      <c r="DB263" s="259"/>
      <c r="DC263" s="259"/>
      <c r="DD263" s="259"/>
      <c r="DE263" s="259"/>
      <c r="DF263" s="259"/>
      <c r="DG263" s="259"/>
      <c r="DH263" s="259"/>
      <c r="DI263" s="259"/>
      <c r="DJ263" s="259"/>
      <c r="DK263" s="259"/>
      <c r="DL263" s="259"/>
      <c r="DM263" s="259"/>
      <c r="DN263" s="259"/>
      <c r="DO263" s="259"/>
      <c r="DP263" s="259"/>
      <c r="DQ263" s="259"/>
      <c r="DR263" s="259"/>
      <c r="DS263" s="259"/>
      <c r="DT263" s="259"/>
      <c r="DU263" s="259"/>
      <c r="DV263" s="259"/>
      <c r="DW263" s="259"/>
      <c r="DX263" s="259"/>
      <c r="DY263" s="259"/>
      <c r="DZ263" s="259"/>
      <c r="EA263" s="259"/>
      <c r="EB263" s="259"/>
      <c r="EC263" s="259"/>
      <c r="ED263" s="259"/>
      <c r="EE263" s="259"/>
      <c r="EF263" s="259"/>
      <c r="EG263" s="259"/>
      <c r="EH263" s="259"/>
      <c r="EI263" s="259"/>
      <c r="EJ263" s="259"/>
      <c r="EK263" s="259"/>
      <c r="EL263" s="259"/>
      <c r="EM263" s="259"/>
      <c r="EN263" s="259"/>
      <c r="EO263" s="259"/>
      <c r="EP263" s="259"/>
      <c r="EQ263" s="259"/>
      <c r="ER263" s="259"/>
      <c r="ES263" s="259"/>
      <c r="ET263" s="259"/>
      <c r="EU263" s="259"/>
      <c r="EV263" s="259"/>
      <c r="EW263" s="259"/>
      <c r="EX263" s="259"/>
      <c r="EY263" s="259"/>
      <c r="EZ263" s="259"/>
      <c r="FA263" s="259"/>
      <c r="FB263" s="259"/>
      <c r="FC263" s="259"/>
      <c r="FD263" s="259"/>
      <c r="FE263" s="259"/>
      <c r="FF263" s="259"/>
      <c r="FG263" s="259"/>
      <c r="FH263" s="259"/>
      <c r="FI263" s="259"/>
      <c r="FJ263" s="259"/>
      <c r="FK263" s="259"/>
      <c r="FL263" s="259"/>
      <c r="FM263" s="259"/>
      <c r="FN263" s="259"/>
      <c r="FO263" s="259"/>
      <c r="FP263" s="259"/>
      <c r="FQ263" s="259"/>
      <c r="FR263" s="259"/>
      <c r="FS263" s="259"/>
      <c r="FT263" s="259"/>
      <c r="FU263" s="259"/>
      <c r="FV263" s="259"/>
      <c r="FW263" s="259"/>
      <c r="FX263" s="259"/>
      <c r="FY263" s="259"/>
      <c r="FZ263" s="259"/>
      <c r="GA263" s="259"/>
      <c r="GB263" s="259"/>
      <c r="GC263" s="259"/>
      <c r="GD263" s="259"/>
      <c r="GE263" s="259"/>
      <c r="GF263" s="259"/>
      <c r="GG263" s="259"/>
      <c r="GH263" s="259"/>
      <c r="GI263" s="259"/>
    </row>
    <row r="264" spans="1:191" hidden="1">
      <c r="C264" s="690"/>
      <c r="D264" s="683"/>
      <c r="E264" s="684"/>
      <c r="F264" s="684"/>
      <c r="G264" s="685"/>
      <c r="H264" s="257"/>
      <c r="I264" s="435"/>
      <c r="J264" s="439"/>
      <c r="K264" s="435"/>
      <c r="L264" s="435"/>
      <c r="M264" s="435"/>
      <c r="N264" s="491"/>
      <c r="O264" s="491"/>
      <c r="P264" s="491"/>
      <c r="Q264" s="491"/>
      <c r="R264" s="491"/>
      <c r="S264" s="476"/>
      <c r="T264" s="476"/>
      <c r="U264" s="476"/>
      <c r="V264" s="476"/>
      <c r="W264" s="476"/>
      <c r="X264" s="476"/>
      <c r="Y264" s="476"/>
      <c r="Z264" s="476"/>
      <c r="AA264" s="476"/>
      <c r="AB264" s="476"/>
      <c r="AC264" s="476"/>
      <c r="AD264" s="476"/>
      <c r="AE264" s="476"/>
      <c r="AF264" s="476"/>
      <c r="AG264" s="476"/>
      <c r="AH264" s="476"/>
      <c r="AI264" s="476"/>
      <c r="AJ264" s="476"/>
      <c r="AK264" s="476"/>
      <c r="AL264" s="476"/>
      <c r="AM264" s="476"/>
      <c r="AN264" s="476"/>
      <c r="AO264" s="476"/>
      <c r="AP264" s="476"/>
      <c r="AQ264" s="476"/>
      <c r="AR264" s="476"/>
      <c r="AS264" s="476"/>
      <c r="AT264" s="476"/>
      <c r="AU264" s="476"/>
      <c r="AV264" s="476"/>
      <c r="AW264" s="476"/>
      <c r="AX264" s="476"/>
      <c r="AY264" s="476"/>
      <c r="AZ264" s="476"/>
      <c r="BA264" s="476"/>
      <c r="BB264" s="476"/>
      <c r="BC264" s="476"/>
      <c r="BD264" s="476"/>
      <c r="BE264" s="476"/>
      <c r="BF264" s="476"/>
      <c r="BG264" s="476"/>
      <c r="BH264" s="476"/>
      <c r="BI264" s="476"/>
      <c r="BJ264" s="476"/>
      <c r="BK264" s="476"/>
      <c r="BL264" s="476"/>
      <c r="BM264" s="476"/>
      <c r="BN264" s="476"/>
      <c r="BO264" s="476"/>
      <c r="BP264" s="476"/>
      <c r="BQ264" s="476"/>
      <c r="BR264" s="476"/>
      <c r="BS264" s="476"/>
      <c r="BT264" s="476"/>
      <c r="BU264" s="476"/>
      <c r="BV264" s="476"/>
      <c r="BW264" s="476"/>
      <c r="BX264" s="476"/>
      <c r="BY264" s="476"/>
      <c r="BZ264" s="476"/>
      <c r="CA264" s="259"/>
      <c r="CB264" s="259"/>
      <c r="CC264" s="259"/>
      <c r="CD264" s="259"/>
      <c r="CE264" s="259"/>
      <c r="CF264" s="259"/>
      <c r="CG264" s="259"/>
      <c r="CH264" s="259"/>
      <c r="CI264" s="259"/>
      <c r="CJ264" s="259"/>
      <c r="CK264" s="259"/>
      <c r="CL264" s="259"/>
      <c r="CM264" s="259"/>
      <c r="CN264" s="259"/>
      <c r="CO264" s="259"/>
      <c r="CP264" s="259"/>
      <c r="CQ264" s="259"/>
      <c r="CR264" s="259"/>
      <c r="CS264" s="259"/>
      <c r="CT264" s="259"/>
      <c r="CU264" s="259"/>
      <c r="CV264" s="259"/>
      <c r="CW264" s="259"/>
      <c r="CX264" s="259"/>
      <c r="CY264" s="259"/>
      <c r="CZ264" s="259"/>
      <c r="DA264" s="259"/>
      <c r="DB264" s="259"/>
      <c r="DC264" s="259"/>
      <c r="DD264" s="259"/>
      <c r="DE264" s="259"/>
      <c r="DF264" s="259"/>
      <c r="DG264" s="259"/>
      <c r="DH264" s="259"/>
      <c r="DI264" s="259"/>
      <c r="DJ264" s="259"/>
      <c r="DK264" s="259"/>
      <c r="DL264" s="259"/>
      <c r="DM264" s="259"/>
      <c r="DN264" s="259"/>
      <c r="DO264" s="259"/>
      <c r="DP264" s="259"/>
      <c r="DQ264" s="259"/>
      <c r="DR264" s="259"/>
      <c r="DS264" s="259"/>
      <c r="DT264" s="259"/>
      <c r="DU264" s="259"/>
      <c r="DV264" s="259"/>
      <c r="DW264" s="259"/>
      <c r="DX264" s="259"/>
      <c r="DY264" s="259"/>
      <c r="DZ264" s="259"/>
      <c r="EA264" s="259"/>
      <c r="EB264" s="259"/>
      <c r="EC264" s="259"/>
      <c r="ED264" s="259"/>
      <c r="EE264" s="259"/>
      <c r="EF264" s="259"/>
      <c r="EG264" s="259"/>
      <c r="EH264" s="259"/>
      <c r="EI264" s="259"/>
      <c r="EJ264" s="259"/>
      <c r="EK264" s="259"/>
      <c r="EL264" s="259"/>
      <c r="EM264" s="259"/>
      <c r="EN264" s="259"/>
      <c r="EO264" s="259"/>
      <c r="EP264" s="259"/>
      <c r="EQ264" s="259"/>
      <c r="ER264" s="259"/>
      <c r="ES264" s="259"/>
      <c r="ET264" s="259"/>
      <c r="EU264" s="259"/>
      <c r="EV264" s="259"/>
      <c r="EW264" s="259"/>
      <c r="EX264" s="259"/>
      <c r="EY264" s="259"/>
      <c r="EZ264" s="259"/>
      <c r="FA264" s="259"/>
      <c r="FB264" s="259"/>
      <c r="FC264" s="259"/>
      <c r="FD264" s="259"/>
      <c r="FE264" s="259"/>
      <c r="FF264" s="259"/>
      <c r="FG264" s="259"/>
      <c r="FH264" s="259"/>
      <c r="FI264" s="259"/>
      <c r="FJ264" s="259"/>
      <c r="FK264" s="259"/>
      <c r="FL264" s="259"/>
      <c r="FM264" s="259"/>
      <c r="FN264" s="259"/>
      <c r="FO264" s="259"/>
      <c r="FP264" s="259"/>
      <c r="FQ264" s="259"/>
      <c r="FR264" s="259"/>
      <c r="FS264" s="259"/>
      <c r="FT264" s="259"/>
      <c r="FU264" s="259"/>
      <c r="FV264" s="259"/>
      <c r="FW264" s="259"/>
      <c r="FX264" s="259"/>
      <c r="FY264" s="259"/>
      <c r="FZ264" s="259"/>
      <c r="GA264" s="259"/>
      <c r="GB264" s="259"/>
      <c r="GC264" s="259"/>
      <c r="GD264" s="259"/>
      <c r="GE264" s="259"/>
      <c r="GF264" s="259"/>
      <c r="GG264" s="259"/>
      <c r="GH264" s="259"/>
      <c r="GI264" s="259"/>
    </row>
    <row r="265" spans="1:191" hidden="1">
      <c r="C265" s="690"/>
      <c r="D265" s="683"/>
      <c r="E265" s="688"/>
      <c r="F265" s="688"/>
      <c r="G265" s="689"/>
      <c r="H265" s="275"/>
      <c r="I265" s="435"/>
      <c r="J265" s="439"/>
      <c r="K265" s="435"/>
      <c r="L265" s="435"/>
      <c r="M265" s="435"/>
      <c r="N265" s="491"/>
      <c r="O265" s="491"/>
      <c r="P265" s="491"/>
      <c r="Q265" s="491"/>
      <c r="R265" s="491"/>
      <c r="S265" s="476"/>
      <c r="T265" s="476"/>
      <c r="U265" s="476"/>
      <c r="V265" s="476"/>
      <c r="W265" s="476"/>
      <c r="X265" s="476"/>
      <c r="Y265" s="476"/>
      <c r="Z265" s="476"/>
      <c r="AA265" s="476"/>
      <c r="AB265" s="476"/>
      <c r="AC265" s="476"/>
      <c r="AD265" s="476"/>
      <c r="AE265" s="476"/>
      <c r="AF265" s="476"/>
      <c r="AG265" s="476"/>
      <c r="AH265" s="476"/>
      <c r="AI265" s="476"/>
      <c r="AJ265" s="476"/>
      <c r="AK265" s="476"/>
      <c r="AL265" s="476"/>
      <c r="AM265" s="476"/>
      <c r="AN265" s="476"/>
      <c r="AO265" s="476"/>
      <c r="AP265" s="476"/>
      <c r="AQ265" s="476"/>
      <c r="AR265" s="476"/>
      <c r="AS265" s="476"/>
      <c r="AT265" s="476"/>
      <c r="AU265" s="476"/>
      <c r="AV265" s="476"/>
      <c r="AW265" s="476"/>
      <c r="AX265" s="476"/>
      <c r="AY265" s="476"/>
      <c r="AZ265" s="476"/>
      <c r="BA265" s="476"/>
      <c r="BB265" s="476"/>
      <c r="BC265" s="476"/>
      <c r="BD265" s="476"/>
      <c r="BE265" s="476"/>
      <c r="BF265" s="476"/>
      <c r="BG265" s="476"/>
      <c r="BH265" s="476"/>
      <c r="BI265" s="476"/>
      <c r="BJ265" s="476"/>
      <c r="BK265" s="476"/>
      <c r="BL265" s="476"/>
      <c r="BM265" s="476"/>
      <c r="BN265" s="476"/>
      <c r="BO265" s="476"/>
      <c r="BP265" s="476"/>
      <c r="BQ265" s="476"/>
      <c r="BR265" s="476"/>
      <c r="BS265" s="476"/>
      <c r="BT265" s="476"/>
      <c r="BU265" s="476"/>
      <c r="BV265" s="476"/>
      <c r="BW265" s="476"/>
      <c r="BX265" s="476"/>
      <c r="BY265" s="476"/>
      <c r="BZ265" s="476"/>
      <c r="CA265" s="476"/>
      <c r="CB265" s="259"/>
      <c r="CC265" s="259"/>
      <c r="CD265" s="259"/>
      <c r="CE265" s="259"/>
      <c r="CF265" s="259"/>
      <c r="CG265" s="259"/>
      <c r="CH265" s="259"/>
      <c r="CI265" s="259"/>
      <c r="CJ265" s="259"/>
      <c r="CK265" s="259"/>
      <c r="CL265" s="259"/>
      <c r="CM265" s="259"/>
      <c r="CN265" s="259"/>
      <c r="CO265" s="259"/>
      <c r="CP265" s="259"/>
      <c r="CQ265" s="259"/>
      <c r="CR265" s="259"/>
      <c r="CS265" s="259"/>
      <c r="CT265" s="259"/>
      <c r="CU265" s="259"/>
      <c r="CV265" s="259"/>
      <c r="CW265" s="259"/>
      <c r="CX265" s="259"/>
      <c r="CY265" s="259"/>
      <c r="CZ265" s="259"/>
      <c r="DA265" s="259"/>
      <c r="DB265" s="259"/>
      <c r="DC265" s="259"/>
      <c r="DD265" s="259"/>
      <c r="DE265" s="259"/>
      <c r="DF265" s="259"/>
      <c r="DG265" s="259"/>
      <c r="DH265" s="259"/>
      <c r="DI265" s="259"/>
      <c r="DJ265" s="259"/>
      <c r="DK265" s="259"/>
      <c r="DL265" s="259"/>
      <c r="DM265" s="259"/>
      <c r="DN265" s="259"/>
      <c r="DO265" s="259"/>
      <c r="DP265" s="259"/>
      <c r="DQ265" s="259"/>
      <c r="DR265" s="259"/>
      <c r="DS265" s="259"/>
      <c r="DT265" s="259"/>
      <c r="DU265" s="259"/>
      <c r="DV265" s="259"/>
      <c r="DW265" s="259"/>
      <c r="DX265" s="259"/>
      <c r="DY265" s="259"/>
      <c r="DZ265" s="259"/>
      <c r="EA265" s="259"/>
      <c r="EB265" s="259"/>
      <c r="EC265" s="259"/>
      <c r="ED265" s="259"/>
      <c r="EE265" s="259"/>
      <c r="EF265" s="259"/>
      <c r="EG265" s="259"/>
      <c r="EH265" s="259"/>
      <c r="EI265" s="259"/>
      <c r="EJ265" s="259"/>
      <c r="EK265" s="259"/>
      <c r="EL265" s="259"/>
      <c r="EM265" s="259"/>
      <c r="EN265" s="259"/>
      <c r="EO265" s="259"/>
      <c r="EP265" s="259"/>
      <c r="EQ265" s="259"/>
      <c r="ER265" s="259"/>
      <c r="ES265" s="259"/>
      <c r="ET265" s="259"/>
      <c r="EU265" s="259"/>
      <c r="EV265" s="259"/>
      <c r="EW265" s="259"/>
      <c r="EX265" s="259"/>
      <c r="EY265" s="259"/>
      <c r="EZ265" s="259"/>
      <c r="FA265" s="259"/>
      <c r="FB265" s="259"/>
      <c r="FC265" s="259"/>
      <c r="FD265" s="259"/>
      <c r="FE265" s="259"/>
      <c r="FF265" s="259"/>
      <c r="FG265" s="259"/>
      <c r="FH265" s="259"/>
      <c r="FI265" s="259"/>
      <c r="FJ265" s="259"/>
      <c r="FK265" s="259"/>
      <c r="FL265" s="259"/>
      <c r="FM265" s="259"/>
      <c r="FN265" s="259"/>
      <c r="FO265" s="259"/>
      <c r="FP265" s="259"/>
      <c r="FQ265" s="259"/>
      <c r="FR265" s="259"/>
      <c r="FS265" s="259"/>
      <c r="FT265" s="259"/>
      <c r="FU265" s="259"/>
      <c r="FV265" s="259"/>
      <c r="FW265" s="259"/>
      <c r="FX265" s="259"/>
      <c r="FY265" s="259"/>
      <c r="FZ265" s="259"/>
      <c r="GA265" s="259"/>
      <c r="GB265" s="259"/>
      <c r="GC265" s="259"/>
      <c r="GD265" s="259"/>
      <c r="GE265" s="259"/>
      <c r="GF265" s="259"/>
      <c r="GG265" s="259"/>
      <c r="GH265" s="259"/>
      <c r="GI265" s="259"/>
    </row>
    <row r="266" spans="1:191" hidden="1">
      <c r="C266" s="690"/>
      <c r="D266" s="683"/>
      <c r="E266" s="691"/>
      <c r="F266" s="691"/>
      <c r="G266" s="692"/>
      <c r="H266" s="275"/>
      <c r="I266" s="435"/>
      <c r="J266" s="439"/>
      <c r="K266" s="435"/>
      <c r="L266" s="435"/>
      <c r="M266" s="435"/>
      <c r="N266" s="491"/>
      <c r="O266" s="491"/>
      <c r="P266" s="491"/>
      <c r="Q266" s="491"/>
      <c r="R266" s="491"/>
      <c r="S266" s="476"/>
      <c r="T266" s="476"/>
      <c r="U266" s="476"/>
      <c r="V266" s="476"/>
      <c r="W266" s="476"/>
      <c r="X266" s="476"/>
      <c r="Y266" s="476"/>
      <c r="Z266" s="476"/>
      <c r="AA266" s="476"/>
      <c r="AB266" s="476"/>
      <c r="AC266" s="476"/>
      <c r="AD266" s="476"/>
      <c r="AE266" s="476"/>
      <c r="AF266" s="476"/>
      <c r="AG266" s="476"/>
      <c r="AH266" s="476"/>
      <c r="AI266" s="476"/>
      <c r="AJ266" s="476"/>
      <c r="AK266" s="476"/>
      <c r="AL266" s="476"/>
      <c r="AM266" s="476"/>
      <c r="AN266" s="476"/>
      <c r="AO266" s="476"/>
      <c r="AP266" s="476"/>
      <c r="AQ266" s="476"/>
      <c r="AR266" s="476"/>
      <c r="AS266" s="476"/>
      <c r="AT266" s="476"/>
      <c r="AU266" s="476"/>
      <c r="AV266" s="476"/>
      <c r="AW266" s="476"/>
      <c r="AX266" s="476"/>
      <c r="AY266" s="476"/>
      <c r="AZ266" s="476"/>
      <c r="BA266" s="476"/>
      <c r="BB266" s="476"/>
      <c r="BC266" s="476"/>
      <c r="BD266" s="476"/>
      <c r="BE266" s="476"/>
      <c r="BF266" s="476"/>
      <c r="BG266" s="476"/>
      <c r="BH266" s="476"/>
      <c r="BI266" s="476"/>
      <c r="BJ266" s="476"/>
      <c r="BK266" s="476"/>
      <c r="BL266" s="476"/>
      <c r="BM266" s="476"/>
      <c r="BN266" s="476"/>
      <c r="BO266" s="476"/>
      <c r="BP266" s="476"/>
      <c r="BQ266" s="476"/>
      <c r="BR266" s="476"/>
      <c r="BS266" s="476"/>
      <c r="BT266" s="476"/>
      <c r="BU266" s="476"/>
      <c r="BV266" s="476"/>
      <c r="BW266" s="476"/>
      <c r="BX266" s="476"/>
      <c r="BY266" s="476"/>
      <c r="BZ266" s="476"/>
      <c r="CA266" s="259"/>
      <c r="CB266" s="259"/>
      <c r="CC266" s="259"/>
      <c r="CD266" s="259"/>
      <c r="CE266" s="259"/>
      <c r="CF266" s="259"/>
      <c r="CG266" s="259"/>
      <c r="CH266" s="259"/>
      <c r="CI266" s="259"/>
      <c r="CJ266" s="259"/>
      <c r="CK266" s="259"/>
      <c r="CL266" s="259"/>
      <c r="CM266" s="259"/>
      <c r="CN266" s="259"/>
      <c r="CO266" s="259"/>
      <c r="CP266" s="259"/>
      <c r="CQ266" s="259"/>
      <c r="CR266" s="259"/>
      <c r="CS266" s="259"/>
      <c r="CT266" s="259"/>
      <c r="CU266" s="259"/>
      <c r="CV266" s="259"/>
      <c r="CW266" s="259"/>
      <c r="CX266" s="259"/>
      <c r="CY266" s="259"/>
      <c r="CZ266" s="259"/>
      <c r="DA266" s="259"/>
      <c r="DB266" s="259"/>
      <c r="DC266" s="259"/>
      <c r="DD266" s="259"/>
      <c r="DE266" s="259"/>
      <c r="DF266" s="259"/>
      <c r="DG266" s="259"/>
      <c r="DH266" s="259"/>
      <c r="DI266" s="259"/>
      <c r="DJ266" s="259"/>
      <c r="DK266" s="259"/>
      <c r="DL266" s="259"/>
      <c r="DM266" s="259"/>
      <c r="DN266" s="259"/>
      <c r="DO266" s="259"/>
      <c r="DP266" s="259"/>
      <c r="DQ266" s="259"/>
      <c r="DR266" s="259"/>
      <c r="DS266" s="259"/>
      <c r="DT266" s="259"/>
      <c r="DU266" s="259"/>
      <c r="DV266" s="259"/>
      <c r="DW266" s="259"/>
      <c r="DX266" s="259"/>
      <c r="DY266" s="259"/>
      <c r="DZ266" s="259"/>
      <c r="EA266" s="259"/>
      <c r="EB266" s="259"/>
      <c r="EC266" s="259"/>
      <c r="ED266" s="259"/>
      <c r="EE266" s="259"/>
      <c r="EF266" s="259"/>
      <c r="EG266" s="259"/>
      <c r="EH266" s="259"/>
      <c r="EI266" s="259"/>
      <c r="EJ266" s="259"/>
      <c r="EK266" s="259"/>
      <c r="EL266" s="259"/>
      <c r="EM266" s="259"/>
      <c r="EN266" s="259"/>
      <c r="EO266" s="259"/>
      <c r="EP266" s="259"/>
      <c r="EQ266" s="259"/>
      <c r="ER266" s="259"/>
      <c r="ES266" s="259"/>
      <c r="ET266" s="259"/>
      <c r="EU266" s="259"/>
      <c r="EV266" s="259"/>
      <c r="EW266" s="259"/>
      <c r="EX266" s="259"/>
      <c r="EY266" s="259"/>
      <c r="EZ266" s="259"/>
      <c r="FA266" s="259"/>
      <c r="FB266" s="259"/>
      <c r="FC266" s="259"/>
      <c r="FD266" s="259"/>
      <c r="FE266" s="259"/>
      <c r="FF266" s="259"/>
      <c r="FG266" s="259"/>
      <c r="FH266" s="259"/>
      <c r="FI266" s="259"/>
      <c r="FJ266" s="259"/>
      <c r="FK266" s="259"/>
      <c r="FL266" s="259"/>
      <c r="FM266" s="259"/>
      <c r="FN266" s="259"/>
      <c r="FO266" s="259"/>
      <c r="FP266" s="259"/>
      <c r="FQ266" s="259"/>
      <c r="FR266" s="259"/>
      <c r="FS266" s="259"/>
      <c r="FT266" s="259"/>
      <c r="FU266" s="259"/>
      <c r="FV266" s="259"/>
      <c r="FW266" s="259"/>
      <c r="FX266" s="259"/>
      <c r="FY266" s="259"/>
      <c r="FZ266" s="259"/>
      <c r="GA266" s="259"/>
      <c r="GB266" s="259"/>
      <c r="GC266" s="259"/>
      <c r="GD266" s="259"/>
      <c r="GE266" s="259"/>
      <c r="GF266" s="259"/>
      <c r="GG266" s="259"/>
      <c r="GH266" s="259"/>
      <c r="GI266" s="259"/>
    </row>
    <row r="267" spans="1:191" hidden="1">
      <c r="C267" s="452"/>
      <c r="D267" s="452"/>
      <c r="E267" s="275"/>
      <c r="F267" s="275"/>
      <c r="G267" s="275"/>
      <c r="H267" s="275"/>
      <c r="I267" s="435"/>
      <c r="J267" s="439"/>
      <c r="K267" s="435"/>
      <c r="L267" s="435"/>
      <c r="M267" s="435"/>
      <c r="N267" s="491"/>
      <c r="O267" s="491"/>
      <c r="P267" s="491"/>
      <c r="Q267" s="491"/>
      <c r="R267" s="491"/>
      <c r="S267" s="476"/>
      <c r="T267" s="476"/>
      <c r="U267" s="476"/>
      <c r="V267" s="476"/>
      <c r="W267" s="476"/>
      <c r="X267" s="476"/>
      <c r="Y267" s="476"/>
      <c r="Z267" s="476"/>
      <c r="AA267" s="476"/>
      <c r="AB267" s="476"/>
      <c r="AC267" s="476"/>
      <c r="AD267" s="476"/>
      <c r="AE267" s="476"/>
      <c r="AF267" s="476"/>
      <c r="AG267" s="476"/>
      <c r="AH267" s="476"/>
      <c r="AI267" s="476"/>
      <c r="AJ267" s="476"/>
      <c r="AK267" s="476"/>
      <c r="AL267" s="476"/>
      <c r="AM267" s="476"/>
      <c r="AN267" s="476"/>
      <c r="AO267" s="476"/>
      <c r="AP267" s="476"/>
      <c r="AQ267" s="476"/>
      <c r="AR267" s="476"/>
      <c r="AS267" s="476"/>
      <c r="AT267" s="476"/>
      <c r="AU267" s="476"/>
      <c r="AV267" s="476"/>
      <c r="AW267" s="476"/>
      <c r="AX267" s="476"/>
      <c r="AY267" s="476"/>
      <c r="AZ267" s="476"/>
      <c r="BA267" s="476"/>
      <c r="BB267" s="476"/>
      <c r="BC267" s="476"/>
      <c r="BD267" s="476"/>
      <c r="BE267" s="476"/>
      <c r="BF267" s="476"/>
      <c r="BG267" s="476"/>
      <c r="BH267" s="476"/>
      <c r="BI267" s="476"/>
      <c r="BJ267" s="476"/>
      <c r="BK267" s="476"/>
      <c r="BL267" s="476"/>
      <c r="BM267" s="476"/>
      <c r="BN267" s="476"/>
      <c r="BO267" s="476"/>
      <c r="BP267" s="476"/>
      <c r="BQ267" s="476"/>
      <c r="BR267" s="476"/>
      <c r="BS267" s="476"/>
      <c r="BT267" s="476"/>
      <c r="BU267" s="476"/>
      <c r="BV267" s="476"/>
      <c r="BW267" s="476"/>
      <c r="BX267" s="476"/>
      <c r="BY267" s="476"/>
      <c r="BZ267" s="476"/>
      <c r="CA267" s="259"/>
      <c r="CB267" s="259"/>
      <c r="CC267" s="259"/>
      <c r="CD267" s="259"/>
      <c r="CE267" s="259"/>
      <c r="CF267" s="259"/>
      <c r="CG267" s="259"/>
      <c r="CH267" s="259"/>
      <c r="CI267" s="259"/>
      <c r="CJ267" s="259"/>
      <c r="CK267" s="259"/>
      <c r="CL267" s="259"/>
      <c r="CM267" s="259"/>
      <c r="CN267" s="259"/>
      <c r="CO267" s="259"/>
      <c r="CP267" s="259"/>
      <c r="CQ267" s="259"/>
      <c r="CR267" s="259"/>
      <c r="CS267" s="259"/>
      <c r="CT267" s="259"/>
      <c r="CU267" s="259"/>
      <c r="CV267" s="259"/>
      <c r="CW267" s="259"/>
      <c r="CX267" s="259"/>
      <c r="CY267" s="259"/>
      <c r="CZ267" s="259"/>
      <c r="DA267" s="259"/>
      <c r="DB267" s="259"/>
      <c r="DC267" s="259"/>
      <c r="DD267" s="259"/>
      <c r="DE267" s="259"/>
      <c r="DF267" s="259"/>
      <c r="DG267" s="259"/>
      <c r="DH267" s="259"/>
      <c r="DI267" s="259"/>
      <c r="DJ267" s="259"/>
      <c r="DK267" s="259"/>
      <c r="DL267" s="259"/>
      <c r="DM267" s="259"/>
      <c r="DN267" s="259"/>
      <c r="DO267" s="259"/>
      <c r="DP267" s="259"/>
      <c r="DQ267" s="259"/>
      <c r="DR267" s="259"/>
      <c r="DS267" s="259"/>
      <c r="DT267" s="259"/>
      <c r="DU267" s="259"/>
      <c r="DV267" s="259"/>
      <c r="DW267" s="259"/>
      <c r="DX267" s="259"/>
      <c r="DY267" s="259"/>
      <c r="DZ267" s="259"/>
      <c r="EA267" s="259"/>
      <c r="EB267" s="259"/>
      <c r="EC267" s="259"/>
      <c r="ED267" s="259"/>
      <c r="EE267" s="259"/>
      <c r="EF267" s="259"/>
      <c r="EG267" s="259"/>
      <c r="EH267" s="259"/>
      <c r="EI267" s="259"/>
      <c r="EJ267" s="259"/>
      <c r="EK267" s="259"/>
      <c r="EL267" s="259"/>
      <c r="EM267" s="259"/>
      <c r="EN267" s="259"/>
      <c r="EO267" s="259"/>
      <c r="EP267" s="259"/>
      <c r="EQ267" s="259"/>
      <c r="ER267" s="259"/>
      <c r="ES267" s="259"/>
      <c r="ET267" s="259"/>
      <c r="EU267" s="259"/>
      <c r="EV267" s="259"/>
      <c r="EW267" s="259"/>
      <c r="EX267" s="259"/>
      <c r="EY267" s="259"/>
      <c r="EZ267" s="259"/>
      <c r="FA267" s="259"/>
      <c r="FB267" s="259"/>
      <c r="FC267" s="259"/>
      <c r="FD267" s="259"/>
      <c r="FE267" s="259"/>
      <c r="FF267" s="259"/>
      <c r="FG267" s="259"/>
      <c r="FH267" s="259"/>
      <c r="FI267" s="259"/>
      <c r="FJ267" s="259"/>
      <c r="FK267" s="259"/>
      <c r="FL267" s="259"/>
      <c r="FM267" s="259"/>
      <c r="FN267" s="259"/>
      <c r="FO267" s="259"/>
      <c r="FP267" s="259"/>
      <c r="FQ267" s="259"/>
      <c r="FR267" s="259"/>
      <c r="FS267" s="259"/>
      <c r="FT267" s="259"/>
      <c r="FU267" s="259"/>
      <c r="FV267" s="259"/>
      <c r="FW267" s="259"/>
      <c r="FX267" s="259"/>
      <c r="FY267" s="259"/>
      <c r="FZ267" s="259"/>
      <c r="GA267" s="259"/>
      <c r="GB267" s="259"/>
      <c r="GC267" s="259"/>
      <c r="GD267" s="259"/>
      <c r="GE267" s="259"/>
      <c r="GF267" s="259"/>
      <c r="GG267" s="259"/>
      <c r="GH267" s="259"/>
      <c r="GI267" s="259"/>
    </row>
    <row r="268" spans="1:191" hidden="1">
      <c r="B268" s="435" t="s">
        <v>195</v>
      </c>
      <c r="K268" s="491"/>
      <c r="L268" s="491"/>
      <c r="M268" s="491"/>
      <c r="N268" s="491"/>
      <c r="O268" s="491"/>
      <c r="P268" s="491"/>
      <c r="Q268" s="491"/>
      <c r="R268" s="491"/>
      <c r="S268" s="491"/>
      <c r="T268" s="491"/>
      <c r="U268" s="491"/>
      <c r="V268" s="491"/>
      <c r="W268" s="491"/>
      <c r="X268" s="491"/>
      <c r="Y268" s="491"/>
      <c r="Z268" s="491"/>
      <c r="AA268" s="491"/>
      <c r="AB268" s="491"/>
      <c r="AC268" s="491"/>
      <c r="AD268" s="491"/>
      <c r="AE268" s="491"/>
      <c r="AF268" s="491"/>
      <c r="AG268" s="491"/>
      <c r="AH268" s="491"/>
      <c r="AI268" s="491"/>
      <c r="AJ268" s="491"/>
      <c r="AK268" s="491"/>
      <c r="AL268" s="491"/>
      <c r="AM268" s="491"/>
      <c r="AN268" s="491"/>
      <c r="AO268" s="491"/>
      <c r="AP268" s="491"/>
      <c r="AQ268" s="491"/>
      <c r="AR268" s="491"/>
      <c r="AS268" s="491"/>
      <c r="AT268" s="491"/>
      <c r="AU268" s="491"/>
      <c r="AV268" s="491"/>
      <c r="AW268" s="491"/>
      <c r="AX268" s="491"/>
      <c r="AY268" s="491"/>
      <c r="AZ268" s="491"/>
      <c r="BA268" s="491"/>
      <c r="BB268" s="491"/>
      <c r="BC268" s="491"/>
      <c r="BD268" s="491"/>
      <c r="BE268" s="491"/>
      <c r="BF268" s="491"/>
      <c r="BG268" s="491"/>
      <c r="BH268" s="491"/>
      <c r="BI268" s="491"/>
      <c r="BJ268" s="491"/>
      <c r="BK268" s="491"/>
      <c r="BL268" s="491"/>
      <c r="BM268" s="491"/>
      <c r="BN268" s="491"/>
      <c r="BO268" s="491"/>
      <c r="BP268" s="491"/>
      <c r="BQ268" s="491"/>
      <c r="BR268" s="491"/>
      <c r="BS268" s="491"/>
      <c r="BT268" s="491"/>
      <c r="BU268" s="491"/>
      <c r="BV268" s="491"/>
      <c r="BW268" s="491"/>
      <c r="BX268" s="491"/>
      <c r="BY268" s="491"/>
      <c r="BZ268" s="491"/>
    </row>
    <row r="269" spans="1:191" hidden="1">
      <c r="B269" s="440" t="s">
        <v>215</v>
      </c>
      <c r="K269" s="491"/>
      <c r="L269" s="491"/>
      <c r="M269" s="491"/>
      <c r="N269" s="491"/>
      <c r="O269" s="491"/>
      <c r="P269" s="491"/>
      <c r="Q269" s="491"/>
      <c r="R269" s="491"/>
      <c r="S269" s="491"/>
      <c r="T269" s="491"/>
      <c r="U269" s="491"/>
      <c r="V269" s="491"/>
      <c r="W269" s="491"/>
      <c r="X269" s="491"/>
      <c r="Y269" s="491"/>
      <c r="Z269" s="491"/>
      <c r="AA269" s="491"/>
      <c r="AB269" s="491"/>
      <c r="AC269" s="491"/>
      <c r="AD269" s="491"/>
      <c r="AE269" s="491"/>
      <c r="AF269" s="491"/>
      <c r="AG269" s="491"/>
      <c r="AH269" s="491"/>
      <c r="AI269" s="491"/>
      <c r="AJ269" s="491"/>
      <c r="AK269" s="491"/>
      <c r="AL269" s="491"/>
      <c r="AM269" s="491"/>
      <c r="AN269" s="491"/>
      <c r="AO269" s="491"/>
      <c r="AP269" s="491"/>
      <c r="AQ269" s="491"/>
      <c r="AR269" s="491"/>
      <c r="AS269" s="491"/>
      <c r="AT269" s="491"/>
      <c r="AU269" s="491"/>
      <c r="AV269" s="491"/>
      <c r="AW269" s="491"/>
      <c r="AX269" s="491"/>
      <c r="AY269" s="491"/>
      <c r="AZ269" s="491"/>
      <c r="BA269" s="491"/>
      <c r="BB269" s="491"/>
      <c r="BC269" s="491"/>
      <c r="BD269" s="491"/>
      <c r="BE269" s="491"/>
      <c r="BF269" s="491"/>
      <c r="BG269" s="491"/>
      <c r="BH269" s="491"/>
      <c r="BI269" s="491"/>
      <c r="BJ269" s="491"/>
      <c r="BK269" s="491"/>
      <c r="BL269" s="491"/>
      <c r="BM269" s="491"/>
      <c r="BN269" s="491"/>
      <c r="BO269" s="491"/>
      <c r="BP269" s="491"/>
      <c r="BQ269" s="491"/>
      <c r="BR269" s="491"/>
      <c r="BS269" s="491"/>
      <c r="BT269" s="491"/>
      <c r="BU269" s="491"/>
      <c r="BV269" s="491"/>
      <c r="BW269" s="491"/>
      <c r="BX269" s="491"/>
      <c r="BY269" s="491"/>
      <c r="BZ269" s="491"/>
    </row>
    <row r="270" spans="1:191" hidden="1">
      <c r="B270" s="440" t="s">
        <v>161</v>
      </c>
      <c r="K270" s="491"/>
      <c r="L270" s="491"/>
      <c r="M270" s="491"/>
      <c r="N270" s="491"/>
      <c r="O270" s="491"/>
      <c r="P270" s="491"/>
      <c r="Q270" s="491"/>
      <c r="R270" s="491"/>
      <c r="S270" s="491"/>
      <c r="T270" s="491"/>
      <c r="U270" s="491"/>
      <c r="V270" s="491"/>
      <c r="W270" s="491"/>
      <c r="X270" s="491"/>
      <c r="Y270" s="491"/>
      <c r="Z270" s="491"/>
      <c r="AA270" s="491"/>
      <c r="AB270" s="491"/>
      <c r="AC270" s="491"/>
      <c r="AD270" s="491"/>
      <c r="AE270" s="491"/>
      <c r="AF270" s="491"/>
      <c r="AG270" s="491"/>
      <c r="AH270" s="491"/>
      <c r="AI270" s="491"/>
      <c r="AJ270" s="491"/>
      <c r="AK270" s="491"/>
      <c r="AL270" s="491"/>
      <c r="AM270" s="491"/>
      <c r="AN270" s="491"/>
      <c r="AO270" s="491"/>
      <c r="AP270" s="491"/>
      <c r="AQ270" s="491"/>
      <c r="AR270" s="491"/>
      <c r="AS270" s="491"/>
      <c r="AT270" s="491"/>
      <c r="AU270" s="491"/>
      <c r="AV270" s="491"/>
      <c r="AW270" s="491"/>
      <c r="AX270" s="491"/>
      <c r="AY270" s="491"/>
      <c r="AZ270" s="491"/>
      <c r="BA270" s="491"/>
      <c r="BB270" s="491"/>
      <c r="BC270" s="491"/>
      <c r="BD270" s="491"/>
      <c r="BE270" s="491"/>
      <c r="BF270" s="491"/>
      <c r="BG270" s="491"/>
      <c r="BH270" s="491"/>
      <c r="BI270" s="491"/>
      <c r="BJ270" s="491"/>
      <c r="BK270" s="491"/>
      <c r="BL270" s="491"/>
      <c r="BM270" s="491"/>
      <c r="BN270" s="491"/>
      <c r="BO270" s="491"/>
      <c r="BP270" s="491"/>
      <c r="BQ270" s="491"/>
      <c r="BR270" s="491"/>
      <c r="BS270" s="491"/>
      <c r="BT270" s="491"/>
      <c r="BU270" s="491"/>
      <c r="BV270" s="491"/>
      <c r="BW270" s="491"/>
      <c r="BX270" s="491"/>
      <c r="BY270" s="491"/>
      <c r="BZ270" s="491"/>
    </row>
    <row r="271" spans="1:191" hidden="1">
      <c r="B271" s="440"/>
      <c r="K271" s="491"/>
      <c r="L271" s="491"/>
      <c r="M271" s="491"/>
      <c r="N271" s="491"/>
      <c r="O271" s="491"/>
      <c r="P271" s="491"/>
      <c r="Q271" s="491"/>
      <c r="R271" s="491"/>
      <c r="S271" s="491"/>
      <c r="T271" s="491"/>
      <c r="U271" s="491"/>
      <c r="V271" s="491"/>
      <c r="W271" s="491"/>
      <c r="X271" s="491"/>
      <c r="Y271" s="491"/>
      <c r="Z271" s="491"/>
      <c r="AA271" s="491"/>
      <c r="AB271" s="491"/>
      <c r="AC271" s="491"/>
      <c r="AD271" s="491"/>
      <c r="AE271" s="491"/>
      <c r="AF271" s="491"/>
      <c r="AG271" s="491"/>
      <c r="AH271" s="491"/>
      <c r="AI271" s="491"/>
      <c r="AJ271" s="491"/>
      <c r="AK271" s="491"/>
      <c r="AL271" s="491"/>
      <c r="AM271" s="491"/>
      <c r="AN271" s="491"/>
      <c r="AO271" s="491"/>
      <c r="AP271" s="491"/>
      <c r="AQ271" s="491"/>
      <c r="AR271" s="491"/>
      <c r="AS271" s="491"/>
      <c r="AT271" s="491"/>
      <c r="AU271" s="491"/>
      <c r="AV271" s="491"/>
      <c r="AW271" s="491"/>
      <c r="AX271" s="491"/>
      <c r="AY271" s="491"/>
      <c r="AZ271" s="491"/>
      <c r="BA271" s="491"/>
      <c r="BB271" s="491"/>
      <c r="BC271" s="491"/>
      <c r="BD271" s="491"/>
      <c r="BE271" s="491"/>
      <c r="BF271" s="491"/>
      <c r="BG271" s="491"/>
      <c r="BH271" s="491"/>
      <c r="BI271" s="491"/>
      <c r="BJ271" s="491"/>
      <c r="BK271" s="491"/>
      <c r="BL271" s="491"/>
      <c r="BM271" s="491"/>
      <c r="BN271" s="491"/>
      <c r="BO271" s="491"/>
      <c r="BP271" s="491"/>
      <c r="BQ271" s="491"/>
      <c r="BR271" s="491"/>
      <c r="BS271" s="491"/>
      <c r="BT271" s="491"/>
      <c r="BU271" s="491"/>
      <c r="BV271" s="491"/>
      <c r="BW271" s="491"/>
      <c r="BX271" s="491"/>
      <c r="BY271" s="491"/>
      <c r="BZ271" s="491"/>
    </row>
    <row r="272" spans="1:191" hidden="1">
      <c r="B272" s="441" t="s">
        <v>162</v>
      </c>
      <c r="C272" s="681"/>
      <c r="K272" s="281"/>
      <c r="L272" s="282"/>
      <c r="M272" s="281"/>
      <c r="N272" s="281"/>
      <c r="O272" s="281"/>
      <c r="P272" s="476"/>
      <c r="Q272" s="476"/>
      <c r="R272" s="476"/>
      <c r="S272" s="491"/>
      <c r="T272" s="491"/>
      <c r="U272" s="491"/>
      <c r="V272" s="491"/>
      <c r="W272" s="491"/>
      <c r="X272" s="491"/>
      <c r="Y272" s="491"/>
      <c r="Z272" s="491"/>
      <c r="AA272" s="491"/>
      <c r="AB272" s="491"/>
      <c r="AC272" s="491"/>
      <c r="AD272" s="491"/>
      <c r="AE272" s="491"/>
      <c r="AF272" s="491"/>
      <c r="AG272" s="491"/>
      <c r="AH272" s="491"/>
      <c r="AI272" s="491"/>
      <c r="AJ272" s="491"/>
      <c r="AK272" s="491"/>
      <c r="AL272" s="491"/>
      <c r="AM272" s="491"/>
      <c r="AN272" s="491"/>
      <c r="AO272" s="491"/>
      <c r="AP272" s="491"/>
      <c r="AQ272" s="491"/>
      <c r="AR272" s="491"/>
      <c r="AS272" s="491"/>
      <c r="AT272" s="491"/>
      <c r="AU272" s="491"/>
      <c r="AV272" s="491"/>
      <c r="AW272" s="491"/>
      <c r="AX272" s="491"/>
      <c r="AY272" s="491"/>
      <c r="AZ272" s="491"/>
      <c r="BA272" s="491"/>
      <c r="BB272" s="491"/>
      <c r="BC272" s="491"/>
      <c r="BD272" s="491"/>
      <c r="BE272" s="491"/>
      <c r="BF272" s="491"/>
      <c r="BG272" s="491"/>
      <c r="BH272" s="491"/>
      <c r="BI272" s="491"/>
      <c r="BJ272" s="491"/>
      <c r="BK272" s="491"/>
      <c r="BL272" s="491"/>
      <c r="BM272" s="491"/>
      <c r="BN272" s="491"/>
      <c r="BO272" s="491"/>
      <c r="BP272" s="491"/>
      <c r="BQ272" s="491"/>
      <c r="BR272" s="491"/>
      <c r="BS272" s="491"/>
      <c r="BT272" s="491"/>
      <c r="BU272" s="491"/>
      <c r="BV272" s="491"/>
      <c r="BW272" s="491"/>
      <c r="BX272" s="491"/>
      <c r="BY272" s="491"/>
      <c r="BZ272" s="491"/>
    </row>
    <row r="273" spans="1:191" hidden="1">
      <c r="A273" s="530"/>
      <c r="B273" s="441" t="s">
        <v>163</v>
      </c>
      <c r="C273" s="442" t="s">
        <v>153</v>
      </c>
      <c r="D273" s="442" t="s">
        <v>164</v>
      </c>
      <c r="E273" s="503" t="s">
        <v>165</v>
      </c>
      <c r="F273" s="503" t="s">
        <v>62</v>
      </c>
      <c r="G273" s="503" t="s">
        <v>166</v>
      </c>
      <c r="H273" s="504"/>
      <c r="I273" s="439"/>
      <c r="J273" s="505"/>
      <c r="K273" s="439"/>
      <c r="L273" s="439"/>
      <c r="M273" s="439"/>
      <c r="N273" s="281"/>
      <c r="O273" s="281"/>
      <c r="P273" s="476"/>
      <c r="Q273" s="476"/>
      <c r="R273" s="476"/>
      <c r="S273" s="491"/>
      <c r="T273" s="491"/>
      <c r="U273" s="491"/>
      <c r="V273" s="491"/>
      <c r="W273" s="491"/>
      <c r="X273" s="491"/>
      <c r="Y273" s="491"/>
      <c r="Z273" s="491"/>
      <c r="AA273" s="491"/>
      <c r="AB273" s="491"/>
      <c r="AC273" s="491"/>
      <c r="AD273" s="491"/>
      <c r="AE273" s="491"/>
      <c r="AF273" s="491"/>
      <c r="AG273" s="491"/>
      <c r="AH273" s="491"/>
      <c r="AI273" s="491"/>
      <c r="AJ273" s="491"/>
      <c r="AK273" s="491"/>
      <c r="AL273" s="491"/>
      <c r="AM273" s="491"/>
      <c r="AN273" s="491"/>
      <c r="AO273" s="491"/>
      <c r="AP273" s="491"/>
      <c r="AQ273" s="491"/>
      <c r="AR273" s="491"/>
      <c r="AS273" s="491"/>
      <c r="AT273" s="491"/>
      <c r="AU273" s="491"/>
      <c r="AV273" s="491"/>
      <c r="AW273" s="491"/>
      <c r="AX273" s="491"/>
      <c r="AY273" s="491"/>
      <c r="AZ273" s="491"/>
      <c r="BA273" s="491"/>
      <c r="BB273" s="491"/>
      <c r="BC273" s="491"/>
      <c r="BD273" s="491"/>
      <c r="BE273" s="491"/>
      <c r="BF273" s="491"/>
      <c r="BG273" s="491"/>
      <c r="BH273" s="491"/>
      <c r="BI273" s="491"/>
      <c r="BJ273" s="491"/>
      <c r="BK273" s="491"/>
      <c r="BL273" s="491"/>
      <c r="BM273" s="491"/>
      <c r="BN273" s="491"/>
      <c r="BO273" s="491"/>
      <c r="BP273" s="491"/>
      <c r="BQ273" s="491"/>
      <c r="BR273" s="491"/>
      <c r="BS273" s="491"/>
      <c r="BT273" s="491"/>
      <c r="BU273" s="491"/>
      <c r="BV273" s="491"/>
      <c r="BW273" s="491"/>
      <c r="BX273" s="491"/>
      <c r="BY273" s="491"/>
      <c r="BZ273" s="491"/>
    </row>
    <row r="274" spans="1:191" hidden="1">
      <c r="B274" s="444" t="s">
        <v>21</v>
      </c>
      <c r="C274" s="682"/>
      <c r="D274" s="683"/>
      <c r="E274" s="684"/>
      <c r="F274" s="684"/>
      <c r="G274" s="685"/>
      <c r="H274" s="257"/>
      <c r="I274" s="435"/>
      <c r="J274" s="439"/>
      <c r="K274" s="435"/>
      <c r="L274" s="435"/>
      <c r="M274" s="435"/>
      <c r="N274" s="476"/>
      <c r="O274" s="476"/>
      <c r="P274" s="476"/>
      <c r="Q274" s="476"/>
      <c r="R274" s="476"/>
      <c r="S274" s="491"/>
      <c r="T274" s="491"/>
      <c r="U274" s="491"/>
      <c r="V274" s="491"/>
      <c r="W274" s="491"/>
      <c r="X274" s="491"/>
      <c r="Y274" s="491"/>
      <c r="Z274" s="491"/>
      <c r="AA274" s="491"/>
      <c r="AB274" s="491"/>
      <c r="AC274" s="491"/>
      <c r="AD274" s="491"/>
      <c r="AE274" s="491"/>
      <c r="AF274" s="491"/>
      <c r="AG274" s="491"/>
      <c r="AH274" s="491"/>
      <c r="AI274" s="491"/>
      <c r="AJ274" s="491"/>
      <c r="AK274" s="491"/>
      <c r="AL274" s="491"/>
      <c r="AM274" s="491"/>
      <c r="AN274" s="491"/>
      <c r="AO274" s="491"/>
      <c r="AP274" s="491"/>
      <c r="AQ274" s="491"/>
      <c r="AR274" s="491"/>
      <c r="AS274" s="491"/>
      <c r="AT274" s="491"/>
      <c r="AU274" s="491"/>
      <c r="AV274" s="491"/>
      <c r="AW274" s="491"/>
      <c r="AX274" s="491"/>
      <c r="AY274" s="491"/>
      <c r="AZ274" s="491"/>
      <c r="BA274" s="491"/>
      <c r="BB274" s="491"/>
      <c r="BC274" s="491"/>
      <c r="BD274" s="491"/>
      <c r="BE274" s="491"/>
      <c r="BF274" s="491"/>
      <c r="BG274" s="491"/>
      <c r="BH274" s="491"/>
      <c r="BI274" s="491"/>
      <c r="BJ274" s="491"/>
      <c r="BK274" s="491"/>
      <c r="BL274" s="491"/>
      <c r="BM274" s="491"/>
      <c r="BN274" s="491"/>
      <c r="BO274" s="491"/>
      <c r="BP274" s="491"/>
      <c r="BQ274" s="491"/>
      <c r="BR274" s="491"/>
      <c r="BS274" s="491"/>
      <c r="BT274" s="491"/>
      <c r="BU274" s="491"/>
      <c r="BV274" s="491"/>
      <c r="BW274" s="491"/>
      <c r="BX274" s="491"/>
      <c r="BY274" s="491"/>
      <c r="BZ274" s="491"/>
    </row>
    <row r="275" spans="1:191" hidden="1">
      <c r="C275" s="686"/>
      <c r="D275" s="683"/>
      <c r="E275" s="684"/>
      <c r="F275" s="684"/>
      <c r="G275" s="685"/>
      <c r="H275" s="257"/>
      <c r="I275" s="435"/>
      <c r="J275" s="439"/>
      <c r="K275" s="435"/>
      <c r="L275" s="435"/>
      <c r="M275" s="435"/>
      <c r="N275" s="476"/>
      <c r="O275" s="476"/>
      <c r="P275" s="476"/>
      <c r="Q275" s="476"/>
      <c r="R275" s="476"/>
      <c r="S275" s="491"/>
      <c r="T275" s="491"/>
      <c r="U275" s="491"/>
      <c r="V275" s="491"/>
      <c r="W275" s="491"/>
      <c r="X275" s="491"/>
      <c r="Y275" s="491"/>
      <c r="Z275" s="491"/>
      <c r="AA275" s="491"/>
      <c r="AB275" s="491"/>
      <c r="AC275" s="491"/>
      <c r="AD275" s="491"/>
      <c r="AE275" s="491"/>
      <c r="AF275" s="491"/>
      <c r="AG275" s="491"/>
      <c r="AH275" s="491"/>
      <c r="AI275" s="491"/>
      <c r="AJ275" s="491"/>
      <c r="AK275" s="491"/>
      <c r="AL275" s="491"/>
      <c r="AM275" s="491"/>
      <c r="AN275" s="491"/>
      <c r="AO275" s="491"/>
      <c r="AP275" s="491"/>
      <c r="AQ275" s="491"/>
      <c r="AR275" s="491"/>
      <c r="AS275" s="491"/>
      <c r="AT275" s="491"/>
      <c r="AU275" s="491"/>
      <c r="AV275" s="491"/>
      <c r="AW275" s="491"/>
      <c r="AX275" s="491"/>
      <c r="AY275" s="491"/>
      <c r="AZ275" s="491"/>
      <c r="BA275" s="491"/>
      <c r="BB275" s="491"/>
      <c r="BC275" s="491"/>
      <c r="BD275" s="491"/>
      <c r="BE275" s="491"/>
      <c r="BF275" s="491"/>
      <c r="BG275" s="491"/>
      <c r="BH275" s="491"/>
      <c r="BI275" s="491"/>
      <c r="BJ275" s="491"/>
      <c r="BK275" s="491"/>
      <c r="BL275" s="491"/>
      <c r="BM275" s="491"/>
      <c r="BN275" s="491"/>
      <c r="BO275" s="491"/>
      <c r="BP275" s="491"/>
      <c r="BQ275" s="491"/>
      <c r="BR275" s="491"/>
      <c r="BS275" s="491"/>
      <c r="BT275" s="491"/>
      <c r="BU275" s="491"/>
      <c r="BV275" s="491"/>
      <c r="BW275" s="491"/>
      <c r="BX275" s="491"/>
      <c r="BY275" s="491"/>
      <c r="BZ275" s="491"/>
    </row>
    <row r="276" spans="1:191" hidden="1">
      <c r="C276" s="686"/>
      <c r="D276" s="687"/>
      <c r="E276" s="688"/>
      <c r="F276" s="688"/>
      <c r="G276" s="689"/>
      <c r="H276" s="275"/>
      <c r="I276" s="435"/>
      <c r="J276" s="439"/>
      <c r="K276" s="435"/>
      <c r="L276" s="435"/>
      <c r="M276" s="435"/>
      <c r="N276" s="476"/>
      <c r="O276" s="476"/>
      <c r="P276" s="476"/>
      <c r="Q276" s="476"/>
      <c r="R276" s="476"/>
      <c r="S276" s="476"/>
      <c r="T276" s="476"/>
      <c r="U276" s="476"/>
      <c r="V276" s="476"/>
      <c r="W276" s="476"/>
      <c r="X276" s="476"/>
      <c r="Y276" s="476"/>
      <c r="Z276" s="476"/>
      <c r="AA276" s="476"/>
      <c r="AB276" s="476"/>
      <c r="AC276" s="476"/>
      <c r="AD276" s="476"/>
      <c r="AE276" s="476"/>
      <c r="AF276" s="476"/>
      <c r="AG276" s="476"/>
      <c r="AH276" s="476"/>
      <c r="AI276" s="476"/>
      <c r="AJ276" s="476"/>
      <c r="AK276" s="476"/>
      <c r="AL276" s="476"/>
      <c r="AM276" s="476"/>
      <c r="AN276" s="476"/>
      <c r="AO276" s="476"/>
      <c r="AP276" s="476"/>
      <c r="AQ276" s="476"/>
      <c r="AR276" s="476"/>
      <c r="AS276" s="476"/>
      <c r="AT276" s="476"/>
      <c r="AU276" s="476"/>
      <c r="AV276" s="476"/>
      <c r="AW276" s="476"/>
      <c r="AX276" s="476"/>
      <c r="AY276" s="476"/>
      <c r="AZ276" s="476"/>
      <c r="BA276" s="476"/>
      <c r="BB276" s="476"/>
      <c r="BC276" s="476"/>
      <c r="BD276" s="476"/>
      <c r="BE276" s="476"/>
      <c r="BF276" s="476"/>
      <c r="BG276" s="476"/>
      <c r="BH276" s="476"/>
      <c r="BI276" s="476"/>
      <c r="BJ276" s="476"/>
      <c r="BK276" s="476"/>
      <c r="BL276" s="476"/>
      <c r="BM276" s="476"/>
      <c r="BN276" s="476"/>
      <c r="BO276" s="476"/>
      <c r="BP276" s="476"/>
      <c r="BQ276" s="476"/>
      <c r="BR276" s="476"/>
      <c r="BS276" s="476"/>
      <c r="BT276" s="476"/>
      <c r="BU276" s="476"/>
      <c r="BV276" s="476"/>
      <c r="BW276" s="476"/>
      <c r="BX276" s="476"/>
      <c r="BY276" s="476"/>
      <c r="BZ276" s="476"/>
      <c r="CA276" s="259"/>
      <c r="CB276" s="259"/>
      <c r="CC276" s="259"/>
      <c r="CD276" s="259"/>
      <c r="CE276" s="259"/>
      <c r="CF276" s="259"/>
      <c r="CG276" s="259"/>
      <c r="CH276" s="259"/>
      <c r="CI276" s="259"/>
      <c r="CJ276" s="259"/>
      <c r="CK276" s="259"/>
      <c r="CL276" s="259"/>
      <c r="CM276" s="259"/>
      <c r="CN276" s="259"/>
      <c r="CO276" s="259"/>
      <c r="CP276" s="259"/>
      <c r="CQ276" s="259"/>
      <c r="CR276" s="259"/>
      <c r="CS276" s="259"/>
      <c r="CT276" s="259"/>
      <c r="CU276" s="259"/>
      <c r="CV276" s="259"/>
      <c r="CW276" s="259"/>
      <c r="CX276" s="259"/>
      <c r="CY276" s="259"/>
      <c r="CZ276" s="259"/>
      <c r="DA276" s="259"/>
      <c r="DB276" s="259"/>
      <c r="DC276" s="259"/>
      <c r="DD276" s="259"/>
      <c r="DE276" s="259"/>
      <c r="DF276" s="259"/>
      <c r="DG276" s="259"/>
      <c r="DH276" s="259"/>
      <c r="DI276" s="259"/>
      <c r="DJ276" s="259"/>
      <c r="DK276" s="259"/>
      <c r="DL276" s="259"/>
      <c r="DM276" s="259"/>
      <c r="DN276" s="259"/>
      <c r="DO276" s="259"/>
      <c r="DP276" s="259"/>
      <c r="DQ276" s="259"/>
      <c r="DR276" s="259"/>
      <c r="DS276" s="259"/>
      <c r="DT276" s="259"/>
      <c r="DU276" s="259"/>
      <c r="DV276" s="259"/>
      <c r="DW276" s="259"/>
      <c r="DX276" s="259"/>
      <c r="DY276" s="259"/>
      <c r="DZ276" s="259"/>
      <c r="EA276" s="259"/>
      <c r="EB276" s="259"/>
      <c r="EC276" s="259"/>
      <c r="ED276" s="259"/>
      <c r="EE276" s="259"/>
      <c r="EF276" s="259"/>
      <c r="EG276" s="259"/>
      <c r="EH276" s="259"/>
      <c r="EI276" s="259"/>
      <c r="EJ276" s="259"/>
      <c r="EK276" s="259"/>
      <c r="EL276" s="259"/>
      <c r="EM276" s="259"/>
      <c r="EN276" s="259"/>
      <c r="EO276" s="259"/>
      <c r="EP276" s="259"/>
      <c r="EQ276" s="259"/>
      <c r="ER276" s="259"/>
      <c r="ES276" s="259"/>
      <c r="ET276" s="259"/>
      <c r="EU276" s="259"/>
      <c r="EV276" s="259"/>
      <c r="EW276" s="259"/>
      <c r="EX276" s="259"/>
      <c r="EY276" s="259"/>
      <c r="EZ276" s="259"/>
      <c r="FA276" s="259"/>
      <c r="FB276" s="259"/>
      <c r="FC276" s="259"/>
      <c r="FD276" s="259"/>
      <c r="FE276" s="259"/>
      <c r="FF276" s="259"/>
      <c r="FG276" s="259"/>
      <c r="FH276" s="259"/>
      <c r="FI276" s="259"/>
      <c r="FJ276" s="259"/>
      <c r="FK276" s="259"/>
      <c r="FL276" s="259"/>
      <c r="FM276" s="259"/>
      <c r="FN276" s="259"/>
      <c r="FO276" s="259"/>
      <c r="FP276" s="259"/>
      <c r="FQ276" s="259"/>
      <c r="FR276" s="259"/>
      <c r="FS276" s="259"/>
      <c r="FT276" s="259"/>
      <c r="FU276" s="259"/>
      <c r="FV276" s="259"/>
      <c r="FW276" s="259"/>
      <c r="FX276" s="259"/>
      <c r="FY276" s="259"/>
      <c r="FZ276" s="259"/>
      <c r="GA276" s="259"/>
      <c r="GB276" s="259"/>
      <c r="GC276" s="259"/>
      <c r="GD276" s="259"/>
      <c r="GE276" s="259"/>
      <c r="GF276" s="259"/>
      <c r="GG276" s="259"/>
      <c r="GH276" s="259"/>
      <c r="GI276" s="259"/>
    </row>
    <row r="277" spans="1:191" hidden="1">
      <c r="C277" s="690"/>
      <c r="D277" s="687"/>
      <c r="E277" s="691"/>
      <c r="F277" s="691"/>
      <c r="G277" s="692"/>
      <c r="H277" s="275"/>
      <c r="I277" s="435"/>
      <c r="J277" s="439"/>
      <c r="K277" s="435"/>
      <c r="L277" s="435"/>
      <c r="M277" s="435"/>
      <c r="N277" s="476"/>
      <c r="O277" s="476"/>
      <c r="P277" s="476"/>
      <c r="Q277" s="476"/>
      <c r="R277" s="476"/>
      <c r="S277" s="476"/>
      <c r="T277" s="476"/>
      <c r="U277" s="476"/>
      <c r="V277" s="476"/>
      <c r="W277" s="476"/>
      <c r="X277" s="476"/>
      <c r="Y277" s="476"/>
      <c r="Z277" s="476"/>
      <c r="AA277" s="476"/>
      <c r="AB277" s="476"/>
      <c r="AC277" s="476"/>
      <c r="AD277" s="476"/>
      <c r="AE277" s="476"/>
      <c r="AF277" s="476"/>
      <c r="AG277" s="476"/>
      <c r="AH277" s="476"/>
      <c r="AI277" s="476"/>
      <c r="AJ277" s="476"/>
      <c r="AK277" s="476"/>
      <c r="AL277" s="476"/>
      <c r="AM277" s="476"/>
      <c r="AN277" s="476"/>
      <c r="AO277" s="476"/>
      <c r="AP277" s="476"/>
      <c r="AQ277" s="476"/>
      <c r="AR277" s="476"/>
      <c r="AS277" s="476"/>
      <c r="AT277" s="476"/>
      <c r="AU277" s="476"/>
      <c r="AV277" s="476"/>
      <c r="AW277" s="476"/>
      <c r="AX277" s="476"/>
      <c r="AY277" s="476"/>
      <c r="AZ277" s="476"/>
      <c r="BA277" s="476"/>
      <c r="BB277" s="476"/>
      <c r="BC277" s="476"/>
      <c r="BD277" s="476"/>
      <c r="BE277" s="476"/>
      <c r="BF277" s="476"/>
      <c r="BG277" s="476"/>
      <c r="BH277" s="476"/>
      <c r="BI277" s="476"/>
      <c r="BJ277" s="476"/>
      <c r="BK277" s="476"/>
      <c r="BL277" s="476"/>
      <c r="BM277" s="476"/>
      <c r="BN277" s="476"/>
      <c r="BO277" s="476"/>
      <c r="BP277" s="476"/>
      <c r="BQ277" s="476"/>
      <c r="BR277" s="476"/>
      <c r="BS277" s="476"/>
      <c r="BT277" s="476"/>
      <c r="BU277" s="476"/>
      <c r="BV277" s="476"/>
      <c r="BW277" s="476"/>
      <c r="BX277" s="476"/>
      <c r="BY277" s="476"/>
      <c r="BZ277" s="476"/>
      <c r="CA277" s="259"/>
      <c r="CB277" s="259"/>
      <c r="CC277" s="259"/>
      <c r="CD277" s="259"/>
      <c r="CE277" s="259"/>
      <c r="CF277" s="259"/>
      <c r="CG277" s="259"/>
      <c r="CH277" s="259"/>
      <c r="CI277" s="259"/>
      <c r="CJ277" s="259"/>
      <c r="CK277" s="259"/>
      <c r="CL277" s="259"/>
      <c r="CM277" s="259"/>
      <c r="CN277" s="259"/>
      <c r="CO277" s="259"/>
      <c r="CP277" s="259"/>
      <c r="CQ277" s="259"/>
      <c r="CR277" s="259"/>
      <c r="CS277" s="259"/>
      <c r="CT277" s="259"/>
      <c r="CU277" s="259"/>
      <c r="CV277" s="259"/>
      <c r="CW277" s="259"/>
      <c r="CX277" s="259"/>
      <c r="CY277" s="259"/>
      <c r="CZ277" s="259"/>
      <c r="DA277" s="259"/>
      <c r="DB277" s="259"/>
      <c r="DC277" s="259"/>
      <c r="DD277" s="259"/>
      <c r="DE277" s="259"/>
      <c r="DF277" s="259"/>
      <c r="DG277" s="259"/>
      <c r="DH277" s="259"/>
      <c r="DI277" s="259"/>
      <c r="DJ277" s="259"/>
      <c r="DK277" s="259"/>
      <c r="DL277" s="259"/>
      <c r="DM277" s="259"/>
      <c r="DN277" s="259"/>
      <c r="DO277" s="259"/>
      <c r="DP277" s="259"/>
      <c r="DQ277" s="259"/>
      <c r="DR277" s="259"/>
      <c r="DS277" s="259"/>
      <c r="DT277" s="259"/>
      <c r="DU277" s="259"/>
      <c r="DV277" s="259"/>
      <c r="DW277" s="259"/>
      <c r="DX277" s="259"/>
      <c r="DY277" s="259"/>
      <c r="DZ277" s="259"/>
      <c r="EA277" s="259"/>
      <c r="EB277" s="259"/>
      <c r="EC277" s="259"/>
      <c r="ED277" s="259"/>
      <c r="EE277" s="259"/>
      <c r="EF277" s="259"/>
      <c r="EG277" s="259"/>
      <c r="EH277" s="259"/>
      <c r="EI277" s="259"/>
      <c r="EJ277" s="259"/>
      <c r="EK277" s="259"/>
      <c r="EL277" s="259"/>
      <c r="EM277" s="259"/>
      <c r="EN277" s="259"/>
      <c r="EO277" s="259"/>
      <c r="EP277" s="259"/>
      <c r="EQ277" s="259"/>
      <c r="ER277" s="259"/>
      <c r="ES277" s="259"/>
      <c r="ET277" s="259"/>
      <c r="EU277" s="259"/>
      <c r="EV277" s="259"/>
      <c r="EW277" s="259"/>
      <c r="EX277" s="259"/>
      <c r="EY277" s="259"/>
      <c r="EZ277" s="259"/>
      <c r="FA277" s="259"/>
      <c r="FB277" s="259"/>
      <c r="FC277" s="259"/>
      <c r="FD277" s="259"/>
      <c r="FE277" s="259"/>
      <c r="FF277" s="259"/>
      <c r="FG277" s="259"/>
      <c r="FH277" s="259"/>
      <c r="FI277" s="259"/>
      <c r="FJ277" s="259"/>
      <c r="FK277" s="259"/>
      <c r="FL277" s="259"/>
      <c r="FM277" s="259"/>
      <c r="FN277" s="259"/>
      <c r="FO277" s="259"/>
      <c r="FP277" s="259"/>
      <c r="FQ277" s="259"/>
      <c r="FR277" s="259"/>
      <c r="FS277" s="259"/>
      <c r="FT277" s="259"/>
      <c r="FU277" s="259"/>
      <c r="FV277" s="259"/>
      <c r="FW277" s="259"/>
      <c r="FX277" s="259"/>
      <c r="FY277" s="259"/>
      <c r="FZ277" s="259"/>
      <c r="GA277" s="259"/>
      <c r="GB277" s="259"/>
      <c r="GC277" s="259"/>
      <c r="GD277" s="259"/>
      <c r="GE277" s="259"/>
      <c r="GF277" s="259"/>
      <c r="GG277" s="259"/>
      <c r="GH277" s="259"/>
      <c r="GI277" s="259"/>
    </row>
    <row r="278" spans="1:191" hidden="1">
      <c r="C278" s="452"/>
      <c r="D278" s="452"/>
      <c r="E278" s="452"/>
      <c r="K278" s="476"/>
      <c r="L278" s="476"/>
      <c r="M278" s="476"/>
      <c r="N278" s="476"/>
      <c r="O278" s="476"/>
      <c r="P278" s="476"/>
      <c r="Q278" s="476"/>
      <c r="R278" s="476"/>
      <c r="S278" s="476"/>
      <c r="T278" s="476"/>
      <c r="U278" s="476"/>
      <c r="V278" s="476"/>
      <c r="W278" s="476"/>
      <c r="X278" s="476"/>
      <c r="Y278" s="476"/>
      <c r="Z278" s="476"/>
      <c r="AA278" s="476"/>
      <c r="AB278" s="476"/>
      <c r="AC278" s="476"/>
      <c r="AD278" s="476"/>
      <c r="AE278" s="476"/>
      <c r="AF278" s="476"/>
      <c r="AG278" s="476"/>
      <c r="AH278" s="476"/>
      <c r="AI278" s="476"/>
      <c r="AJ278" s="476"/>
      <c r="AK278" s="476"/>
      <c r="AL278" s="476"/>
      <c r="AM278" s="476"/>
      <c r="AN278" s="476"/>
      <c r="AO278" s="476"/>
      <c r="AP278" s="476"/>
      <c r="AQ278" s="476"/>
      <c r="AR278" s="476"/>
      <c r="AS278" s="476"/>
      <c r="AT278" s="476"/>
      <c r="AU278" s="476"/>
      <c r="AV278" s="476"/>
      <c r="AW278" s="476"/>
      <c r="AX278" s="476"/>
      <c r="AY278" s="476"/>
      <c r="AZ278" s="476"/>
      <c r="BA278" s="476"/>
      <c r="BB278" s="476"/>
      <c r="BC278" s="476"/>
      <c r="BD278" s="476"/>
      <c r="BE278" s="476"/>
      <c r="BF278" s="476"/>
      <c r="BG278" s="476"/>
      <c r="BH278" s="476"/>
      <c r="BI278" s="476"/>
      <c r="BJ278" s="476"/>
      <c r="BK278" s="476"/>
      <c r="BL278" s="476"/>
      <c r="BM278" s="476"/>
      <c r="BN278" s="476"/>
      <c r="BO278" s="476"/>
      <c r="BP278" s="476"/>
      <c r="BQ278" s="476"/>
      <c r="BR278" s="476"/>
      <c r="BS278" s="476"/>
      <c r="BT278" s="476"/>
      <c r="BU278" s="476"/>
      <c r="BV278" s="476"/>
      <c r="BW278" s="476"/>
      <c r="BX278" s="476"/>
      <c r="BY278" s="476"/>
      <c r="BZ278" s="476"/>
      <c r="CA278" s="259"/>
      <c r="CB278" s="259"/>
      <c r="CC278" s="259"/>
      <c r="CD278" s="259"/>
      <c r="CE278" s="259"/>
      <c r="CF278" s="259"/>
      <c r="CG278" s="259"/>
      <c r="CH278" s="259"/>
      <c r="CI278" s="259"/>
      <c r="CJ278" s="259"/>
      <c r="CK278" s="259"/>
      <c r="CL278" s="259"/>
      <c r="CM278" s="259"/>
      <c r="CN278" s="259"/>
      <c r="CO278" s="259"/>
      <c r="CP278" s="259"/>
      <c r="CQ278" s="259"/>
      <c r="CR278" s="259"/>
      <c r="CS278" s="259"/>
      <c r="CT278" s="259"/>
      <c r="CU278" s="259"/>
      <c r="CV278" s="259"/>
      <c r="CW278" s="259"/>
      <c r="CX278" s="259"/>
      <c r="CY278" s="259"/>
      <c r="CZ278" s="259"/>
      <c r="DA278" s="259"/>
      <c r="DB278" s="259"/>
      <c r="DC278" s="259"/>
      <c r="DD278" s="259"/>
      <c r="DE278" s="259"/>
      <c r="DF278" s="259"/>
      <c r="DG278" s="259"/>
      <c r="DH278" s="259"/>
      <c r="DI278" s="259"/>
      <c r="DJ278" s="259"/>
      <c r="DK278" s="259"/>
      <c r="DL278" s="259"/>
      <c r="DM278" s="259"/>
      <c r="DN278" s="259"/>
      <c r="DO278" s="259"/>
      <c r="DP278" s="259"/>
      <c r="DQ278" s="259"/>
      <c r="DR278" s="259"/>
      <c r="DS278" s="259"/>
      <c r="DT278" s="259"/>
      <c r="DU278" s="259"/>
      <c r="DV278" s="259"/>
      <c r="DW278" s="259"/>
      <c r="DX278" s="259"/>
      <c r="DY278" s="259"/>
      <c r="DZ278" s="259"/>
      <c r="EA278" s="259"/>
      <c r="EB278" s="259"/>
      <c r="EC278" s="259"/>
      <c r="ED278" s="259"/>
      <c r="EE278" s="259"/>
      <c r="EF278" s="259"/>
      <c r="EG278" s="259"/>
      <c r="EH278" s="259"/>
      <c r="EI278" s="259"/>
      <c r="EJ278" s="259"/>
      <c r="EK278" s="259"/>
      <c r="EL278" s="259"/>
      <c r="EM278" s="259"/>
      <c r="EN278" s="259"/>
      <c r="EO278" s="259"/>
      <c r="EP278" s="259"/>
      <c r="EQ278" s="259"/>
      <c r="ER278" s="259"/>
      <c r="ES278" s="259"/>
      <c r="ET278" s="259"/>
      <c r="EU278" s="259"/>
      <c r="EV278" s="259"/>
      <c r="EW278" s="259"/>
      <c r="EX278" s="259"/>
      <c r="EY278" s="259"/>
      <c r="EZ278" s="259"/>
      <c r="FA278" s="259"/>
      <c r="FB278" s="259"/>
      <c r="FC278" s="259"/>
      <c r="FD278" s="259"/>
      <c r="FE278" s="259"/>
      <c r="FF278" s="259"/>
      <c r="FG278" s="259"/>
      <c r="FH278" s="259"/>
      <c r="FI278" s="259"/>
      <c r="FJ278" s="259"/>
      <c r="FK278" s="259"/>
      <c r="FL278" s="259"/>
      <c r="FM278" s="259"/>
      <c r="FN278" s="259"/>
      <c r="FO278" s="259"/>
      <c r="FP278" s="259"/>
      <c r="FQ278" s="259"/>
      <c r="FR278" s="259"/>
      <c r="FS278" s="259"/>
      <c r="FT278" s="259"/>
      <c r="FU278" s="259"/>
      <c r="FV278" s="259"/>
      <c r="FW278" s="259"/>
      <c r="FX278" s="259"/>
      <c r="FY278" s="259"/>
      <c r="FZ278" s="259"/>
      <c r="GA278" s="259"/>
      <c r="GB278" s="259"/>
      <c r="GC278" s="259"/>
      <c r="GD278" s="259"/>
      <c r="GE278" s="259"/>
      <c r="GF278" s="259"/>
      <c r="GG278" s="259"/>
      <c r="GH278" s="259"/>
      <c r="GI278" s="259"/>
    </row>
    <row r="279" spans="1:191" hidden="1">
      <c r="B279" s="441" t="s">
        <v>167</v>
      </c>
      <c r="C279" s="693"/>
      <c r="K279" s="476"/>
      <c r="L279" s="476"/>
      <c r="M279" s="476"/>
      <c r="N279" s="476"/>
      <c r="O279" s="476"/>
      <c r="P279" s="476"/>
      <c r="Q279" s="476"/>
      <c r="R279" s="476"/>
      <c r="S279" s="476"/>
      <c r="T279" s="476"/>
      <c r="U279" s="476"/>
      <c r="V279" s="476"/>
      <c r="W279" s="476"/>
      <c r="X279" s="476"/>
      <c r="Y279" s="476"/>
      <c r="Z279" s="476"/>
      <c r="AA279" s="476"/>
      <c r="AB279" s="476"/>
      <c r="AC279" s="476"/>
      <c r="AD279" s="476"/>
      <c r="AE279" s="476"/>
      <c r="AF279" s="476"/>
      <c r="AG279" s="476"/>
      <c r="AH279" s="476"/>
      <c r="AI279" s="476"/>
      <c r="AJ279" s="476"/>
      <c r="AK279" s="476"/>
      <c r="AL279" s="476"/>
      <c r="AM279" s="476"/>
      <c r="AN279" s="476"/>
      <c r="AO279" s="476"/>
      <c r="AP279" s="476"/>
      <c r="AQ279" s="476"/>
      <c r="AR279" s="476"/>
      <c r="AS279" s="476"/>
      <c r="AT279" s="476"/>
      <c r="AU279" s="476"/>
      <c r="AV279" s="476"/>
      <c r="AW279" s="476"/>
      <c r="AX279" s="476"/>
      <c r="AY279" s="476"/>
      <c r="AZ279" s="476"/>
      <c r="BA279" s="476"/>
      <c r="BB279" s="476"/>
      <c r="BC279" s="476"/>
      <c r="BD279" s="476"/>
      <c r="BE279" s="476"/>
      <c r="BF279" s="476"/>
      <c r="BG279" s="476"/>
      <c r="BH279" s="476"/>
      <c r="BI279" s="476"/>
      <c r="BJ279" s="476"/>
      <c r="BK279" s="476"/>
      <c r="BL279" s="476"/>
      <c r="BM279" s="476"/>
      <c r="BN279" s="476"/>
      <c r="BO279" s="476"/>
      <c r="BP279" s="476"/>
      <c r="BQ279" s="476"/>
      <c r="BR279" s="476"/>
      <c r="BS279" s="476"/>
      <c r="BT279" s="476"/>
      <c r="BU279" s="476"/>
      <c r="BV279" s="476"/>
      <c r="BW279" s="476"/>
      <c r="BX279" s="476"/>
      <c r="BY279" s="476"/>
      <c r="BZ279" s="476"/>
      <c r="CA279" s="259"/>
      <c r="CB279" s="259"/>
      <c r="CC279" s="259"/>
      <c r="CD279" s="259"/>
      <c r="CE279" s="259"/>
      <c r="CF279" s="259"/>
      <c r="CG279" s="259"/>
      <c r="CH279" s="259"/>
      <c r="CI279" s="259"/>
      <c r="CJ279" s="259"/>
      <c r="CK279" s="259"/>
      <c r="CL279" s="259"/>
      <c r="CM279" s="259"/>
      <c r="CN279" s="259"/>
      <c r="CO279" s="259"/>
      <c r="CP279" s="259"/>
      <c r="CQ279" s="259"/>
      <c r="CR279" s="259"/>
      <c r="CS279" s="259"/>
      <c r="CT279" s="259"/>
      <c r="CU279" s="259"/>
      <c r="CV279" s="259"/>
      <c r="CW279" s="259"/>
      <c r="CX279" s="259"/>
      <c r="CY279" s="259"/>
      <c r="CZ279" s="259"/>
      <c r="DA279" s="259"/>
      <c r="DB279" s="259"/>
      <c r="DC279" s="259"/>
      <c r="DD279" s="259"/>
      <c r="DE279" s="259"/>
      <c r="DF279" s="259"/>
      <c r="DG279" s="259"/>
      <c r="DH279" s="259"/>
      <c r="DI279" s="259"/>
      <c r="DJ279" s="259"/>
      <c r="DK279" s="259"/>
      <c r="DL279" s="259"/>
      <c r="DM279" s="259"/>
      <c r="DN279" s="259"/>
      <c r="DO279" s="259"/>
      <c r="DP279" s="259"/>
      <c r="DQ279" s="259"/>
      <c r="DR279" s="259"/>
      <c r="DS279" s="259"/>
      <c r="DT279" s="259"/>
      <c r="DU279" s="259"/>
      <c r="DV279" s="259"/>
      <c r="DW279" s="259"/>
      <c r="DX279" s="259"/>
      <c r="DY279" s="259"/>
      <c r="DZ279" s="259"/>
      <c r="EA279" s="259"/>
      <c r="EB279" s="259"/>
      <c r="EC279" s="259"/>
      <c r="ED279" s="259"/>
      <c r="EE279" s="259"/>
      <c r="EF279" s="259"/>
      <c r="EG279" s="259"/>
      <c r="EH279" s="259"/>
      <c r="EI279" s="259"/>
      <c r="EJ279" s="259"/>
      <c r="EK279" s="259"/>
      <c r="EL279" s="259"/>
      <c r="EM279" s="259"/>
      <c r="EN279" s="259"/>
      <c r="EO279" s="259"/>
      <c r="EP279" s="259"/>
      <c r="EQ279" s="259"/>
      <c r="ER279" s="259"/>
      <c r="ES279" s="259"/>
      <c r="ET279" s="259"/>
      <c r="EU279" s="259"/>
      <c r="EV279" s="259"/>
      <c r="EW279" s="259"/>
      <c r="EX279" s="259"/>
      <c r="EY279" s="259"/>
      <c r="EZ279" s="259"/>
      <c r="FA279" s="259"/>
      <c r="FB279" s="259"/>
      <c r="FC279" s="259"/>
      <c r="FD279" s="259"/>
      <c r="FE279" s="259"/>
      <c r="FF279" s="259"/>
      <c r="FG279" s="259"/>
      <c r="FH279" s="259"/>
      <c r="FI279" s="259"/>
      <c r="FJ279" s="259"/>
      <c r="FK279" s="259"/>
      <c r="FL279" s="259"/>
      <c r="FM279" s="259"/>
      <c r="FN279" s="259"/>
      <c r="FO279" s="259"/>
      <c r="FP279" s="259"/>
      <c r="FQ279" s="259"/>
      <c r="FR279" s="259"/>
      <c r="FS279" s="259"/>
      <c r="FT279" s="259"/>
      <c r="FU279" s="259"/>
      <c r="FV279" s="259"/>
      <c r="FW279" s="259"/>
      <c r="FX279" s="259"/>
      <c r="FY279" s="259"/>
      <c r="FZ279" s="259"/>
      <c r="GA279" s="259"/>
      <c r="GB279" s="259"/>
      <c r="GC279" s="259"/>
      <c r="GD279" s="259"/>
      <c r="GE279" s="259"/>
      <c r="GF279" s="259"/>
      <c r="GG279" s="259"/>
      <c r="GH279" s="259"/>
      <c r="GI279" s="259"/>
    </row>
    <row r="280" spans="1:191" s="259" customFormat="1" hidden="1">
      <c r="A280" s="530"/>
      <c r="B280" s="441" t="s">
        <v>168</v>
      </c>
      <c r="C280" s="442" t="s">
        <v>153</v>
      </c>
      <c r="D280" s="442" t="s">
        <v>164</v>
      </c>
      <c r="E280" s="503" t="s">
        <v>165</v>
      </c>
      <c r="F280" s="503" t="s">
        <v>62</v>
      </c>
      <c r="G280" s="503" t="s">
        <v>166</v>
      </c>
      <c r="H280" s="504"/>
      <c r="I280" s="439"/>
      <c r="J280" s="505"/>
      <c r="K280" s="439"/>
      <c r="L280" s="439"/>
      <c r="M280" s="439"/>
      <c r="N280" s="476"/>
      <c r="O280" s="476"/>
      <c r="P280" s="476"/>
      <c r="Q280" s="476"/>
      <c r="R280" s="476"/>
      <c r="S280" s="476"/>
      <c r="T280" s="476"/>
      <c r="U280" s="476"/>
      <c r="V280" s="476"/>
      <c r="W280" s="476"/>
      <c r="X280" s="476"/>
      <c r="Y280" s="476"/>
      <c r="Z280" s="476"/>
      <c r="AA280" s="476"/>
      <c r="AB280" s="476"/>
      <c r="AC280" s="476"/>
      <c r="AD280" s="476"/>
      <c r="AE280" s="476"/>
      <c r="AF280" s="476"/>
      <c r="AG280" s="476"/>
      <c r="AH280" s="476"/>
      <c r="AI280" s="476"/>
      <c r="AJ280" s="476"/>
      <c r="AK280" s="476"/>
      <c r="AL280" s="476"/>
      <c r="AM280" s="476"/>
      <c r="AN280" s="476"/>
      <c r="AO280" s="476"/>
      <c r="AP280" s="476"/>
      <c r="AQ280" s="476"/>
      <c r="AR280" s="476"/>
      <c r="AS280" s="476"/>
      <c r="AT280" s="476"/>
      <c r="AU280" s="476"/>
      <c r="AV280" s="476"/>
      <c r="AW280" s="476"/>
      <c r="AX280" s="476"/>
      <c r="AY280" s="476"/>
      <c r="AZ280" s="476"/>
      <c r="BA280" s="476"/>
      <c r="BB280" s="476"/>
      <c r="BC280" s="476"/>
      <c r="BD280" s="476"/>
      <c r="BE280" s="476"/>
      <c r="BF280" s="476"/>
      <c r="BG280" s="476"/>
      <c r="BH280" s="476"/>
      <c r="BI280" s="476"/>
      <c r="BJ280" s="476"/>
      <c r="BK280" s="476"/>
      <c r="BL280" s="476"/>
      <c r="BM280" s="476"/>
      <c r="BN280" s="476"/>
      <c r="BO280" s="476"/>
      <c r="BP280" s="476"/>
      <c r="BQ280" s="476"/>
      <c r="BR280" s="476"/>
      <c r="BS280" s="476"/>
      <c r="BT280" s="476"/>
      <c r="BU280" s="476"/>
      <c r="BV280" s="476"/>
      <c r="BW280" s="476"/>
      <c r="BX280" s="476"/>
      <c r="BY280" s="476"/>
      <c r="BZ280" s="476"/>
    </row>
    <row r="281" spans="1:191" s="259" customFormat="1" ht="15" hidden="1" customHeight="1">
      <c r="A281" s="529"/>
      <c r="B281" s="444" t="s">
        <v>21</v>
      </c>
      <c r="C281" s="694"/>
      <c r="D281" s="683"/>
      <c r="E281" s="684"/>
      <c r="F281" s="684"/>
      <c r="G281" s="685"/>
      <c r="H281" s="257"/>
      <c r="I281" s="435"/>
      <c r="J281" s="439"/>
      <c r="K281" s="435"/>
      <c r="L281" s="435"/>
      <c r="M281" s="435"/>
      <c r="N281" s="491"/>
      <c r="O281" s="491"/>
      <c r="P281" s="476"/>
      <c r="Q281" s="476"/>
      <c r="R281" s="476"/>
      <c r="S281" s="476"/>
      <c r="T281" s="476"/>
      <c r="U281" s="476"/>
      <c r="V281" s="476"/>
      <c r="W281" s="476"/>
      <c r="X281" s="476"/>
      <c r="Y281" s="476"/>
      <c r="Z281" s="476"/>
      <c r="AA281" s="476"/>
      <c r="AB281" s="476"/>
      <c r="AC281" s="476"/>
      <c r="AD281" s="476"/>
      <c r="AE281" s="476"/>
      <c r="AF281" s="476"/>
      <c r="AG281" s="476"/>
      <c r="AH281" s="476"/>
      <c r="AI281" s="476"/>
      <c r="AJ281" s="476"/>
      <c r="AK281" s="476"/>
      <c r="AL281" s="476"/>
      <c r="AM281" s="476"/>
      <c r="AN281" s="476"/>
      <c r="AO281" s="476"/>
      <c r="AP281" s="476"/>
      <c r="AQ281" s="476"/>
      <c r="AR281" s="476"/>
      <c r="AS281" s="476"/>
      <c r="AT281" s="476"/>
      <c r="AU281" s="476"/>
      <c r="AV281" s="476"/>
      <c r="AW281" s="476"/>
      <c r="AX281" s="476"/>
      <c r="AY281" s="476"/>
      <c r="AZ281" s="476"/>
      <c r="BA281" s="476"/>
      <c r="BB281" s="476"/>
      <c r="BC281" s="476"/>
      <c r="BD281" s="476"/>
      <c r="BE281" s="476"/>
      <c r="BF281" s="476"/>
      <c r="BG281" s="476"/>
      <c r="BH281" s="476"/>
      <c r="BI281" s="476"/>
      <c r="BJ281" s="476"/>
      <c r="BK281" s="476"/>
      <c r="BL281" s="476"/>
      <c r="BM281" s="476"/>
      <c r="BN281" s="476"/>
      <c r="BO281" s="476"/>
      <c r="BP281" s="476"/>
      <c r="BQ281" s="476"/>
      <c r="BR281" s="476"/>
      <c r="BS281" s="476"/>
      <c r="BT281" s="476"/>
      <c r="BU281" s="476"/>
      <c r="BV281" s="476"/>
      <c r="BW281" s="476"/>
      <c r="BX281" s="476"/>
      <c r="BY281" s="476"/>
      <c r="BZ281" s="476"/>
    </row>
    <row r="282" spans="1:191" s="259" customFormat="1" ht="14.25" hidden="1" customHeight="1">
      <c r="A282" s="529"/>
      <c r="B282" s="253"/>
      <c r="C282" s="690"/>
      <c r="D282" s="683"/>
      <c r="E282" s="684"/>
      <c r="F282" s="684"/>
      <c r="G282" s="685"/>
      <c r="H282" s="257"/>
      <c r="I282" s="435"/>
      <c r="J282" s="439"/>
      <c r="K282" s="435"/>
      <c r="L282" s="435"/>
      <c r="M282" s="435"/>
      <c r="N282" s="491"/>
      <c r="O282" s="491"/>
      <c r="P282" s="476"/>
      <c r="Q282" s="476"/>
      <c r="R282" s="476"/>
      <c r="S282" s="476"/>
      <c r="T282" s="476"/>
      <c r="U282" s="476"/>
      <c r="V282" s="476"/>
      <c r="W282" s="476"/>
      <c r="X282" s="476"/>
      <c r="Y282" s="476"/>
      <c r="Z282" s="476"/>
      <c r="AA282" s="476"/>
      <c r="AB282" s="476"/>
      <c r="AC282" s="476"/>
      <c r="AD282" s="476"/>
      <c r="AE282" s="476"/>
      <c r="AF282" s="476"/>
      <c r="AG282" s="476"/>
      <c r="AH282" s="476"/>
      <c r="AI282" s="476"/>
      <c r="AJ282" s="476"/>
      <c r="AK282" s="476"/>
      <c r="AL282" s="476"/>
      <c r="AM282" s="476"/>
      <c r="AN282" s="476"/>
      <c r="AO282" s="476"/>
      <c r="AP282" s="476"/>
      <c r="AQ282" s="476"/>
      <c r="AR282" s="476"/>
      <c r="AS282" s="476"/>
      <c r="AT282" s="476"/>
      <c r="AU282" s="476"/>
      <c r="AV282" s="476"/>
      <c r="AW282" s="476"/>
      <c r="AX282" s="476"/>
      <c r="AY282" s="476"/>
      <c r="AZ282" s="476"/>
      <c r="BA282" s="476"/>
      <c r="BB282" s="476"/>
      <c r="BC282" s="476"/>
      <c r="BD282" s="476"/>
      <c r="BE282" s="476"/>
      <c r="BF282" s="476"/>
      <c r="BG282" s="476"/>
      <c r="BH282" s="476"/>
      <c r="BI282" s="476"/>
      <c r="BJ282" s="476"/>
      <c r="BK282" s="476"/>
      <c r="BL282" s="476"/>
      <c r="BM282" s="476"/>
      <c r="BN282" s="476"/>
      <c r="BO282" s="476"/>
      <c r="BP282" s="476"/>
      <c r="BQ282" s="476"/>
      <c r="BR282" s="476"/>
      <c r="BS282" s="476"/>
      <c r="BT282" s="476"/>
      <c r="BU282" s="476"/>
      <c r="BV282" s="476"/>
      <c r="BW282" s="476"/>
      <c r="BX282" s="476"/>
      <c r="BY282" s="476"/>
      <c r="BZ282" s="476"/>
    </row>
    <row r="283" spans="1:191" hidden="1">
      <c r="C283" s="690"/>
      <c r="D283" s="683"/>
      <c r="E283" s="688"/>
      <c r="F283" s="688"/>
      <c r="G283" s="689"/>
      <c r="H283" s="275"/>
      <c r="I283" s="435"/>
      <c r="J283" s="439"/>
      <c r="K283" s="435"/>
      <c r="L283" s="435"/>
      <c r="M283" s="435"/>
      <c r="N283" s="491"/>
      <c r="O283" s="491"/>
      <c r="P283" s="476"/>
      <c r="Q283" s="476"/>
      <c r="R283" s="476"/>
      <c r="S283" s="476"/>
      <c r="T283" s="476"/>
      <c r="U283" s="476"/>
      <c r="V283" s="476"/>
      <c r="W283" s="476"/>
      <c r="X283" s="476"/>
      <c r="Y283" s="476"/>
      <c r="Z283" s="476"/>
      <c r="AA283" s="476"/>
      <c r="AB283" s="476"/>
      <c r="AC283" s="476"/>
      <c r="AD283" s="476"/>
      <c r="AE283" s="476"/>
      <c r="AF283" s="476"/>
      <c r="AG283" s="476"/>
      <c r="AH283" s="476"/>
      <c r="AI283" s="476"/>
      <c r="AJ283" s="476"/>
      <c r="AK283" s="476"/>
      <c r="AL283" s="476"/>
      <c r="AM283" s="476"/>
      <c r="AN283" s="476"/>
      <c r="AO283" s="476"/>
      <c r="AP283" s="476"/>
      <c r="AQ283" s="476"/>
      <c r="AR283" s="476"/>
      <c r="AS283" s="476"/>
      <c r="AT283" s="476"/>
      <c r="AU283" s="476"/>
      <c r="AV283" s="476"/>
      <c r="AW283" s="476"/>
      <c r="AX283" s="476"/>
      <c r="AY283" s="476"/>
      <c r="AZ283" s="476"/>
      <c r="BA283" s="476"/>
      <c r="BB283" s="476"/>
      <c r="BC283" s="476"/>
      <c r="BD283" s="476"/>
      <c r="BE283" s="476"/>
      <c r="BF283" s="476"/>
      <c r="BG283" s="476"/>
      <c r="BH283" s="476"/>
      <c r="BI283" s="476"/>
      <c r="BJ283" s="476"/>
      <c r="BK283" s="476"/>
      <c r="BL283" s="476"/>
      <c r="BM283" s="476"/>
      <c r="BN283" s="476"/>
      <c r="BO283" s="476"/>
      <c r="BP283" s="476"/>
      <c r="BQ283" s="476"/>
      <c r="BR283" s="476"/>
      <c r="BS283" s="476"/>
      <c r="BT283" s="476"/>
      <c r="BU283" s="476"/>
      <c r="BV283" s="476"/>
      <c r="BW283" s="476"/>
      <c r="BX283" s="476"/>
      <c r="BY283" s="476"/>
      <c r="BZ283" s="476"/>
      <c r="CA283" s="259"/>
      <c r="CB283" s="259"/>
      <c r="CC283" s="259"/>
      <c r="CD283" s="259"/>
      <c r="CE283" s="259"/>
      <c r="CF283" s="259"/>
      <c r="CG283" s="259"/>
      <c r="CH283" s="259"/>
      <c r="CI283" s="259"/>
      <c r="CJ283" s="259"/>
      <c r="CK283" s="259"/>
      <c r="CL283" s="259"/>
      <c r="CM283" s="259"/>
      <c r="CN283" s="259"/>
      <c r="CO283" s="259"/>
      <c r="CP283" s="259"/>
      <c r="CQ283" s="259"/>
      <c r="CR283" s="259"/>
      <c r="CS283" s="259"/>
      <c r="CT283" s="259"/>
      <c r="CU283" s="259"/>
      <c r="CV283" s="259"/>
      <c r="CW283" s="259"/>
      <c r="CX283" s="259"/>
      <c r="CY283" s="259"/>
      <c r="CZ283" s="259"/>
      <c r="DA283" s="259"/>
      <c r="DB283" s="259"/>
      <c r="DC283" s="259"/>
      <c r="DD283" s="259"/>
      <c r="DE283" s="259"/>
      <c r="DF283" s="259"/>
      <c r="DG283" s="259"/>
      <c r="DH283" s="259"/>
      <c r="DI283" s="259"/>
      <c r="DJ283" s="259"/>
      <c r="DK283" s="259"/>
      <c r="DL283" s="259"/>
      <c r="DM283" s="259"/>
      <c r="DN283" s="259"/>
      <c r="DO283" s="259"/>
      <c r="DP283" s="259"/>
      <c r="DQ283" s="259"/>
      <c r="DR283" s="259"/>
      <c r="DS283" s="259"/>
      <c r="DT283" s="259"/>
      <c r="DU283" s="259"/>
      <c r="DV283" s="259"/>
      <c r="DW283" s="259"/>
      <c r="DX283" s="259"/>
      <c r="DY283" s="259"/>
      <c r="DZ283" s="259"/>
      <c r="EA283" s="259"/>
      <c r="EB283" s="259"/>
      <c r="EC283" s="259"/>
      <c r="ED283" s="259"/>
      <c r="EE283" s="259"/>
      <c r="EF283" s="259"/>
      <c r="EG283" s="259"/>
      <c r="EH283" s="259"/>
      <c r="EI283" s="259"/>
      <c r="EJ283" s="259"/>
      <c r="EK283" s="259"/>
      <c r="EL283" s="259"/>
      <c r="EM283" s="259"/>
      <c r="EN283" s="259"/>
      <c r="EO283" s="259"/>
      <c r="EP283" s="259"/>
      <c r="EQ283" s="259"/>
      <c r="ER283" s="259"/>
      <c r="ES283" s="259"/>
      <c r="ET283" s="259"/>
      <c r="EU283" s="259"/>
      <c r="EV283" s="259"/>
      <c r="EW283" s="259"/>
      <c r="EX283" s="259"/>
      <c r="EY283" s="259"/>
      <c r="EZ283" s="259"/>
      <c r="FA283" s="259"/>
      <c r="FB283" s="259"/>
      <c r="FC283" s="259"/>
      <c r="FD283" s="259"/>
      <c r="FE283" s="259"/>
      <c r="FF283" s="259"/>
      <c r="FG283" s="259"/>
      <c r="FH283" s="259"/>
      <c r="FI283" s="259"/>
      <c r="FJ283" s="259"/>
      <c r="FK283" s="259"/>
      <c r="FL283" s="259"/>
      <c r="FM283" s="259"/>
      <c r="FN283" s="259"/>
      <c r="FO283" s="259"/>
      <c r="FP283" s="259"/>
      <c r="FQ283" s="259"/>
      <c r="FR283" s="259"/>
      <c r="FS283" s="259"/>
      <c r="FT283" s="259"/>
      <c r="FU283" s="259"/>
      <c r="FV283" s="259"/>
      <c r="FW283" s="259"/>
      <c r="FX283" s="259"/>
      <c r="FY283" s="259"/>
      <c r="FZ283" s="259"/>
      <c r="GA283" s="259"/>
      <c r="GB283" s="259"/>
      <c r="GC283" s="259"/>
      <c r="GD283" s="259"/>
      <c r="GE283" s="259"/>
      <c r="GF283" s="259"/>
      <c r="GG283" s="259"/>
      <c r="GH283" s="259"/>
      <c r="GI283" s="259"/>
    </row>
    <row r="284" spans="1:191" hidden="1">
      <c r="C284" s="690"/>
      <c r="D284" s="683"/>
      <c r="E284" s="691"/>
      <c r="F284" s="691"/>
      <c r="G284" s="692"/>
      <c r="H284" s="275"/>
      <c r="I284" s="435"/>
      <c r="J284" s="439"/>
      <c r="K284" s="435"/>
      <c r="L284" s="435"/>
      <c r="M284" s="435"/>
      <c r="N284" s="491"/>
      <c r="O284" s="491"/>
      <c r="P284" s="491"/>
      <c r="Q284" s="491"/>
      <c r="R284" s="491"/>
      <c r="S284" s="491"/>
      <c r="T284" s="491"/>
      <c r="U284" s="491"/>
      <c r="V284" s="491"/>
      <c r="W284" s="491"/>
      <c r="X284" s="491"/>
      <c r="Y284" s="476"/>
      <c r="Z284" s="476"/>
      <c r="AA284" s="476"/>
      <c r="AB284" s="476"/>
      <c r="AC284" s="476"/>
      <c r="AD284" s="476"/>
      <c r="AE284" s="476"/>
      <c r="AF284" s="476"/>
      <c r="AG284" s="476"/>
      <c r="AH284" s="476"/>
      <c r="AI284" s="476"/>
      <c r="AJ284" s="476"/>
      <c r="AK284" s="476"/>
      <c r="AL284" s="476"/>
      <c r="AM284" s="476"/>
      <c r="AN284" s="476"/>
      <c r="AO284" s="476"/>
      <c r="AP284" s="476"/>
      <c r="AQ284" s="476"/>
      <c r="AR284" s="476"/>
      <c r="AS284" s="476"/>
      <c r="AT284" s="476"/>
      <c r="AU284" s="476"/>
      <c r="AV284" s="476"/>
      <c r="AW284" s="476"/>
      <c r="AX284" s="476"/>
      <c r="AY284" s="476"/>
      <c r="AZ284" s="476"/>
      <c r="BA284" s="476"/>
      <c r="BB284" s="476"/>
      <c r="BC284" s="476"/>
      <c r="BD284" s="476"/>
      <c r="BE284" s="476"/>
      <c r="BF284" s="476"/>
      <c r="BG284" s="476"/>
      <c r="BH284" s="476"/>
      <c r="BI284" s="476"/>
      <c r="BJ284" s="476"/>
      <c r="BK284" s="476"/>
      <c r="BL284" s="476"/>
      <c r="BM284" s="476"/>
      <c r="BN284" s="476"/>
      <c r="BO284" s="476"/>
      <c r="BP284" s="476"/>
      <c r="BQ284" s="476"/>
      <c r="BR284" s="476"/>
      <c r="BS284" s="476"/>
      <c r="BT284" s="476"/>
      <c r="BU284" s="476"/>
      <c r="BV284" s="476"/>
      <c r="BW284" s="476"/>
      <c r="BX284" s="476"/>
      <c r="BY284" s="476"/>
      <c r="BZ284" s="476"/>
      <c r="CA284" s="259"/>
      <c r="CB284" s="259"/>
      <c r="CC284" s="259"/>
      <c r="CD284" s="259"/>
      <c r="CE284" s="259"/>
      <c r="CF284" s="259"/>
      <c r="CG284" s="259"/>
      <c r="CH284" s="259"/>
      <c r="CI284" s="259"/>
      <c r="CJ284" s="259"/>
      <c r="CK284" s="259"/>
      <c r="CL284" s="259"/>
      <c r="CM284" s="259"/>
      <c r="CN284" s="259"/>
      <c r="CO284" s="259"/>
      <c r="CP284" s="259"/>
      <c r="CQ284" s="259"/>
      <c r="CR284" s="259"/>
      <c r="CS284" s="259"/>
      <c r="CT284" s="259"/>
      <c r="CU284" s="259"/>
      <c r="CV284" s="259"/>
      <c r="CW284" s="259"/>
      <c r="CX284" s="259"/>
      <c r="CY284" s="259"/>
      <c r="CZ284" s="259"/>
      <c r="DA284" s="259"/>
      <c r="DB284" s="259"/>
      <c r="DC284" s="259"/>
      <c r="DD284" s="259"/>
      <c r="DE284" s="259"/>
      <c r="DF284" s="259"/>
      <c r="DG284" s="259"/>
      <c r="DH284" s="259"/>
      <c r="DI284" s="259"/>
      <c r="DJ284" s="259"/>
      <c r="DK284" s="259"/>
      <c r="DL284" s="259"/>
      <c r="DM284" s="259"/>
      <c r="DN284" s="259"/>
      <c r="DO284" s="259"/>
      <c r="DP284" s="259"/>
      <c r="DQ284" s="259"/>
      <c r="DR284" s="259"/>
      <c r="DS284" s="259"/>
      <c r="DT284" s="259"/>
      <c r="DU284" s="259"/>
      <c r="DV284" s="259"/>
      <c r="DW284" s="259"/>
      <c r="DX284" s="259"/>
      <c r="DY284" s="259"/>
      <c r="DZ284" s="259"/>
      <c r="EA284" s="259"/>
      <c r="EB284" s="259"/>
      <c r="EC284" s="259"/>
      <c r="ED284" s="259"/>
      <c r="EE284" s="259"/>
      <c r="EF284" s="259"/>
      <c r="EG284" s="259"/>
      <c r="EH284" s="259"/>
      <c r="EI284" s="259"/>
      <c r="EJ284" s="259"/>
      <c r="EK284" s="259"/>
      <c r="EL284" s="259"/>
      <c r="EM284" s="259"/>
      <c r="EN284" s="259"/>
      <c r="EO284" s="259"/>
      <c r="EP284" s="259"/>
      <c r="EQ284" s="259"/>
      <c r="ER284" s="259"/>
      <c r="ES284" s="259"/>
      <c r="ET284" s="259"/>
      <c r="EU284" s="259"/>
      <c r="EV284" s="259"/>
      <c r="EW284" s="259"/>
      <c r="EX284" s="259"/>
      <c r="EY284" s="259"/>
      <c r="EZ284" s="259"/>
      <c r="FA284" s="259"/>
      <c r="FB284" s="259"/>
      <c r="FC284" s="259"/>
      <c r="FD284" s="259"/>
      <c r="FE284" s="259"/>
      <c r="FF284" s="259"/>
      <c r="FG284" s="259"/>
      <c r="FH284" s="259"/>
      <c r="FI284" s="259"/>
      <c r="FJ284" s="259"/>
      <c r="FK284" s="259"/>
      <c r="FL284" s="259"/>
      <c r="FM284" s="259"/>
      <c r="FN284" s="259"/>
      <c r="FO284" s="259"/>
      <c r="FP284" s="259"/>
      <c r="FQ284" s="259"/>
      <c r="FR284" s="259"/>
      <c r="FS284" s="259"/>
      <c r="FT284" s="259"/>
      <c r="FU284" s="259"/>
      <c r="FV284" s="259"/>
      <c r="FW284" s="259"/>
      <c r="FX284" s="259"/>
      <c r="FY284" s="259"/>
      <c r="FZ284" s="259"/>
      <c r="GA284" s="259"/>
      <c r="GB284" s="259"/>
      <c r="GC284" s="259"/>
      <c r="GD284" s="259"/>
      <c r="GE284" s="259"/>
      <c r="GF284" s="259"/>
      <c r="GG284" s="259"/>
      <c r="GH284" s="259"/>
      <c r="GI284" s="259"/>
    </row>
    <row r="285" spans="1:191" hidden="1">
      <c r="K285" s="476"/>
      <c r="L285" s="476"/>
      <c r="M285" s="476"/>
      <c r="N285" s="476"/>
      <c r="O285" s="476"/>
      <c r="P285" s="476"/>
      <c r="Q285" s="476"/>
      <c r="R285" s="476"/>
      <c r="S285" s="476"/>
      <c r="T285" s="476"/>
      <c r="U285" s="476"/>
      <c r="V285" s="476"/>
      <c r="W285" s="476"/>
      <c r="X285" s="476"/>
      <c r="Y285" s="476"/>
      <c r="Z285" s="476"/>
      <c r="AA285" s="476"/>
      <c r="AB285" s="476"/>
      <c r="AC285" s="476"/>
      <c r="AD285" s="476"/>
      <c r="AE285" s="476"/>
      <c r="AF285" s="476"/>
      <c r="AG285" s="476"/>
      <c r="AH285" s="476"/>
      <c r="AI285" s="476"/>
      <c r="AJ285" s="476"/>
      <c r="AK285" s="476"/>
      <c r="AL285" s="476"/>
      <c r="AM285" s="476"/>
      <c r="AN285" s="476"/>
      <c r="AO285" s="476"/>
      <c r="AP285" s="476"/>
      <c r="AQ285" s="476"/>
      <c r="AR285" s="476"/>
      <c r="AS285" s="476"/>
      <c r="AT285" s="476"/>
      <c r="AU285" s="476"/>
      <c r="AV285" s="476"/>
      <c r="AW285" s="476"/>
      <c r="AX285" s="476"/>
      <c r="AY285" s="476"/>
      <c r="AZ285" s="476"/>
      <c r="BA285" s="476"/>
      <c r="BB285" s="476"/>
      <c r="BC285" s="476"/>
      <c r="BD285" s="476"/>
      <c r="BE285" s="476"/>
      <c r="BF285" s="476"/>
      <c r="BG285" s="476"/>
      <c r="BH285" s="476"/>
      <c r="BI285" s="476"/>
      <c r="BJ285" s="476"/>
      <c r="BK285" s="476"/>
      <c r="BL285" s="476"/>
      <c r="BM285" s="476"/>
      <c r="BN285" s="476"/>
      <c r="BO285" s="476"/>
      <c r="BP285" s="476"/>
      <c r="BQ285" s="476"/>
      <c r="BR285" s="476"/>
      <c r="BS285" s="476"/>
      <c r="BT285" s="476"/>
      <c r="BU285" s="476"/>
      <c r="BV285" s="476"/>
      <c r="BW285" s="476"/>
      <c r="BX285" s="476"/>
      <c r="BY285" s="476"/>
      <c r="BZ285" s="476"/>
      <c r="CA285" s="259"/>
      <c r="CB285" s="259"/>
      <c r="CC285" s="259"/>
      <c r="CD285" s="259"/>
      <c r="CE285" s="259"/>
      <c r="CF285" s="259"/>
      <c r="CG285" s="259"/>
      <c r="CH285" s="259"/>
      <c r="CI285" s="259"/>
      <c r="CJ285" s="259"/>
      <c r="CK285" s="259"/>
      <c r="CL285" s="259"/>
      <c r="CM285" s="259"/>
      <c r="CN285" s="259"/>
      <c r="CO285" s="259"/>
      <c r="CP285" s="259"/>
      <c r="CQ285" s="259"/>
      <c r="CR285" s="259"/>
      <c r="CS285" s="259"/>
      <c r="CT285" s="259"/>
      <c r="CU285" s="259"/>
      <c r="CV285" s="259"/>
      <c r="CW285" s="259"/>
      <c r="CX285" s="259"/>
      <c r="CY285" s="259"/>
      <c r="CZ285" s="259"/>
      <c r="DA285" s="259"/>
      <c r="DB285" s="259"/>
      <c r="DC285" s="259"/>
      <c r="DD285" s="259"/>
      <c r="DE285" s="259"/>
      <c r="DF285" s="259"/>
      <c r="DG285" s="259"/>
      <c r="DH285" s="259"/>
      <c r="DI285" s="259"/>
      <c r="DJ285" s="259"/>
      <c r="DK285" s="259"/>
      <c r="DL285" s="259"/>
      <c r="DM285" s="259"/>
      <c r="DN285" s="259"/>
      <c r="DO285" s="259"/>
      <c r="DP285" s="259"/>
      <c r="DQ285" s="259"/>
      <c r="DR285" s="259"/>
      <c r="DS285" s="259"/>
      <c r="DT285" s="259"/>
      <c r="DU285" s="259"/>
      <c r="DV285" s="259"/>
      <c r="DW285" s="259"/>
      <c r="DX285" s="259"/>
      <c r="DY285" s="259"/>
      <c r="DZ285" s="259"/>
      <c r="EA285" s="259"/>
      <c r="EB285" s="259"/>
      <c r="EC285" s="259"/>
      <c r="ED285" s="259"/>
      <c r="EE285" s="259"/>
      <c r="EF285" s="259"/>
      <c r="EG285" s="259"/>
      <c r="EH285" s="259"/>
      <c r="EI285" s="259"/>
      <c r="EJ285" s="259"/>
      <c r="EK285" s="259"/>
      <c r="EL285" s="259"/>
      <c r="EM285" s="259"/>
      <c r="EN285" s="259"/>
      <c r="EO285" s="259"/>
      <c r="EP285" s="259"/>
      <c r="EQ285" s="259"/>
      <c r="ER285" s="259"/>
      <c r="ES285" s="259"/>
      <c r="ET285" s="259"/>
      <c r="EU285" s="259"/>
      <c r="EV285" s="259"/>
      <c r="EW285" s="259"/>
      <c r="EX285" s="259"/>
      <c r="EY285" s="259"/>
      <c r="EZ285" s="259"/>
      <c r="FA285" s="259"/>
      <c r="FB285" s="259"/>
      <c r="FC285" s="259"/>
      <c r="FD285" s="259"/>
      <c r="FE285" s="259"/>
      <c r="FF285" s="259"/>
      <c r="FG285" s="259"/>
      <c r="FH285" s="259"/>
      <c r="FI285" s="259"/>
      <c r="FJ285" s="259"/>
      <c r="FK285" s="259"/>
      <c r="FL285" s="259"/>
      <c r="FM285" s="259"/>
      <c r="FN285" s="259"/>
      <c r="FO285" s="259"/>
      <c r="FP285" s="259"/>
      <c r="FQ285" s="259"/>
      <c r="FR285" s="259"/>
      <c r="FS285" s="259"/>
      <c r="FT285" s="259"/>
      <c r="FU285" s="259"/>
      <c r="FV285" s="259"/>
      <c r="FW285" s="259"/>
      <c r="FX285" s="259"/>
      <c r="FY285" s="259"/>
      <c r="FZ285" s="259"/>
      <c r="GA285" s="259"/>
      <c r="GB285" s="259"/>
      <c r="GC285" s="259"/>
      <c r="GD285" s="259"/>
      <c r="GE285" s="259"/>
      <c r="GF285" s="259"/>
      <c r="GG285" s="259"/>
      <c r="GH285" s="259"/>
      <c r="GI285" s="259"/>
    </row>
    <row r="286" spans="1:191" hidden="1">
      <c r="B286" s="441" t="s">
        <v>169</v>
      </c>
      <c r="C286" s="693"/>
      <c r="K286" s="491"/>
      <c r="L286" s="491"/>
      <c r="M286" s="491"/>
      <c r="N286" s="491"/>
      <c r="O286" s="491"/>
      <c r="P286" s="491"/>
      <c r="Q286" s="491"/>
      <c r="R286" s="491"/>
      <c r="S286" s="476"/>
      <c r="T286" s="476"/>
      <c r="U286" s="476"/>
      <c r="V286" s="476"/>
      <c r="W286" s="476"/>
      <c r="X286" s="476"/>
      <c r="Y286" s="476"/>
      <c r="Z286" s="476"/>
      <c r="AA286" s="476"/>
      <c r="AB286" s="476"/>
      <c r="AC286" s="476"/>
      <c r="AD286" s="476"/>
      <c r="AE286" s="476"/>
      <c r="AF286" s="476"/>
      <c r="AG286" s="476"/>
      <c r="AH286" s="476"/>
      <c r="AI286" s="476"/>
      <c r="AJ286" s="476"/>
      <c r="AK286" s="476"/>
      <c r="AL286" s="476"/>
      <c r="AM286" s="476"/>
      <c r="AN286" s="476"/>
      <c r="AO286" s="476"/>
      <c r="AP286" s="476"/>
      <c r="AQ286" s="476"/>
      <c r="AR286" s="476"/>
      <c r="AS286" s="476"/>
      <c r="AT286" s="476"/>
      <c r="AU286" s="476"/>
      <c r="AV286" s="476"/>
      <c r="AW286" s="476"/>
      <c r="AX286" s="476"/>
      <c r="AY286" s="476"/>
      <c r="AZ286" s="476"/>
      <c r="BA286" s="476"/>
      <c r="BB286" s="476"/>
      <c r="BC286" s="476"/>
      <c r="BD286" s="476"/>
      <c r="BE286" s="476"/>
      <c r="BF286" s="476"/>
      <c r="BG286" s="476"/>
      <c r="BH286" s="476"/>
      <c r="BI286" s="476"/>
      <c r="BJ286" s="476"/>
      <c r="BK286" s="476"/>
      <c r="BL286" s="476"/>
      <c r="BM286" s="476"/>
      <c r="BN286" s="476"/>
      <c r="BO286" s="476"/>
      <c r="BP286" s="476"/>
      <c r="BQ286" s="476"/>
      <c r="BR286" s="476"/>
      <c r="BS286" s="476"/>
      <c r="BT286" s="476"/>
      <c r="BU286" s="476"/>
      <c r="BV286" s="476"/>
      <c r="BW286" s="476"/>
      <c r="BX286" s="476"/>
      <c r="BY286" s="476"/>
      <c r="BZ286" s="476"/>
      <c r="CA286" s="259"/>
      <c r="CB286" s="259"/>
      <c r="CC286" s="259"/>
      <c r="CD286" s="259"/>
      <c r="CE286" s="259"/>
      <c r="CF286" s="259"/>
      <c r="CG286" s="259"/>
      <c r="CH286" s="259"/>
      <c r="CI286" s="259"/>
      <c r="CJ286" s="259"/>
      <c r="CK286" s="259"/>
      <c r="CL286" s="259"/>
      <c r="CM286" s="259"/>
      <c r="CN286" s="259"/>
      <c r="CO286" s="259"/>
      <c r="CP286" s="259"/>
      <c r="CQ286" s="259"/>
      <c r="CR286" s="259"/>
      <c r="CS286" s="259"/>
      <c r="CT286" s="259"/>
      <c r="CU286" s="259"/>
      <c r="CV286" s="259"/>
      <c r="CW286" s="259"/>
      <c r="CX286" s="259"/>
      <c r="CY286" s="259"/>
      <c r="CZ286" s="259"/>
      <c r="DA286" s="259"/>
      <c r="DB286" s="259"/>
      <c r="DC286" s="259"/>
      <c r="DD286" s="259"/>
      <c r="DE286" s="259"/>
      <c r="DF286" s="259"/>
      <c r="DG286" s="259"/>
      <c r="DH286" s="259"/>
      <c r="DI286" s="259"/>
      <c r="DJ286" s="259"/>
      <c r="DK286" s="259"/>
      <c r="DL286" s="259"/>
      <c r="DM286" s="259"/>
      <c r="DN286" s="259"/>
      <c r="DO286" s="259"/>
      <c r="DP286" s="259"/>
      <c r="DQ286" s="259"/>
      <c r="DR286" s="259"/>
      <c r="DS286" s="259"/>
      <c r="DT286" s="259"/>
      <c r="DU286" s="259"/>
      <c r="DV286" s="259"/>
      <c r="DW286" s="259"/>
      <c r="DX286" s="259"/>
      <c r="DY286" s="259"/>
      <c r="DZ286" s="259"/>
      <c r="EA286" s="259"/>
      <c r="EB286" s="259"/>
      <c r="EC286" s="259"/>
      <c r="ED286" s="259"/>
      <c r="EE286" s="259"/>
      <c r="EF286" s="259"/>
      <c r="EG286" s="259"/>
      <c r="EH286" s="259"/>
      <c r="EI286" s="259"/>
      <c r="EJ286" s="259"/>
      <c r="EK286" s="259"/>
      <c r="EL286" s="259"/>
      <c r="EM286" s="259"/>
      <c r="EN286" s="259"/>
      <c r="EO286" s="259"/>
      <c r="EP286" s="259"/>
      <c r="EQ286" s="259"/>
      <c r="ER286" s="259"/>
      <c r="ES286" s="259"/>
      <c r="ET286" s="259"/>
      <c r="EU286" s="259"/>
      <c r="EV286" s="259"/>
      <c r="EW286" s="259"/>
      <c r="EX286" s="259"/>
      <c r="EY286" s="259"/>
      <c r="EZ286" s="259"/>
      <c r="FA286" s="259"/>
      <c r="FB286" s="259"/>
      <c r="FC286" s="259"/>
      <c r="FD286" s="259"/>
      <c r="FE286" s="259"/>
      <c r="FF286" s="259"/>
      <c r="FG286" s="259"/>
      <c r="FH286" s="259"/>
      <c r="FI286" s="259"/>
      <c r="FJ286" s="259"/>
      <c r="FK286" s="259"/>
      <c r="FL286" s="259"/>
      <c r="FM286" s="259"/>
      <c r="FN286" s="259"/>
      <c r="FO286" s="259"/>
      <c r="FP286" s="259"/>
      <c r="FQ286" s="259"/>
      <c r="FR286" s="259"/>
      <c r="FS286" s="259"/>
      <c r="FT286" s="259"/>
      <c r="FU286" s="259"/>
      <c r="FV286" s="259"/>
      <c r="FW286" s="259"/>
      <c r="FX286" s="259"/>
      <c r="FY286" s="259"/>
      <c r="FZ286" s="259"/>
      <c r="GA286" s="259"/>
      <c r="GB286" s="259"/>
      <c r="GC286" s="259"/>
      <c r="GD286" s="259"/>
      <c r="GE286" s="259"/>
      <c r="GF286" s="259"/>
      <c r="GG286" s="259"/>
      <c r="GH286" s="259"/>
      <c r="GI286" s="259"/>
    </row>
    <row r="287" spans="1:191" hidden="1">
      <c r="A287" s="530"/>
      <c r="B287" s="441" t="s">
        <v>170</v>
      </c>
      <c r="C287" s="442" t="s">
        <v>153</v>
      </c>
      <c r="D287" s="442" t="s">
        <v>164</v>
      </c>
      <c r="E287" s="503" t="s">
        <v>165</v>
      </c>
      <c r="F287" s="503" t="s">
        <v>62</v>
      </c>
      <c r="G287" s="503" t="s">
        <v>166</v>
      </c>
      <c r="H287" s="504"/>
      <c r="I287" s="439"/>
      <c r="J287" s="505"/>
      <c r="K287" s="439"/>
      <c r="L287" s="439"/>
      <c r="M287" s="439"/>
      <c r="N287" s="491"/>
      <c r="O287" s="491"/>
      <c r="P287" s="491"/>
      <c r="Q287" s="491"/>
      <c r="R287" s="491"/>
      <c r="S287" s="476"/>
      <c r="T287" s="476"/>
      <c r="U287" s="476"/>
      <c r="V287" s="476"/>
      <c r="W287" s="476"/>
      <c r="X287" s="476"/>
      <c r="Y287" s="476"/>
      <c r="Z287" s="476"/>
      <c r="AA287" s="476"/>
      <c r="AB287" s="476"/>
      <c r="AC287" s="476"/>
      <c r="AD287" s="476"/>
      <c r="AE287" s="476"/>
      <c r="AF287" s="476"/>
      <c r="AG287" s="476"/>
      <c r="AH287" s="476"/>
      <c r="AI287" s="476"/>
      <c r="AJ287" s="476"/>
      <c r="AK287" s="476"/>
      <c r="AL287" s="476"/>
      <c r="AM287" s="476"/>
      <c r="AN287" s="476"/>
      <c r="AO287" s="476"/>
      <c r="AP287" s="476"/>
      <c r="AQ287" s="476"/>
      <c r="AR287" s="476"/>
      <c r="AS287" s="476"/>
      <c r="AT287" s="476"/>
      <c r="AU287" s="476"/>
      <c r="AV287" s="476"/>
      <c r="AW287" s="476"/>
      <c r="AX287" s="476"/>
      <c r="AY287" s="476"/>
      <c r="AZ287" s="476"/>
      <c r="BA287" s="476"/>
      <c r="BB287" s="476"/>
      <c r="BC287" s="476"/>
      <c r="BD287" s="476"/>
      <c r="BE287" s="476"/>
      <c r="BF287" s="476"/>
      <c r="BG287" s="476"/>
      <c r="BH287" s="476"/>
      <c r="BI287" s="476"/>
      <c r="BJ287" s="476"/>
      <c r="BK287" s="476"/>
      <c r="BL287" s="476"/>
      <c r="BM287" s="476"/>
      <c r="BN287" s="476"/>
      <c r="BO287" s="476"/>
      <c r="BP287" s="476"/>
      <c r="BQ287" s="476"/>
      <c r="BR287" s="476"/>
      <c r="BS287" s="476"/>
      <c r="BT287" s="476"/>
      <c r="BU287" s="476"/>
      <c r="BV287" s="476"/>
      <c r="BW287" s="476"/>
      <c r="BX287" s="476"/>
      <c r="BY287" s="476"/>
      <c r="BZ287" s="476"/>
      <c r="CA287" s="259"/>
      <c r="CB287" s="259"/>
      <c r="CC287" s="259"/>
      <c r="CD287" s="259"/>
      <c r="CE287" s="259"/>
      <c r="CF287" s="259"/>
      <c r="CG287" s="259"/>
      <c r="CH287" s="259"/>
      <c r="CI287" s="259"/>
      <c r="CJ287" s="259"/>
      <c r="CK287" s="259"/>
      <c r="CL287" s="259"/>
      <c r="CM287" s="259"/>
      <c r="CN287" s="259"/>
      <c r="CO287" s="259"/>
      <c r="CP287" s="259"/>
      <c r="CQ287" s="259"/>
      <c r="CR287" s="259"/>
      <c r="CS287" s="259"/>
      <c r="CT287" s="259"/>
      <c r="CU287" s="259"/>
      <c r="CV287" s="259"/>
      <c r="CW287" s="259"/>
      <c r="CX287" s="259"/>
      <c r="CY287" s="259"/>
      <c r="CZ287" s="259"/>
      <c r="DA287" s="259"/>
      <c r="DB287" s="259"/>
      <c r="DC287" s="259"/>
      <c r="DD287" s="259"/>
      <c r="DE287" s="259"/>
      <c r="DF287" s="259"/>
      <c r="DG287" s="259"/>
      <c r="DH287" s="259"/>
      <c r="DI287" s="259"/>
      <c r="DJ287" s="259"/>
      <c r="DK287" s="259"/>
      <c r="DL287" s="259"/>
      <c r="DM287" s="259"/>
      <c r="DN287" s="259"/>
      <c r="DO287" s="259"/>
      <c r="DP287" s="259"/>
      <c r="DQ287" s="259"/>
      <c r="DR287" s="259"/>
      <c r="DS287" s="259"/>
      <c r="DT287" s="259"/>
      <c r="DU287" s="259"/>
      <c r="DV287" s="259"/>
      <c r="DW287" s="259"/>
      <c r="DX287" s="259"/>
      <c r="DY287" s="259"/>
      <c r="DZ287" s="259"/>
      <c r="EA287" s="259"/>
      <c r="EB287" s="259"/>
      <c r="EC287" s="259"/>
      <c r="ED287" s="259"/>
      <c r="EE287" s="259"/>
      <c r="EF287" s="259"/>
      <c r="EG287" s="259"/>
      <c r="EH287" s="259"/>
      <c r="EI287" s="259"/>
      <c r="EJ287" s="259"/>
      <c r="EK287" s="259"/>
      <c r="EL287" s="259"/>
      <c r="EM287" s="259"/>
      <c r="EN287" s="259"/>
      <c r="EO287" s="259"/>
      <c r="EP287" s="259"/>
      <c r="EQ287" s="259"/>
      <c r="ER287" s="259"/>
      <c r="ES287" s="259"/>
      <c r="ET287" s="259"/>
      <c r="EU287" s="259"/>
      <c r="EV287" s="259"/>
      <c r="EW287" s="259"/>
      <c r="EX287" s="259"/>
      <c r="EY287" s="259"/>
      <c r="EZ287" s="259"/>
      <c r="FA287" s="259"/>
      <c r="FB287" s="259"/>
      <c r="FC287" s="259"/>
      <c r="FD287" s="259"/>
      <c r="FE287" s="259"/>
      <c r="FF287" s="259"/>
      <c r="FG287" s="259"/>
      <c r="FH287" s="259"/>
      <c r="FI287" s="259"/>
      <c r="FJ287" s="259"/>
      <c r="FK287" s="259"/>
      <c r="FL287" s="259"/>
      <c r="FM287" s="259"/>
      <c r="FN287" s="259"/>
      <c r="FO287" s="259"/>
      <c r="FP287" s="259"/>
      <c r="FQ287" s="259"/>
      <c r="FR287" s="259"/>
      <c r="FS287" s="259"/>
      <c r="FT287" s="259"/>
      <c r="FU287" s="259"/>
      <c r="FV287" s="259"/>
      <c r="FW287" s="259"/>
      <c r="FX287" s="259"/>
      <c r="FY287" s="259"/>
      <c r="FZ287" s="259"/>
      <c r="GA287" s="259"/>
      <c r="GB287" s="259"/>
      <c r="GC287" s="259"/>
      <c r="GD287" s="259"/>
      <c r="GE287" s="259"/>
      <c r="GF287" s="259"/>
      <c r="GG287" s="259"/>
      <c r="GH287" s="259"/>
      <c r="GI287" s="259"/>
    </row>
    <row r="288" spans="1:191" hidden="1">
      <c r="B288" s="444" t="s">
        <v>21</v>
      </c>
      <c r="C288" s="694"/>
      <c r="D288" s="683"/>
      <c r="E288" s="684"/>
      <c r="F288" s="684"/>
      <c r="G288" s="685"/>
      <c r="H288" s="257"/>
      <c r="I288" s="435"/>
      <c r="J288" s="439"/>
      <c r="K288" s="435"/>
      <c r="L288" s="435"/>
      <c r="M288" s="435"/>
      <c r="N288" s="491"/>
      <c r="O288" s="491"/>
      <c r="P288" s="491"/>
      <c r="Q288" s="491"/>
      <c r="R288" s="491"/>
      <c r="S288" s="476"/>
      <c r="T288" s="476"/>
      <c r="U288" s="476"/>
      <c r="V288" s="476"/>
      <c r="W288" s="476"/>
      <c r="X288" s="476"/>
      <c r="Y288" s="476"/>
      <c r="Z288" s="476"/>
      <c r="AA288" s="476"/>
      <c r="AB288" s="476"/>
      <c r="AC288" s="476"/>
      <c r="AD288" s="476"/>
      <c r="AE288" s="476"/>
      <c r="AF288" s="476"/>
      <c r="AG288" s="476"/>
      <c r="AH288" s="476"/>
      <c r="AI288" s="476"/>
      <c r="AJ288" s="476"/>
      <c r="AK288" s="476"/>
      <c r="AL288" s="476"/>
      <c r="AM288" s="476"/>
      <c r="AN288" s="476"/>
      <c r="AO288" s="476"/>
      <c r="AP288" s="476"/>
      <c r="AQ288" s="476"/>
      <c r="AR288" s="476"/>
      <c r="AS288" s="476"/>
      <c r="AT288" s="476"/>
      <c r="AU288" s="476"/>
      <c r="AV288" s="476"/>
      <c r="AW288" s="476"/>
      <c r="AX288" s="476"/>
      <c r="AY288" s="476"/>
      <c r="AZ288" s="476"/>
      <c r="BA288" s="476"/>
      <c r="BB288" s="476"/>
      <c r="BC288" s="476"/>
      <c r="BD288" s="476"/>
      <c r="BE288" s="476"/>
      <c r="BF288" s="476"/>
      <c r="BG288" s="476"/>
      <c r="BH288" s="476"/>
      <c r="BI288" s="476"/>
      <c r="BJ288" s="476"/>
      <c r="BK288" s="476"/>
      <c r="BL288" s="476"/>
      <c r="BM288" s="476"/>
      <c r="BN288" s="476"/>
      <c r="BO288" s="476"/>
      <c r="BP288" s="476"/>
      <c r="BQ288" s="476"/>
      <c r="BR288" s="476"/>
      <c r="BS288" s="476"/>
      <c r="BT288" s="476"/>
      <c r="BU288" s="476"/>
      <c r="BV288" s="476"/>
      <c r="BW288" s="476"/>
      <c r="BX288" s="476"/>
      <c r="BY288" s="476"/>
      <c r="BZ288" s="476"/>
      <c r="CA288" s="259"/>
      <c r="CB288" s="259"/>
      <c r="CC288" s="259"/>
      <c r="CD288" s="259"/>
      <c r="CE288" s="259"/>
      <c r="CF288" s="259"/>
      <c r="CG288" s="259"/>
      <c r="CH288" s="259"/>
      <c r="CI288" s="259"/>
      <c r="CJ288" s="259"/>
      <c r="CK288" s="259"/>
      <c r="CL288" s="259"/>
      <c r="CM288" s="259"/>
      <c r="CN288" s="259"/>
      <c r="CO288" s="259"/>
      <c r="CP288" s="259"/>
      <c r="CQ288" s="259"/>
      <c r="CR288" s="259"/>
      <c r="CS288" s="259"/>
      <c r="CT288" s="259"/>
      <c r="CU288" s="259"/>
      <c r="CV288" s="259"/>
      <c r="CW288" s="259"/>
      <c r="CX288" s="259"/>
      <c r="CY288" s="259"/>
      <c r="CZ288" s="259"/>
      <c r="DA288" s="259"/>
      <c r="DB288" s="259"/>
      <c r="DC288" s="259"/>
      <c r="DD288" s="259"/>
      <c r="DE288" s="259"/>
      <c r="DF288" s="259"/>
      <c r="DG288" s="259"/>
      <c r="DH288" s="259"/>
      <c r="DI288" s="259"/>
      <c r="DJ288" s="259"/>
      <c r="DK288" s="259"/>
      <c r="DL288" s="259"/>
      <c r="DM288" s="259"/>
      <c r="DN288" s="259"/>
      <c r="DO288" s="259"/>
      <c r="DP288" s="259"/>
      <c r="DQ288" s="259"/>
      <c r="DR288" s="259"/>
      <c r="DS288" s="259"/>
      <c r="DT288" s="259"/>
      <c r="DU288" s="259"/>
      <c r="DV288" s="259"/>
      <c r="DW288" s="259"/>
      <c r="DX288" s="259"/>
      <c r="DY288" s="259"/>
      <c r="DZ288" s="259"/>
      <c r="EA288" s="259"/>
      <c r="EB288" s="259"/>
      <c r="EC288" s="259"/>
      <c r="ED288" s="259"/>
      <c r="EE288" s="259"/>
      <c r="EF288" s="259"/>
      <c r="EG288" s="259"/>
      <c r="EH288" s="259"/>
      <c r="EI288" s="259"/>
      <c r="EJ288" s="259"/>
      <c r="EK288" s="259"/>
      <c r="EL288" s="259"/>
      <c r="EM288" s="259"/>
      <c r="EN288" s="259"/>
      <c r="EO288" s="259"/>
      <c r="EP288" s="259"/>
      <c r="EQ288" s="259"/>
      <c r="ER288" s="259"/>
      <c r="ES288" s="259"/>
      <c r="ET288" s="259"/>
      <c r="EU288" s="259"/>
      <c r="EV288" s="259"/>
      <c r="EW288" s="259"/>
      <c r="EX288" s="259"/>
      <c r="EY288" s="259"/>
      <c r="EZ288" s="259"/>
      <c r="FA288" s="259"/>
      <c r="FB288" s="259"/>
      <c r="FC288" s="259"/>
      <c r="FD288" s="259"/>
      <c r="FE288" s="259"/>
      <c r="FF288" s="259"/>
      <c r="FG288" s="259"/>
      <c r="FH288" s="259"/>
      <c r="FI288" s="259"/>
      <c r="FJ288" s="259"/>
      <c r="FK288" s="259"/>
      <c r="FL288" s="259"/>
      <c r="FM288" s="259"/>
      <c r="FN288" s="259"/>
      <c r="FO288" s="259"/>
      <c r="FP288" s="259"/>
      <c r="FQ288" s="259"/>
      <c r="FR288" s="259"/>
      <c r="FS288" s="259"/>
      <c r="FT288" s="259"/>
      <c r="FU288" s="259"/>
      <c r="FV288" s="259"/>
      <c r="FW288" s="259"/>
      <c r="FX288" s="259"/>
      <c r="FY288" s="259"/>
      <c r="FZ288" s="259"/>
      <c r="GA288" s="259"/>
      <c r="GB288" s="259"/>
      <c r="GC288" s="259"/>
      <c r="GD288" s="259"/>
      <c r="GE288" s="259"/>
      <c r="GF288" s="259"/>
      <c r="GG288" s="259"/>
      <c r="GH288" s="259"/>
      <c r="GI288" s="259"/>
    </row>
    <row r="289" spans="1:191" hidden="1">
      <c r="C289" s="690"/>
      <c r="D289" s="683"/>
      <c r="E289" s="684"/>
      <c r="F289" s="684"/>
      <c r="G289" s="685"/>
      <c r="H289" s="257"/>
      <c r="I289" s="435"/>
      <c r="J289" s="439"/>
      <c r="K289" s="435"/>
      <c r="L289" s="435"/>
      <c r="M289" s="435"/>
      <c r="N289" s="491"/>
      <c r="O289" s="491"/>
      <c r="P289" s="491"/>
      <c r="Q289" s="491"/>
      <c r="R289" s="491"/>
      <c r="S289" s="476"/>
      <c r="T289" s="476"/>
      <c r="U289" s="476"/>
      <c r="V289" s="476"/>
      <c r="W289" s="476"/>
      <c r="X289" s="476"/>
      <c r="Y289" s="476"/>
      <c r="Z289" s="476"/>
      <c r="AA289" s="476"/>
      <c r="AB289" s="476"/>
      <c r="AC289" s="476"/>
      <c r="AD289" s="476"/>
      <c r="AE289" s="476"/>
      <c r="AF289" s="476"/>
      <c r="AG289" s="476"/>
      <c r="AH289" s="476"/>
      <c r="AI289" s="476"/>
      <c r="AJ289" s="476"/>
      <c r="AK289" s="476"/>
      <c r="AL289" s="476"/>
      <c r="AM289" s="476"/>
      <c r="AN289" s="476"/>
      <c r="AO289" s="476"/>
      <c r="AP289" s="476"/>
      <c r="AQ289" s="476"/>
      <c r="AR289" s="476"/>
      <c r="AS289" s="476"/>
      <c r="AT289" s="476"/>
      <c r="AU289" s="476"/>
      <c r="AV289" s="476"/>
      <c r="AW289" s="476"/>
      <c r="AX289" s="476"/>
      <c r="AY289" s="476"/>
      <c r="AZ289" s="476"/>
      <c r="BA289" s="476"/>
      <c r="BB289" s="476"/>
      <c r="BC289" s="476"/>
      <c r="BD289" s="476"/>
      <c r="BE289" s="476"/>
      <c r="BF289" s="476"/>
      <c r="BG289" s="476"/>
      <c r="BH289" s="476"/>
      <c r="BI289" s="476"/>
      <c r="BJ289" s="476"/>
      <c r="BK289" s="476"/>
      <c r="BL289" s="476"/>
      <c r="BM289" s="476"/>
      <c r="BN289" s="476"/>
      <c r="BO289" s="476"/>
      <c r="BP289" s="476"/>
      <c r="BQ289" s="476"/>
      <c r="BR289" s="476"/>
      <c r="BS289" s="476"/>
      <c r="BT289" s="476"/>
      <c r="BU289" s="476"/>
      <c r="BV289" s="476"/>
      <c r="BW289" s="476"/>
      <c r="BX289" s="476"/>
      <c r="BY289" s="476"/>
      <c r="BZ289" s="476"/>
      <c r="CA289" s="259"/>
      <c r="CB289" s="259"/>
      <c r="CC289" s="259"/>
      <c r="CD289" s="259"/>
      <c r="CE289" s="259"/>
      <c r="CF289" s="259"/>
      <c r="CG289" s="259"/>
      <c r="CH289" s="259"/>
      <c r="CI289" s="259"/>
      <c r="CJ289" s="259"/>
      <c r="CK289" s="259"/>
      <c r="CL289" s="259"/>
      <c r="CM289" s="259"/>
      <c r="CN289" s="259"/>
      <c r="CO289" s="259"/>
      <c r="CP289" s="259"/>
      <c r="CQ289" s="259"/>
      <c r="CR289" s="259"/>
      <c r="CS289" s="259"/>
      <c r="CT289" s="259"/>
      <c r="CU289" s="259"/>
      <c r="CV289" s="259"/>
      <c r="CW289" s="259"/>
      <c r="CX289" s="259"/>
      <c r="CY289" s="259"/>
      <c r="CZ289" s="259"/>
      <c r="DA289" s="259"/>
      <c r="DB289" s="259"/>
      <c r="DC289" s="259"/>
      <c r="DD289" s="259"/>
      <c r="DE289" s="259"/>
      <c r="DF289" s="259"/>
      <c r="DG289" s="259"/>
      <c r="DH289" s="259"/>
      <c r="DI289" s="259"/>
      <c r="DJ289" s="259"/>
      <c r="DK289" s="259"/>
      <c r="DL289" s="259"/>
      <c r="DM289" s="259"/>
      <c r="DN289" s="259"/>
      <c r="DO289" s="259"/>
      <c r="DP289" s="259"/>
      <c r="DQ289" s="259"/>
      <c r="DR289" s="259"/>
      <c r="DS289" s="259"/>
      <c r="DT289" s="259"/>
      <c r="DU289" s="259"/>
      <c r="DV289" s="259"/>
      <c r="DW289" s="259"/>
      <c r="DX289" s="259"/>
      <c r="DY289" s="259"/>
      <c r="DZ289" s="259"/>
      <c r="EA289" s="259"/>
      <c r="EB289" s="259"/>
      <c r="EC289" s="259"/>
      <c r="ED289" s="259"/>
      <c r="EE289" s="259"/>
      <c r="EF289" s="259"/>
      <c r="EG289" s="259"/>
      <c r="EH289" s="259"/>
      <c r="EI289" s="259"/>
      <c r="EJ289" s="259"/>
      <c r="EK289" s="259"/>
      <c r="EL289" s="259"/>
      <c r="EM289" s="259"/>
      <c r="EN289" s="259"/>
      <c r="EO289" s="259"/>
      <c r="EP289" s="259"/>
      <c r="EQ289" s="259"/>
      <c r="ER289" s="259"/>
      <c r="ES289" s="259"/>
      <c r="ET289" s="259"/>
      <c r="EU289" s="259"/>
      <c r="EV289" s="259"/>
      <c r="EW289" s="259"/>
      <c r="EX289" s="259"/>
      <c r="EY289" s="259"/>
      <c r="EZ289" s="259"/>
      <c r="FA289" s="259"/>
      <c r="FB289" s="259"/>
      <c r="FC289" s="259"/>
      <c r="FD289" s="259"/>
      <c r="FE289" s="259"/>
      <c r="FF289" s="259"/>
      <c r="FG289" s="259"/>
      <c r="FH289" s="259"/>
      <c r="FI289" s="259"/>
      <c r="FJ289" s="259"/>
      <c r="FK289" s="259"/>
      <c r="FL289" s="259"/>
      <c r="FM289" s="259"/>
      <c r="FN289" s="259"/>
      <c r="FO289" s="259"/>
      <c r="FP289" s="259"/>
      <c r="FQ289" s="259"/>
      <c r="FR289" s="259"/>
      <c r="FS289" s="259"/>
      <c r="FT289" s="259"/>
      <c r="FU289" s="259"/>
      <c r="FV289" s="259"/>
      <c r="FW289" s="259"/>
      <c r="FX289" s="259"/>
      <c r="FY289" s="259"/>
      <c r="FZ289" s="259"/>
      <c r="GA289" s="259"/>
      <c r="GB289" s="259"/>
      <c r="GC289" s="259"/>
      <c r="GD289" s="259"/>
      <c r="GE289" s="259"/>
      <c r="GF289" s="259"/>
      <c r="GG289" s="259"/>
      <c r="GH289" s="259"/>
      <c r="GI289" s="259"/>
    </row>
    <row r="290" spans="1:191" hidden="1">
      <c r="C290" s="690"/>
      <c r="D290" s="683"/>
      <c r="E290" s="688"/>
      <c r="F290" s="688"/>
      <c r="G290" s="689"/>
      <c r="H290" s="275"/>
      <c r="I290" s="435"/>
      <c r="J290" s="439"/>
      <c r="K290" s="435"/>
      <c r="L290" s="435"/>
      <c r="M290" s="435"/>
      <c r="N290" s="491"/>
      <c r="O290" s="491"/>
      <c r="P290" s="491"/>
      <c r="Q290" s="491"/>
      <c r="R290" s="491"/>
      <c r="S290" s="476"/>
      <c r="T290" s="476"/>
      <c r="U290" s="476"/>
      <c r="V290" s="476"/>
      <c r="W290" s="476"/>
      <c r="X290" s="476"/>
      <c r="Y290" s="476"/>
      <c r="Z290" s="476"/>
      <c r="AA290" s="476"/>
      <c r="AB290" s="476"/>
      <c r="AC290" s="476"/>
      <c r="AD290" s="476"/>
      <c r="AE290" s="476"/>
      <c r="AF290" s="476"/>
      <c r="AG290" s="476"/>
      <c r="AH290" s="476"/>
      <c r="AI290" s="476"/>
      <c r="AJ290" s="476"/>
      <c r="AK290" s="476"/>
      <c r="AL290" s="476"/>
      <c r="AM290" s="476"/>
      <c r="AN290" s="476"/>
      <c r="AO290" s="476"/>
      <c r="AP290" s="476"/>
      <c r="AQ290" s="476"/>
      <c r="AR290" s="476"/>
      <c r="AS290" s="476"/>
      <c r="AT290" s="476"/>
      <c r="AU290" s="476"/>
      <c r="AV290" s="476"/>
      <c r="AW290" s="476"/>
      <c r="AX290" s="476"/>
      <c r="AY290" s="476"/>
      <c r="AZ290" s="476"/>
      <c r="BA290" s="476"/>
      <c r="BB290" s="476"/>
      <c r="BC290" s="476"/>
      <c r="BD290" s="476"/>
      <c r="BE290" s="476"/>
      <c r="BF290" s="476"/>
      <c r="BG290" s="476"/>
      <c r="BH290" s="476"/>
      <c r="BI290" s="476"/>
      <c r="BJ290" s="476"/>
      <c r="BK290" s="476"/>
      <c r="BL290" s="476"/>
      <c r="BM290" s="476"/>
      <c r="BN290" s="476"/>
      <c r="BO290" s="476"/>
      <c r="BP290" s="476"/>
      <c r="BQ290" s="476"/>
      <c r="BR290" s="476"/>
      <c r="BS290" s="476"/>
      <c r="BT290" s="476"/>
      <c r="BU290" s="476"/>
      <c r="BV290" s="476"/>
      <c r="BW290" s="476"/>
      <c r="BX290" s="476"/>
      <c r="BY290" s="476"/>
      <c r="BZ290" s="476"/>
      <c r="CA290" s="476"/>
      <c r="CB290" s="259"/>
      <c r="CC290" s="259"/>
      <c r="CD290" s="259"/>
      <c r="CE290" s="259"/>
      <c r="CF290" s="259"/>
      <c r="CG290" s="259"/>
      <c r="CH290" s="259"/>
      <c r="CI290" s="259"/>
      <c r="CJ290" s="259"/>
      <c r="CK290" s="259"/>
      <c r="CL290" s="259"/>
      <c r="CM290" s="259"/>
      <c r="CN290" s="259"/>
      <c r="CO290" s="259"/>
      <c r="CP290" s="259"/>
      <c r="CQ290" s="259"/>
      <c r="CR290" s="259"/>
      <c r="CS290" s="259"/>
      <c r="CT290" s="259"/>
      <c r="CU290" s="259"/>
      <c r="CV290" s="259"/>
      <c r="CW290" s="259"/>
      <c r="CX290" s="259"/>
      <c r="CY290" s="259"/>
      <c r="CZ290" s="259"/>
      <c r="DA290" s="259"/>
      <c r="DB290" s="259"/>
      <c r="DC290" s="259"/>
      <c r="DD290" s="259"/>
      <c r="DE290" s="259"/>
      <c r="DF290" s="259"/>
      <c r="DG290" s="259"/>
      <c r="DH290" s="259"/>
      <c r="DI290" s="259"/>
      <c r="DJ290" s="259"/>
      <c r="DK290" s="259"/>
      <c r="DL290" s="259"/>
      <c r="DM290" s="259"/>
      <c r="DN290" s="259"/>
      <c r="DO290" s="259"/>
      <c r="DP290" s="259"/>
      <c r="DQ290" s="259"/>
      <c r="DR290" s="259"/>
      <c r="DS290" s="259"/>
      <c r="DT290" s="259"/>
      <c r="DU290" s="259"/>
      <c r="DV290" s="259"/>
      <c r="DW290" s="259"/>
      <c r="DX290" s="259"/>
      <c r="DY290" s="259"/>
      <c r="DZ290" s="259"/>
      <c r="EA290" s="259"/>
      <c r="EB290" s="259"/>
      <c r="EC290" s="259"/>
      <c r="ED290" s="259"/>
      <c r="EE290" s="259"/>
      <c r="EF290" s="259"/>
      <c r="EG290" s="259"/>
      <c r="EH290" s="259"/>
      <c r="EI290" s="259"/>
      <c r="EJ290" s="259"/>
      <c r="EK290" s="259"/>
      <c r="EL290" s="259"/>
      <c r="EM290" s="259"/>
      <c r="EN290" s="259"/>
      <c r="EO290" s="259"/>
      <c r="EP290" s="259"/>
      <c r="EQ290" s="259"/>
      <c r="ER290" s="259"/>
      <c r="ES290" s="259"/>
      <c r="ET290" s="259"/>
      <c r="EU290" s="259"/>
      <c r="EV290" s="259"/>
      <c r="EW290" s="259"/>
      <c r="EX290" s="259"/>
      <c r="EY290" s="259"/>
      <c r="EZ290" s="259"/>
      <c r="FA290" s="259"/>
      <c r="FB290" s="259"/>
      <c r="FC290" s="259"/>
      <c r="FD290" s="259"/>
      <c r="FE290" s="259"/>
      <c r="FF290" s="259"/>
      <c r="FG290" s="259"/>
      <c r="FH290" s="259"/>
      <c r="FI290" s="259"/>
      <c r="FJ290" s="259"/>
      <c r="FK290" s="259"/>
      <c r="FL290" s="259"/>
      <c r="FM290" s="259"/>
      <c r="FN290" s="259"/>
      <c r="FO290" s="259"/>
      <c r="FP290" s="259"/>
      <c r="FQ290" s="259"/>
      <c r="FR290" s="259"/>
      <c r="FS290" s="259"/>
      <c r="FT290" s="259"/>
      <c r="FU290" s="259"/>
      <c r="FV290" s="259"/>
      <c r="FW290" s="259"/>
      <c r="FX290" s="259"/>
      <c r="FY290" s="259"/>
      <c r="FZ290" s="259"/>
      <c r="GA290" s="259"/>
      <c r="GB290" s="259"/>
      <c r="GC290" s="259"/>
      <c r="GD290" s="259"/>
      <c r="GE290" s="259"/>
      <c r="GF290" s="259"/>
      <c r="GG290" s="259"/>
      <c r="GH290" s="259"/>
      <c r="GI290" s="259"/>
    </row>
    <row r="291" spans="1:191" hidden="1">
      <c r="C291" s="690"/>
      <c r="D291" s="683"/>
      <c r="E291" s="691"/>
      <c r="F291" s="691"/>
      <c r="G291" s="692"/>
      <c r="H291" s="275"/>
      <c r="I291" s="435"/>
      <c r="J291" s="439"/>
      <c r="K291" s="435"/>
      <c r="L291" s="435"/>
      <c r="M291" s="435"/>
      <c r="N291" s="491"/>
      <c r="O291" s="491"/>
      <c r="P291" s="491"/>
      <c r="Q291" s="491"/>
      <c r="R291" s="491"/>
      <c r="S291" s="476"/>
      <c r="T291" s="476"/>
      <c r="U291" s="476"/>
      <c r="V291" s="476"/>
      <c r="W291" s="476"/>
      <c r="X291" s="476"/>
      <c r="Y291" s="476"/>
      <c r="Z291" s="476"/>
      <c r="AA291" s="476"/>
      <c r="AB291" s="476"/>
      <c r="AC291" s="476"/>
      <c r="AD291" s="476"/>
      <c r="AE291" s="476"/>
      <c r="AF291" s="476"/>
      <c r="AG291" s="476"/>
      <c r="AH291" s="476"/>
      <c r="AI291" s="476"/>
      <c r="AJ291" s="476"/>
      <c r="AK291" s="476"/>
      <c r="AL291" s="476"/>
      <c r="AM291" s="476"/>
      <c r="AN291" s="476"/>
      <c r="AO291" s="476"/>
      <c r="AP291" s="476"/>
      <c r="AQ291" s="476"/>
      <c r="AR291" s="476"/>
      <c r="AS291" s="476"/>
      <c r="AT291" s="476"/>
      <c r="AU291" s="476"/>
      <c r="AV291" s="476"/>
      <c r="AW291" s="476"/>
      <c r="AX291" s="476"/>
      <c r="AY291" s="476"/>
      <c r="AZ291" s="476"/>
      <c r="BA291" s="476"/>
      <c r="BB291" s="476"/>
      <c r="BC291" s="476"/>
      <c r="BD291" s="476"/>
      <c r="BE291" s="476"/>
      <c r="BF291" s="476"/>
      <c r="BG291" s="476"/>
      <c r="BH291" s="476"/>
      <c r="BI291" s="476"/>
      <c r="BJ291" s="476"/>
      <c r="BK291" s="476"/>
      <c r="BL291" s="476"/>
      <c r="BM291" s="476"/>
      <c r="BN291" s="476"/>
      <c r="BO291" s="476"/>
      <c r="BP291" s="476"/>
      <c r="BQ291" s="476"/>
      <c r="BR291" s="476"/>
      <c r="BS291" s="476"/>
      <c r="BT291" s="476"/>
      <c r="BU291" s="476"/>
      <c r="BV291" s="476"/>
      <c r="BW291" s="476"/>
      <c r="BX291" s="476"/>
      <c r="BY291" s="476"/>
      <c r="BZ291" s="476"/>
      <c r="CA291" s="259"/>
      <c r="CB291" s="259"/>
      <c r="CC291" s="259"/>
      <c r="CD291" s="259"/>
      <c r="CE291" s="259"/>
      <c r="CF291" s="259"/>
      <c r="CG291" s="259"/>
      <c r="CH291" s="259"/>
      <c r="CI291" s="259"/>
      <c r="CJ291" s="259"/>
      <c r="CK291" s="259"/>
      <c r="CL291" s="259"/>
      <c r="CM291" s="259"/>
      <c r="CN291" s="259"/>
      <c r="CO291" s="259"/>
      <c r="CP291" s="259"/>
      <c r="CQ291" s="259"/>
      <c r="CR291" s="259"/>
      <c r="CS291" s="259"/>
      <c r="CT291" s="259"/>
      <c r="CU291" s="259"/>
      <c r="CV291" s="259"/>
      <c r="CW291" s="259"/>
      <c r="CX291" s="259"/>
      <c r="CY291" s="259"/>
      <c r="CZ291" s="259"/>
      <c r="DA291" s="259"/>
      <c r="DB291" s="259"/>
      <c r="DC291" s="259"/>
      <c r="DD291" s="259"/>
      <c r="DE291" s="259"/>
      <c r="DF291" s="259"/>
      <c r="DG291" s="259"/>
      <c r="DH291" s="259"/>
      <c r="DI291" s="259"/>
      <c r="DJ291" s="259"/>
      <c r="DK291" s="259"/>
      <c r="DL291" s="259"/>
      <c r="DM291" s="259"/>
      <c r="DN291" s="259"/>
      <c r="DO291" s="259"/>
      <c r="DP291" s="259"/>
      <c r="DQ291" s="259"/>
      <c r="DR291" s="259"/>
      <c r="DS291" s="259"/>
      <c r="DT291" s="259"/>
      <c r="DU291" s="259"/>
      <c r="DV291" s="259"/>
      <c r="DW291" s="259"/>
      <c r="DX291" s="259"/>
      <c r="DY291" s="259"/>
      <c r="DZ291" s="259"/>
      <c r="EA291" s="259"/>
      <c r="EB291" s="259"/>
      <c r="EC291" s="259"/>
      <c r="ED291" s="259"/>
      <c r="EE291" s="259"/>
      <c r="EF291" s="259"/>
      <c r="EG291" s="259"/>
      <c r="EH291" s="259"/>
      <c r="EI291" s="259"/>
      <c r="EJ291" s="259"/>
      <c r="EK291" s="259"/>
      <c r="EL291" s="259"/>
      <c r="EM291" s="259"/>
      <c r="EN291" s="259"/>
      <c r="EO291" s="259"/>
      <c r="EP291" s="259"/>
      <c r="EQ291" s="259"/>
      <c r="ER291" s="259"/>
      <c r="ES291" s="259"/>
      <c r="ET291" s="259"/>
      <c r="EU291" s="259"/>
      <c r="EV291" s="259"/>
      <c r="EW291" s="259"/>
      <c r="EX291" s="259"/>
      <c r="EY291" s="259"/>
      <c r="EZ291" s="259"/>
      <c r="FA291" s="259"/>
      <c r="FB291" s="259"/>
      <c r="FC291" s="259"/>
      <c r="FD291" s="259"/>
      <c r="FE291" s="259"/>
      <c r="FF291" s="259"/>
      <c r="FG291" s="259"/>
      <c r="FH291" s="259"/>
      <c r="FI291" s="259"/>
      <c r="FJ291" s="259"/>
      <c r="FK291" s="259"/>
      <c r="FL291" s="259"/>
      <c r="FM291" s="259"/>
      <c r="FN291" s="259"/>
      <c r="FO291" s="259"/>
      <c r="FP291" s="259"/>
      <c r="FQ291" s="259"/>
      <c r="FR291" s="259"/>
      <c r="FS291" s="259"/>
      <c r="FT291" s="259"/>
      <c r="FU291" s="259"/>
      <c r="FV291" s="259"/>
      <c r="FW291" s="259"/>
      <c r="FX291" s="259"/>
      <c r="FY291" s="259"/>
      <c r="FZ291" s="259"/>
      <c r="GA291" s="259"/>
      <c r="GB291" s="259"/>
      <c r="GC291" s="259"/>
      <c r="GD291" s="259"/>
      <c r="GE291" s="259"/>
      <c r="GF291" s="259"/>
      <c r="GG291" s="259"/>
      <c r="GH291" s="259"/>
      <c r="GI291" s="259"/>
    </row>
    <row r="292" spans="1:191" ht="17.25" hidden="1" thickBot="1">
      <c r="B292" s="506"/>
      <c r="C292" s="507"/>
      <c r="D292" s="507"/>
      <c r="J292" s="282"/>
      <c r="K292" s="282"/>
      <c r="L292" s="282"/>
      <c r="M292" s="282"/>
      <c r="N292" s="282"/>
      <c r="O292" s="282"/>
      <c r="P292" s="281"/>
      <c r="Q292" s="476"/>
      <c r="R292" s="476"/>
      <c r="S292" s="476"/>
      <c r="T292" s="476"/>
      <c r="U292" s="476"/>
      <c r="V292" s="476"/>
      <c r="W292" s="476"/>
      <c r="X292" s="476"/>
      <c r="Y292" s="476"/>
      <c r="Z292" s="476"/>
      <c r="AA292" s="476"/>
      <c r="AB292" s="476"/>
      <c r="AC292" s="476"/>
      <c r="AD292" s="476"/>
      <c r="AE292" s="476"/>
      <c r="AF292" s="476"/>
      <c r="AG292" s="476"/>
      <c r="AH292" s="476"/>
      <c r="AI292" s="476"/>
      <c r="AJ292" s="476"/>
      <c r="AK292" s="476"/>
      <c r="AL292" s="476"/>
      <c r="AM292" s="476"/>
      <c r="AN292" s="476"/>
      <c r="AO292" s="476"/>
      <c r="AP292" s="476"/>
      <c r="AQ292" s="476"/>
      <c r="AR292" s="476"/>
      <c r="AS292" s="476"/>
      <c r="AT292" s="476"/>
      <c r="AU292" s="476"/>
      <c r="AV292" s="476"/>
      <c r="AW292" s="476"/>
      <c r="AX292" s="476"/>
      <c r="AY292" s="476"/>
      <c r="AZ292" s="476"/>
      <c r="BA292" s="476"/>
      <c r="BB292" s="476"/>
      <c r="BC292" s="476"/>
      <c r="BD292" s="476"/>
      <c r="BE292" s="476"/>
      <c r="BF292" s="476"/>
      <c r="BG292" s="476"/>
      <c r="BH292" s="476"/>
      <c r="BI292" s="476"/>
      <c r="BJ292" s="476"/>
      <c r="BK292" s="476"/>
      <c r="BL292" s="476"/>
      <c r="BM292" s="476"/>
      <c r="BN292" s="476"/>
      <c r="BO292" s="476"/>
      <c r="BP292" s="476"/>
      <c r="BQ292" s="476"/>
      <c r="BR292" s="476"/>
      <c r="BS292" s="476"/>
      <c r="BT292" s="476"/>
      <c r="BU292" s="476"/>
      <c r="BV292" s="476"/>
      <c r="BW292" s="476"/>
      <c r="BX292" s="476"/>
      <c r="BY292" s="476"/>
      <c r="BZ292" s="476"/>
    </row>
    <row r="293" spans="1:191" s="259" customFormat="1" hidden="1">
      <c r="A293" s="532"/>
      <c r="B293" s="508" t="s">
        <v>133</v>
      </c>
      <c r="C293" s="509"/>
      <c r="D293" s="510" t="s">
        <v>134</v>
      </c>
      <c r="E293" s="511" t="s">
        <v>135</v>
      </c>
      <c r="F293" s="512" t="s">
        <v>136</v>
      </c>
      <c r="G293" s="513" t="s">
        <v>137</v>
      </c>
      <c r="H293" s="765" t="s">
        <v>138</v>
      </c>
      <c r="I293" s="514"/>
      <c r="J293" s="281"/>
      <c r="K293" s="282"/>
      <c r="L293" s="281"/>
      <c r="M293" s="281"/>
      <c r="N293" s="281"/>
      <c r="O293" s="476"/>
      <c r="P293" s="476"/>
      <c r="Q293" s="476"/>
      <c r="R293" s="476"/>
      <c r="S293" s="476"/>
      <c r="T293" s="476"/>
      <c r="U293" s="476"/>
      <c r="V293" s="476"/>
      <c r="W293" s="476"/>
      <c r="X293" s="476"/>
      <c r="Y293" s="476"/>
      <c r="Z293" s="476"/>
      <c r="AA293" s="476"/>
      <c r="AB293" s="476"/>
      <c r="AC293" s="476"/>
      <c r="AD293" s="476"/>
      <c r="AE293" s="476"/>
      <c r="AF293" s="476"/>
      <c r="AG293" s="476"/>
      <c r="AH293" s="476"/>
      <c r="AI293" s="476"/>
      <c r="AJ293" s="476"/>
      <c r="AK293" s="476"/>
      <c r="AL293" s="476"/>
      <c r="AM293" s="476"/>
      <c r="AN293" s="476"/>
      <c r="AO293" s="476"/>
      <c r="AP293" s="476"/>
      <c r="AQ293" s="476"/>
      <c r="AR293" s="476"/>
      <c r="AS293" s="476"/>
      <c r="AT293" s="476"/>
      <c r="AU293" s="476"/>
      <c r="AV293" s="476"/>
      <c r="AW293" s="476"/>
      <c r="AX293" s="476"/>
      <c r="AY293" s="476"/>
      <c r="AZ293" s="476"/>
      <c r="BA293" s="476"/>
      <c r="BB293" s="476"/>
      <c r="BC293" s="476"/>
      <c r="BD293" s="476"/>
      <c r="BE293" s="476"/>
      <c r="BF293" s="476"/>
      <c r="BG293" s="476"/>
      <c r="BH293" s="476"/>
      <c r="BI293" s="476"/>
      <c r="BJ293" s="476"/>
      <c r="BK293" s="476"/>
      <c r="BL293" s="476"/>
      <c r="BM293" s="476"/>
      <c r="BN293" s="476"/>
      <c r="BO293" s="476"/>
      <c r="BP293" s="476"/>
      <c r="BQ293" s="476"/>
      <c r="BR293" s="476"/>
      <c r="BS293" s="476"/>
      <c r="BT293" s="476"/>
      <c r="BU293" s="476"/>
      <c r="BV293" s="476"/>
      <c r="BW293" s="476"/>
      <c r="BX293" s="476"/>
      <c r="BY293" s="476"/>
    </row>
    <row r="294" spans="1:191" s="259" customFormat="1" hidden="1">
      <c r="A294" s="532"/>
      <c r="C294" s="515" t="s">
        <v>272</v>
      </c>
      <c r="D294" s="695"/>
      <c r="E294" s="696">
        <f>IF($E$46&lt;&gt;0,$E$46,0)</f>
        <v>0</v>
      </c>
      <c r="F294" s="697">
        <f>IF(E294=0,0,-1*(1-D294/E294))</f>
        <v>0</v>
      </c>
      <c r="G294" s="698"/>
      <c r="H294" s="765"/>
      <c r="I294" s="514"/>
      <c r="J294" s="282"/>
      <c r="K294" s="282"/>
      <c r="L294" s="282"/>
      <c r="M294" s="282"/>
      <c r="N294" s="282"/>
      <c r="O294" s="476"/>
      <c r="P294" s="476"/>
      <c r="Q294" s="476"/>
      <c r="R294" s="476"/>
      <c r="S294" s="476"/>
      <c r="T294" s="476"/>
      <c r="U294" s="476"/>
      <c r="V294" s="476"/>
      <c r="W294" s="476"/>
      <c r="X294" s="476"/>
      <c r="Y294" s="476"/>
      <c r="Z294" s="476"/>
      <c r="AA294" s="476"/>
      <c r="AB294" s="476"/>
      <c r="AC294" s="476"/>
      <c r="AD294" s="476"/>
      <c r="AE294" s="476"/>
      <c r="AF294" s="476"/>
      <c r="AG294" s="476"/>
      <c r="AH294" s="476"/>
      <c r="AI294" s="476"/>
      <c r="AJ294" s="476"/>
      <c r="AK294" s="476"/>
      <c r="AL294" s="476"/>
      <c r="AM294" s="476"/>
      <c r="AN294" s="476"/>
      <c r="AO294" s="476"/>
      <c r="AP294" s="476"/>
      <c r="AQ294" s="476"/>
      <c r="AR294" s="476"/>
      <c r="AS294" s="476"/>
      <c r="AT294" s="476"/>
      <c r="AU294" s="476"/>
      <c r="AV294" s="476"/>
      <c r="AW294" s="476"/>
      <c r="AX294" s="476"/>
      <c r="AY294" s="476"/>
      <c r="AZ294" s="476"/>
      <c r="BA294" s="476"/>
      <c r="BB294" s="476"/>
      <c r="BC294" s="476"/>
      <c r="BD294" s="476"/>
      <c r="BE294" s="476"/>
      <c r="BF294" s="476"/>
      <c r="BG294" s="476"/>
      <c r="BH294" s="476"/>
      <c r="BI294" s="476"/>
      <c r="BJ294" s="476"/>
      <c r="BK294" s="476"/>
      <c r="BL294" s="476"/>
      <c r="BM294" s="476"/>
      <c r="BN294" s="476"/>
      <c r="BO294" s="476"/>
      <c r="BP294" s="476"/>
      <c r="BQ294" s="476"/>
      <c r="BR294" s="476"/>
      <c r="BS294" s="476"/>
      <c r="BT294" s="476"/>
      <c r="BU294" s="476"/>
      <c r="BV294" s="476"/>
      <c r="BW294" s="476"/>
      <c r="BX294" s="476"/>
      <c r="BY294" s="476"/>
    </row>
    <row r="295" spans="1:191" s="259" customFormat="1" hidden="1">
      <c r="A295" s="532"/>
      <c r="C295" s="515" t="s">
        <v>139</v>
      </c>
      <c r="D295" s="699"/>
      <c r="E295" s="696">
        <f>IF($E$93&lt;&gt;0,$E$93,0)</f>
        <v>0</v>
      </c>
      <c r="F295" s="697">
        <f>IF(E295=0,0,-1*(1-D295/E295))</f>
        <v>0</v>
      </c>
      <c r="G295" s="698"/>
      <c r="H295" s="765"/>
      <c r="I295" s="514"/>
      <c r="J295" s="281"/>
      <c r="K295" s="282"/>
      <c r="L295" s="281"/>
      <c r="M295" s="281"/>
      <c r="N295" s="281"/>
      <c r="O295" s="476"/>
      <c r="P295" s="476"/>
      <c r="Q295" s="476"/>
      <c r="R295" s="476"/>
      <c r="S295" s="476"/>
      <c r="T295" s="476"/>
      <c r="U295" s="476"/>
      <c r="V295" s="476"/>
      <c r="W295" s="476"/>
      <c r="X295" s="476"/>
      <c r="Y295" s="476"/>
      <c r="Z295" s="476"/>
      <c r="AA295" s="476"/>
      <c r="AB295" s="476"/>
      <c r="AC295" s="476"/>
      <c r="AD295" s="476"/>
      <c r="AE295" s="476"/>
      <c r="AF295" s="476"/>
      <c r="AG295" s="476"/>
      <c r="AH295" s="476"/>
      <c r="AI295" s="476"/>
      <c r="AJ295" s="476"/>
      <c r="AK295" s="476"/>
      <c r="AL295" s="476"/>
      <c r="AM295" s="476"/>
      <c r="AN295" s="476"/>
      <c r="AO295" s="476"/>
      <c r="AP295" s="476"/>
      <c r="AQ295" s="476"/>
      <c r="AR295" s="476"/>
      <c r="AS295" s="476"/>
      <c r="AT295" s="476"/>
      <c r="AU295" s="476"/>
      <c r="AV295" s="476"/>
      <c r="AW295" s="476"/>
      <c r="AX295" s="476"/>
      <c r="AY295" s="476"/>
      <c r="AZ295" s="476"/>
      <c r="BA295" s="476"/>
      <c r="BB295" s="476"/>
      <c r="BC295" s="476"/>
      <c r="BD295" s="476"/>
      <c r="BE295" s="476"/>
      <c r="BF295" s="476"/>
      <c r="BG295" s="476"/>
      <c r="BH295" s="476"/>
      <c r="BI295" s="476"/>
      <c r="BJ295" s="476"/>
      <c r="BK295" s="476"/>
      <c r="BL295" s="476"/>
      <c r="BM295" s="476"/>
      <c r="BN295" s="476"/>
      <c r="BO295" s="476"/>
      <c r="BP295" s="476"/>
      <c r="BQ295" s="476"/>
      <c r="BR295" s="476"/>
      <c r="BS295" s="476"/>
      <c r="BT295" s="476"/>
      <c r="BU295" s="476"/>
      <c r="BV295" s="476"/>
      <c r="BW295" s="476"/>
      <c r="BX295" s="476"/>
      <c r="BY295" s="476"/>
    </row>
    <row r="296" spans="1:191" s="259" customFormat="1" ht="17.25" hidden="1" thickBot="1">
      <c r="A296" s="532"/>
      <c r="C296" s="516" t="s">
        <v>140</v>
      </c>
      <c r="D296" s="700">
        <f>D294-D295</f>
        <v>0</v>
      </c>
      <c r="E296" s="701">
        <f>IF($E$97&lt;&gt;0,$E$97,0)</f>
        <v>0</v>
      </c>
      <c r="F296" s="702">
        <f>IF(E296=0,0,-1*(1-D296/E296))</f>
        <v>0</v>
      </c>
      <c r="G296" s="703"/>
      <c r="H296" s="765"/>
      <c r="I296" s="514"/>
      <c r="J296" s="281"/>
      <c r="K296" s="282"/>
      <c r="L296" s="281"/>
      <c r="M296" s="281"/>
      <c r="N296" s="281"/>
      <c r="O296" s="476"/>
      <c r="P296" s="476"/>
      <c r="Q296" s="476"/>
      <c r="R296" s="476"/>
      <c r="S296" s="476"/>
      <c r="T296" s="476"/>
      <c r="U296" s="476"/>
      <c r="V296" s="476"/>
      <c r="W296" s="476"/>
      <c r="X296" s="476"/>
      <c r="Y296" s="476"/>
      <c r="Z296" s="476"/>
      <c r="AA296" s="476"/>
      <c r="AB296" s="476"/>
      <c r="AC296" s="476"/>
      <c r="AD296" s="476"/>
      <c r="AE296" s="476"/>
      <c r="AF296" s="476"/>
      <c r="AG296" s="476"/>
      <c r="AH296" s="476"/>
      <c r="AI296" s="476"/>
      <c r="AJ296" s="476"/>
      <c r="AK296" s="476"/>
      <c r="AL296" s="476"/>
      <c r="AM296" s="476"/>
      <c r="AN296" s="476"/>
      <c r="AO296" s="476"/>
      <c r="AP296" s="476"/>
      <c r="AQ296" s="476"/>
      <c r="AR296" s="476"/>
      <c r="AS296" s="476"/>
      <c r="AT296" s="476"/>
      <c r="AU296" s="476"/>
      <c r="AV296" s="476"/>
      <c r="AW296" s="476"/>
      <c r="AX296" s="476"/>
      <c r="AY296" s="476"/>
      <c r="AZ296" s="476"/>
      <c r="BA296" s="476"/>
      <c r="BB296" s="476"/>
      <c r="BC296" s="476"/>
      <c r="BD296" s="476"/>
      <c r="BE296" s="476"/>
      <c r="BF296" s="476"/>
      <c r="BG296" s="476"/>
      <c r="BH296" s="476"/>
      <c r="BI296" s="476"/>
      <c r="BJ296" s="476"/>
      <c r="BK296" s="476"/>
      <c r="BL296" s="476"/>
      <c r="BM296" s="476"/>
      <c r="BN296" s="476"/>
      <c r="BO296" s="476"/>
      <c r="BP296" s="476"/>
      <c r="BQ296" s="476"/>
      <c r="BR296" s="476"/>
      <c r="BS296" s="476"/>
      <c r="BT296" s="476"/>
      <c r="BU296" s="476"/>
      <c r="BV296" s="476"/>
      <c r="BW296" s="476"/>
      <c r="BX296" s="476"/>
      <c r="BY296" s="476"/>
    </row>
    <row r="297" spans="1:191" s="259" customFormat="1" ht="17.25" hidden="1" thickBot="1">
      <c r="A297" s="532"/>
      <c r="B297" s="480"/>
      <c r="C297" s="483"/>
      <c r="D297" s="517"/>
      <c r="E297" s="473"/>
      <c r="F297" s="518"/>
      <c r="G297" s="469"/>
      <c r="H297" s="471"/>
      <c r="I297" s="514"/>
      <c r="J297" s="476"/>
      <c r="K297" s="476"/>
      <c r="L297" s="476"/>
      <c r="M297" s="476"/>
      <c r="N297" s="476"/>
      <c r="O297" s="476"/>
      <c r="P297" s="476"/>
      <c r="Q297" s="476"/>
      <c r="R297" s="476"/>
      <c r="S297" s="476"/>
      <c r="T297" s="476"/>
      <c r="U297" s="476"/>
      <c r="V297" s="476"/>
      <c r="W297" s="476"/>
      <c r="X297" s="476"/>
      <c r="Y297" s="476"/>
      <c r="Z297" s="476"/>
      <c r="AA297" s="476"/>
      <c r="AB297" s="476"/>
      <c r="AC297" s="476"/>
      <c r="AD297" s="476"/>
      <c r="AE297" s="476"/>
      <c r="AF297" s="476"/>
      <c r="AG297" s="476"/>
      <c r="AH297" s="476"/>
      <c r="AI297" s="476"/>
      <c r="AJ297" s="476"/>
      <c r="AK297" s="476"/>
      <c r="AL297" s="476"/>
      <c r="AM297" s="476"/>
      <c r="AN297" s="476"/>
      <c r="AO297" s="476"/>
      <c r="AP297" s="476"/>
      <c r="AQ297" s="476"/>
      <c r="AR297" s="476"/>
      <c r="AS297" s="476"/>
      <c r="AT297" s="476"/>
      <c r="AU297" s="476"/>
      <c r="AV297" s="476"/>
      <c r="AW297" s="476"/>
      <c r="AX297" s="476"/>
      <c r="AY297" s="476"/>
      <c r="AZ297" s="476"/>
      <c r="BA297" s="476"/>
      <c r="BB297" s="476"/>
      <c r="BC297" s="476"/>
      <c r="BD297" s="476"/>
      <c r="BE297" s="476"/>
      <c r="BF297" s="476"/>
      <c r="BG297" s="476"/>
      <c r="BH297" s="476"/>
      <c r="BI297" s="476"/>
      <c r="BJ297" s="476"/>
      <c r="BK297" s="476"/>
      <c r="BL297" s="476"/>
      <c r="BM297" s="476"/>
      <c r="BN297" s="476"/>
      <c r="BO297" s="476"/>
      <c r="BP297" s="476"/>
      <c r="BQ297" s="476"/>
      <c r="BR297" s="476"/>
      <c r="BS297" s="476"/>
      <c r="BT297" s="476"/>
      <c r="BU297" s="476"/>
      <c r="BV297" s="476"/>
      <c r="BW297" s="476"/>
      <c r="BX297" s="476"/>
      <c r="BY297" s="476"/>
    </row>
    <row r="298" spans="1:191" s="259" customFormat="1" hidden="1">
      <c r="A298" s="532"/>
      <c r="B298" s="519" t="s">
        <v>143</v>
      </c>
      <c r="C298" s="704"/>
      <c r="D298" s="705" t="s">
        <v>134</v>
      </c>
      <c r="E298" s="706" t="s">
        <v>135</v>
      </c>
      <c r="F298" s="705" t="s">
        <v>136</v>
      </c>
      <c r="G298" s="707" t="s">
        <v>137</v>
      </c>
      <c r="H298" s="764" t="s">
        <v>138</v>
      </c>
      <c r="I298" s="514"/>
      <c r="J298" s="476"/>
      <c r="K298" s="476"/>
      <c r="L298" s="476"/>
      <c r="M298" s="476"/>
      <c r="N298" s="476"/>
      <c r="O298" s="476"/>
      <c r="P298" s="476"/>
      <c r="Q298" s="476"/>
      <c r="R298" s="476"/>
      <c r="S298" s="476"/>
      <c r="T298" s="476"/>
      <c r="U298" s="476"/>
      <c r="V298" s="476"/>
      <c r="W298" s="476"/>
      <c r="X298" s="476"/>
      <c r="Y298" s="476"/>
      <c r="Z298" s="476"/>
      <c r="AA298" s="476"/>
      <c r="AB298" s="476"/>
      <c r="AC298" s="476"/>
      <c r="AD298" s="476"/>
      <c r="AE298" s="476"/>
      <c r="AF298" s="476"/>
      <c r="AG298" s="476"/>
      <c r="AH298" s="476"/>
      <c r="AI298" s="476"/>
      <c r="AJ298" s="476"/>
      <c r="AK298" s="476"/>
      <c r="AL298" s="476"/>
      <c r="AM298" s="476"/>
      <c r="AN298" s="476"/>
      <c r="AO298" s="476"/>
      <c r="AP298" s="476"/>
      <c r="AQ298" s="476"/>
      <c r="AR298" s="476"/>
      <c r="AS298" s="476"/>
      <c r="AT298" s="476"/>
      <c r="AU298" s="476"/>
      <c r="AV298" s="476"/>
      <c r="AW298" s="476"/>
      <c r="AX298" s="476"/>
      <c r="AY298" s="476"/>
      <c r="AZ298" s="476"/>
      <c r="BA298" s="476"/>
      <c r="BB298" s="476"/>
      <c r="BC298" s="476"/>
      <c r="BD298" s="476"/>
      <c r="BE298" s="476"/>
      <c r="BF298" s="476"/>
      <c r="BG298" s="476"/>
      <c r="BH298" s="476"/>
      <c r="BI298" s="476"/>
      <c r="BJ298" s="476"/>
      <c r="BK298" s="476"/>
      <c r="BL298" s="476"/>
      <c r="BM298" s="476"/>
      <c r="BN298" s="476"/>
      <c r="BO298" s="476"/>
      <c r="BP298" s="476"/>
      <c r="BQ298" s="476"/>
      <c r="BR298" s="476"/>
      <c r="BS298" s="476"/>
      <c r="BT298" s="476"/>
      <c r="BU298" s="476"/>
      <c r="BV298" s="476"/>
      <c r="BW298" s="476"/>
      <c r="BX298" s="476"/>
      <c r="BY298" s="476"/>
    </row>
    <row r="299" spans="1:191" s="259" customFormat="1" hidden="1">
      <c r="A299" s="532"/>
      <c r="B299" s="480"/>
      <c r="C299" s="520" t="s">
        <v>273</v>
      </c>
      <c r="D299" s="695"/>
      <c r="E299" s="696">
        <f>IF($C$46&lt;&gt;0,$C$46,0)</f>
        <v>0</v>
      </c>
      <c r="F299" s="697">
        <f>IF(E299=0,0,-1*(1-D299/E299))</f>
        <v>0</v>
      </c>
      <c r="G299" s="698"/>
      <c r="H299" s="764"/>
      <c r="I299" s="514"/>
      <c r="J299" s="476"/>
      <c r="K299" s="476"/>
      <c r="L299" s="476"/>
      <c r="M299" s="476"/>
      <c r="N299" s="476"/>
      <c r="O299" s="476"/>
      <c r="P299" s="476"/>
      <c r="Q299" s="476"/>
      <c r="R299" s="476"/>
      <c r="S299" s="476"/>
      <c r="T299" s="476"/>
      <c r="U299" s="476"/>
      <c r="V299" s="476"/>
      <c r="W299" s="476"/>
      <c r="X299" s="476"/>
      <c r="Y299" s="476"/>
      <c r="Z299" s="476"/>
      <c r="AA299" s="476"/>
      <c r="AB299" s="476"/>
      <c r="AC299" s="476"/>
      <c r="AD299" s="476"/>
      <c r="AE299" s="476"/>
      <c r="AF299" s="476"/>
      <c r="AG299" s="476"/>
      <c r="AH299" s="476"/>
      <c r="AI299" s="476"/>
      <c r="AJ299" s="476"/>
      <c r="AK299" s="476"/>
      <c r="AL299" s="476"/>
      <c r="AM299" s="476"/>
      <c r="AN299" s="476"/>
      <c r="AO299" s="476"/>
      <c r="AP299" s="476"/>
      <c r="AQ299" s="476"/>
      <c r="AR299" s="476"/>
      <c r="AS299" s="476"/>
      <c r="AT299" s="476"/>
      <c r="AU299" s="476"/>
      <c r="AV299" s="476"/>
      <c r="AW299" s="476"/>
      <c r="AX299" s="476"/>
      <c r="AY299" s="476"/>
      <c r="AZ299" s="476"/>
      <c r="BA299" s="476"/>
      <c r="BB299" s="476"/>
      <c r="BC299" s="476"/>
      <c r="BD299" s="476"/>
      <c r="BE299" s="476"/>
      <c r="BF299" s="476"/>
      <c r="BG299" s="476"/>
      <c r="BH299" s="476"/>
      <c r="BI299" s="476"/>
      <c r="BJ299" s="476"/>
      <c r="BK299" s="476"/>
      <c r="BL299" s="476"/>
      <c r="BM299" s="476"/>
      <c r="BN299" s="476"/>
      <c r="BO299" s="476"/>
      <c r="BP299" s="476"/>
      <c r="BQ299" s="476"/>
      <c r="BR299" s="476"/>
      <c r="BS299" s="476"/>
      <c r="BT299" s="476"/>
      <c r="BU299" s="476"/>
      <c r="BV299" s="476"/>
      <c r="BW299" s="476"/>
      <c r="BX299" s="476"/>
      <c r="BY299" s="476"/>
    </row>
    <row r="300" spans="1:191" s="259" customFormat="1" hidden="1">
      <c r="A300" s="532"/>
      <c r="B300" s="480"/>
      <c r="C300" s="520" t="s">
        <v>209</v>
      </c>
      <c r="D300" s="699"/>
      <c r="E300" s="696">
        <f>IF($C$93&lt;&gt;0,$C$93,0)</f>
        <v>0</v>
      </c>
      <c r="F300" s="697">
        <f>IF(E300=0,0,-1*(1-D300/E300))</f>
        <v>0</v>
      </c>
      <c r="G300" s="698"/>
      <c r="H300" s="764"/>
      <c r="I300" s="514"/>
      <c r="J300" s="476"/>
      <c r="K300" s="476"/>
      <c r="L300" s="476"/>
      <c r="M300" s="476"/>
      <c r="N300" s="476"/>
      <c r="O300" s="476"/>
      <c r="P300" s="476"/>
      <c r="Q300" s="476"/>
      <c r="R300" s="476"/>
      <c r="S300" s="476"/>
      <c r="T300" s="476"/>
      <c r="U300" s="476"/>
      <c r="V300" s="476"/>
      <c r="W300" s="476"/>
      <c r="X300" s="476"/>
      <c r="Y300" s="476"/>
      <c r="Z300" s="476"/>
      <c r="AA300" s="476"/>
      <c r="AB300" s="476"/>
      <c r="AC300" s="476"/>
      <c r="AD300" s="476"/>
      <c r="AE300" s="476"/>
      <c r="AF300" s="476"/>
      <c r="AG300" s="476"/>
      <c r="AH300" s="476"/>
      <c r="AI300" s="476"/>
      <c r="AJ300" s="476"/>
      <c r="AK300" s="476"/>
      <c r="AL300" s="476"/>
      <c r="AM300" s="476"/>
      <c r="AN300" s="476"/>
      <c r="AO300" s="476"/>
      <c r="AP300" s="476"/>
      <c r="AQ300" s="476"/>
      <c r="AR300" s="476"/>
      <c r="AS300" s="476"/>
      <c r="AT300" s="476"/>
      <c r="AU300" s="476"/>
      <c r="AV300" s="476"/>
      <c r="AW300" s="476"/>
      <c r="AX300" s="476"/>
      <c r="AY300" s="476"/>
      <c r="AZ300" s="476"/>
      <c r="BA300" s="476"/>
      <c r="BB300" s="476"/>
      <c r="BC300" s="476"/>
      <c r="BD300" s="476"/>
      <c r="BE300" s="476"/>
      <c r="BF300" s="476"/>
      <c r="BG300" s="476"/>
      <c r="BH300" s="476"/>
      <c r="BI300" s="476"/>
      <c r="BJ300" s="476"/>
      <c r="BK300" s="476"/>
      <c r="BL300" s="476"/>
      <c r="BM300" s="476"/>
      <c r="BN300" s="476"/>
      <c r="BO300" s="476"/>
      <c r="BP300" s="476"/>
      <c r="BQ300" s="476"/>
      <c r="BR300" s="476"/>
      <c r="BS300" s="476"/>
      <c r="BT300" s="476"/>
      <c r="BU300" s="476"/>
      <c r="BV300" s="476"/>
      <c r="BW300" s="476"/>
      <c r="BX300" s="476"/>
      <c r="BY300" s="476"/>
    </row>
    <row r="301" spans="1:191" s="259" customFormat="1" ht="17.25" hidden="1" thickBot="1">
      <c r="A301" s="532"/>
      <c r="B301" s="480"/>
      <c r="C301" s="521" t="s">
        <v>210</v>
      </c>
      <c r="D301" s="700">
        <f>D299-D300</f>
        <v>0</v>
      </c>
      <c r="E301" s="701">
        <f>IF($C$97&lt;&gt;0,$C$97,0)</f>
        <v>0</v>
      </c>
      <c r="F301" s="702">
        <f>IF(E301=0,0,-1*(1-D301/E301))</f>
        <v>0</v>
      </c>
      <c r="G301" s="703"/>
      <c r="H301" s="764"/>
      <c r="I301" s="514"/>
      <c r="J301" s="476"/>
      <c r="K301" s="476"/>
      <c r="L301" s="476"/>
      <c r="M301" s="476"/>
      <c r="N301" s="476"/>
      <c r="O301" s="476"/>
      <c r="P301" s="476"/>
      <c r="Q301" s="476"/>
      <c r="R301" s="476"/>
      <c r="S301" s="476"/>
      <c r="T301" s="476"/>
      <c r="U301" s="476"/>
      <c r="V301" s="476"/>
      <c r="W301" s="476"/>
      <c r="X301" s="476"/>
      <c r="Y301" s="476"/>
      <c r="Z301" s="476"/>
      <c r="AA301" s="476"/>
      <c r="AB301" s="476"/>
      <c r="AC301" s="476"/>
      <c r="AD301" s="476"/>
      <c r="AE301" s="476"/>
      <c r="AF301" s="476"/>
      <c r="AG301" s="476"/>
      <c r="AH301" s="476"/>
      <c r="AI301" s="476"/>
      <c r="AJ301" s="476"/>
      <c r="AK301" s="476"/>
      <c r="AL301" s="476"/>
      <c r="AM301" s="476"/>
      <c r="AN301" s="476"/>
      <c r="AO301" s="476"/>
      <c r="AP301" s="476"/>
      <c r="AQ301" s="476"/>
      <c r="AR301" s="476"/>
      <c r="AS301" s="476"/>
      <c r="AT301" s="476"/>
      <c r="AU301" s="476"/>
      <c r="AV301" s="476"/>
      <c r="AW301" s="476"/>
      <c r="AX301" s="476"/>
      <c r="AY301" s="476"/>
      <c r="AZ301" s="476"/>
      <c r="BA301" s="476"/>
      <c r="BB301" s="476"/>
      <c r="BC301" s="476"/>
      <c r="BD301" s="476"/>
      <c r="BE301" s="476"/>
      <c r="BF301" s="476"/>
      <c r="BG301" s="476"/>
      <c r="BH301" s="476"/>
      <c r="BI301" s="476"/>
      <c r="BJ301" s="476"/>
      <c r="BK301" s="476"/>
      <c r="BL301" s="476"/>
      <c r="BM301" s="476"/>
      <c r="BN301" s="476"/>
      <c r="BO301" s="476"/>
      <c r="BP301" s="476"/>
      <c r="BQ301" s="476"/>
      <c r="BR301" s="476"/>
      <c r="BS301" s="476"/>
      <c r="BT301" s="476"/>
      <c r="BU301" s="476"/>
      <c r="BV301" s="476"/>
      <c r="BW301" s="476"/>
      <c r="BX301" s="476"/>
      <c r="BY301" s="476"/>
    </row>
    <row r="302" spans="1:191" hidden="1">
      <c r="C302" s="507"/>
      <c r="D302" s="507"/>
      <c r="J302" s="282"/>
      <c r="K302" s="282"/>
      <c r="L302" s="282"/>
      <c r="M302" s="282"/>
      <c r="N302" s="282"/>
      <c r="O302" s="282"/>
      <c r="P302" s="281"/>
      <c r="Q302" s="476"/>
      <c r="R302" s="476"/>
      <c r="S302" s="476"/>
      <c r="T302" s="476"/>
      <c r="U302" s="476"/>
      <c r="V302" s="476"/>
      <c r="W302" s="476"/>
      <c r="X302" s="476"/>
      <c r="Y302" s="476"/>
      <c r="Z302" s="476"/>
      <c r="AA302" s="476"/>
      <c r="AB302" s="476"/>
      <c r="AC302" s="476"/>
      <c r="AD302" s="476"/>
      <c r="AE302" s="476"/>
      <c r="AF302" s="476"/>
      <c r="AG302" s="476"/>
      <c r="AH302" s="476"/>
      <c r="AI302" s="476"/>
      <c r="AJ302" s="476"/>
      <c r="AK302" s="476"/>
      <c r="AL302" s="476"/>
      <c r="AM302" s="476"/>
      <c r="AN302" s="476"/>
      <c r="AO302" s="476"/>
      <c r="AP302" s="476"/>
      <c r="AQ302" s="476"/>
      <c r="AR302" s="476"/>
      <c r="AS302" s="476"/>
      <c r="AT302" s="476"/>
      <c r="AU302" s="476"/>
      <c r="AV302" s="476"/>
      <c r="AW302" s="476"/>
      <c r="AX302" s="476"/>
      <c r="AY302" s="476"/>
      <c r="AZ302" s="476"/>
      <c r="BA302" s="476"/>
      <c r="BB302" s="476"/>
      <c r="BC302" s="476"/>
      <c r="BD302" s="476"/>
      <c r="BE302" s="476"/>
      <c r="BF302" s="476"/>
      <c r="BG302" s="476"/>
      <c r="BH302" s="476"/>
      <c r="BI302" s="476"/>
      <c r="BJ302" s="476"/>
      <c r="BK302" s="476"/>
      <c r="BL302" s="476"/>
      <c r="BM302" s="476"/>
      <c r="BN302" s="476"/>
      <c r="BO302" s="476"/>
      <c r="BP302" s="476"/>
      <c r="BQ302" s="476"/>
      <c r="BR302" s="476"/>
      <c r="BS302" s="476"/>
      <c r="BT302" s="476"/>
      <c r="BU302" s="476"/>
      <c r="BV302" s="476"/>
      <c r="BW302" s="476"/>
      <c r="BX302" s="476"/>
      <c r="BY302" s="476"/>
      <c r="BZ302" s="476"/>
    </row>
    <row r="303" spans="1:191" ht="82.5" hidden="1">
      <c r="B303" s="456" t="s">
        <v>2322</v>
      </c>
      <c r="C303" s="457" t="s">
        <v>166</v>
      </c>
      <c r="E303" s="456" t="s">
        <v>2374</v>
      </c>
      <c r="F303" s="457" t="s">
        <v>166</v>
      </c>
      <c r="BO303" s="253"/>
    </row>
    <row r="304" spans="1:191" hidden="1">
      <c r="B304" s="458" t="s">
        <v>2366</v>
      </c>
      <c r="C304" s="682"/>
      <c r="E304" s="458" t="s">
        <v>2366</v>
      </c>
      <c r="F304" s="682"/>
      <c r="BO304" s="253"/>
    </row>
    <row r="305" spans="1:191" hidden="1">
      <c r="B305" s="460" t="s">
        <v>2367</v>
      </c>
      <c r="C305" s="686"/>
      <c r="E305" s="460" t="s">
        <v>2367</v>
      </c>
      <c r="F305" s="686"/>
      <c r="BO305" s="253"/>
    </row>
    <row r="306" spans="1:191" hidden="1">
      <c r="B306" s="460" t="s">
        <v>2368</v>
      </c>
      <c r="C306" s="686"/>
      <c r="E306" s="460" t="s">
        <v>2368</v>
      </c>
      <c r="F306" s="686"/>
      <c r="BO306" s="253"/>
    </row>
    <row r="307" spans="1:191" hidden="1">
      <c r="B307" s="460" t="s">
        <v>2369</v>
      </c>
      <c r="C307" s="690"/>
      <c r="E307" s="460" t="s">
        <v>2369</v>
      </c>
      <c r="F307" s="690"/>
      <c r="BO307" s="253"/>
    </row>
    <row r="308" spans="1:191" hidden="1">
      <c r="B308" s="460" t="s">
        <v>2370</v>
      </c>
      <c r="C308" s="690"/>
      <c r="E308" s="460" t="s">
        <v>2370</v>
      </c>
      <c r="F308" s="690"/>
      <c r="BO308" s="253"/>
    </row>
    <row r="309" spans="1:191" hidden="1">
      <c r="B309" s="264"/>
      <c r="BO309" s="253"/>
    </row>
    <row r="310" spans="1:191" ht="18" hidden="1" customHeight="1">
      <c r="B310" s="260" t="s">
        <v>222</v>
      </c>
      <c r="K310" s="522"/>
      <c r="L310" s="522"/>
      <c r="M310" s="522"/>
      <c r="N310" s="522"/>
      <c r="O310" s="491"/>
      <c r="P310" s="491"/>
      <c r="Q310" s="491"/>
      <c r="R310" s="491"/>
      <c r="S310" s="476"/>
      <c r="T310" s="476"/>
      <c r="U310" s="476"/>
      <c r="V310" s="476"/>
      <c r="W310" s="476"/>
      <c r="X310" s="476"/>
      <c r="Y310" s="476"/>
      <c r="Z310" s="476"/>
      <c r="AA310" s="476"/>
      <c r="AB310" s="476"/>
      <c r="AC310" s="476"/>
      <c r="AD310" s="476"/>
      <c r="AE310" s="476"/>
      <c r="AF310" s="476"/>
      <c r="AG310" s="476"/>
      <c r="AH310" s="476"/>
      <c r="AI310" s="476"/>
      <c r="AJ310" s="476"/>
      <c r="AK310" s="476"/>
      <c r="AL310" s="476"/>
      <c r="AM310" s="476"/>
      <c r="AN310" s="476"/>
      <c r="AO310" s="476"/>
      <c r="AP310" s="476"/>
      <c r="AQ310" s="476"/>
      <c r="AR310" s="476"/>
      <c r="AS310" s="476"/>
      <c r="AT310" s="476"/>
      <c r="AU310" s="476"/>
      <c r="AV310" s="476"/>
      <c r="AW310" s="476"/>
      <c r="AX310" s="476"/>
      <c r="AY310" s="476"/>
      <c r="AZ310" s="476"/>
      <c r="BA310" s="476"/>
      <c r="BB310" s="476"/>
      <c r="BC310" s="476"/>
      <c r="BD310" s="476"/>
      <c r="BE310" s="476"/>
      <c r="BF310" s="476"/>
      <c r="BG310" s="476"/>
      <c r="BH310" s="476"/>
      <c r="BI310" s="476"/>
      <c r="BJ310" s="476"/>
      <c r="BK310" s="476"/>
      <c r="BL310" s="476"/>
      <c r="BM310" s="476"/>
      <c r="BN310" s="476"/>
      <c r="BO310" s="476"/>
      <c r="BP310" s="476"/>
      <c r="BQ310" s="476"/>
      <c r="BR310" s="476"/>
      <c r="BS310" s="476"/>
      <c r="BT310" s="476"/>
      <c r="BU310" s="476"/>
      <c r="BV310" s="476"/>
      <c r="BW310" s="476"/>
      <c r="BX310" s="476"/>
      <c r="BY310" s="476"/>
      <c r="BZ310" s="476"/>
    </row>
    <row r="311" spans="1:191" ht="17.25" hidden="1" thickBot="1">
      <c r="B311" s="279" t="s">
        <v>48</v>
      </c>
      <c r="C311" s="523" t="s">
        <v>90</v>
      </c>
      <c r="D311" s="524" t="s">
        <v>191</v>
      </c>
      <c r="K311" s="522"/>
      <c r="L311" s="522"/>
      <c r="M311" s="522"/>
      <c r="N311" s="522"/>
      <c r="O311" s="491"/>
      <c r="P311" s="491"/>
      <c r="Q311" s="491"/>
      <c r="R311" s="491"/>
      <c r="S311" s="525"/>
      <c r="T311" s="525"/>
      <c r="U311" s="525"/>
      <c r="V311" s="525"/>
      <c r="W311" s="525"/>
      <c r="X311" s="525"/>
      <c r="Y311" s="525"/>
      <c r="Z311" s="525"/>
      <c r="AA311" s="525"/>
      <c r="AB311" s="525"/>
      <c r="AC311" s="525"/>
      <c r="AD311" s="525"/>
      <c r="AE311" s="525"/>
      <c r="AF311" s="525"/>
      <c r="AG311" s="525"/>
      <c r="AH311" s="525"/>
      <c r="AI311" s="525"/>
      <c r="AJ311" s="525"/>
      <c r="AK311" s="525"/>
      <c r="AL311" s="525"/>
      <c r="AM311" s="525"/>
      <c r="AN311" s="525"/>
      <c r="AO311" s="525"/>
      <c r="AP311" s="525"/>
      <c r="AQ311" s="525"/>
      <c r="AR311" s="525"/>
      <c r="AS311" s="525"/>
      <c r="AT311" s="525"/>
      <c r="AU311" s="525"/>
      <c r="AV311" s="525"/>
      <c r="AW311" s="525"/>
      <c r="AX311" s="525"/>
      <c r="AY311" s="525"/>
      <c r="AZ311" s="525"/>
      <c r="BA311" s="525"/>
      <c r="BB311" s="525"/>
      <c r="BC311" s="525"/>
      <c r="BD311" s="525"/>
      <c r="BE311" s="525"/>
      <c r="BF311" s="525"/>
      <c r="BG311" s="525"/>
      <c r="BH311" s="525"/>
      <c r="BI311" s="525"/>
      <c r="BJ311" s="525"/>
      <c r="BK311" s="525"/>
      <c r="BL311" s="525"/>
      <c r="BM311" s="525"/>
      <c r="BN311" s="525"/>
      <c r="BO311" s="525"/>
      <c r="BP311" s="525"/>
      <c r="BQ311" s="525"/>
      <c r="BR311" s="525"/>
      <c r="BS311" s="525"/>
      <c r="BT311" s="525"/>
      <c r="BU311" s="525"/>
      <c r="BV311" s="525"/>
      <c r="BW311" s="525"/>
      <c r="BX311" s="525"/>
      <c r="BY311" s="525"/>
      <c r="BZ311" s="525"/>
      <c r="CA311" s="465"/>
      <c r="CB311" s="465"/>
      <c r="CC311" s="465"/>
      <c r="CD311" s="465"/>
      <c r="CE311" s="465"/>
      <c r="CF311" s="465"/>
      <c r="CG311" s="465"/>
      <c r="CH311" s="465"/>
      <c r="CI311" s="465"/>
      <c r="CJ311" s="465"/>
      <c r="CK311" s="465"/>
      <c r="CL311" s="465"/>
      <c r="CM311" s="465"/>
      <c r="CN311" s="465"/>
      <c r="CO311" s="465"/>
      <c r="CP311" s="465"/>
      <c r="CQ311" s="465"/>
      <c r="CR311" s="465"/>
      <c r="CS311" s="465"/>
      <c r="CT311" s="465"/>
      <c r="CU311" s="465"/>
      <c r="CV311" s="465"/>
      <c r="CW311" s="465"/>
      <c r="CX311" s="465"/>
      <c r="CY311" s="465"/>
      <c r="CZ311" s="465"/>
      <c r="DA311" s="465"/>
      <c r="DB311" s="465"/>
      <c r="DC311" s="465"/>
      <c r="DD311" s="465"/>
      <c r="DE311" s="465"/>
      <c r="DF311" s="465"/>
      <c r="DG311" s="465"/>
      <c r="DH311" s="465"/>
      <c r="DI311" s="465"/>
      <c r="DJ311" s="465"/>
      <c r="DK311" s="465"/>
      <c r="DL311" s="465"/>
      <c r="DM311" s="465"/>
      <c r="DN311" s="465"/>
      <c r="DO311" s="465"/>
      <c r="DP311" s="465"/>
      <c r="DQ311" s="465"/>
      <c r="DR311" s="465"/>
      <c r="DS311" s="465"/>
      <c r="DT311" s="465"/>
      <c r="DU311" s="465"/>
      <c r="DV311" s="465"/>
      <c r="DW311" s="465"/>
      <c r="DX311" s="465"/>
      <c r="DY311" s="465"/>
      <c r="DZ311" s="465"/>
      <c r="EA311" s="465"/>
      <c r="EB311" s="465"/>
      <c r="EC311" s="465"/>
      <c r="ED311" s="465"/>
      <c r="EE311" s="465"/>
      <c r="EF311" s="465"/>
      <c r="EG311" s="465"/>
      <c r="EH311" s="465"/>
      <c r="EI311" s="465"/>
      <c r="EJ311" s="465"/>
      <c r="EK311" s="465"/>
      <c r="EL311" s="465"/>
      <c r="EM311" s="465"/>
      <c r="EN311" s="465"/>
      <c r="EO311" s="465"/>
      <c r="EP311" s="465"/>
      <c r="EQ311" s="465"/>
      <c r="ER311" s="465"/>
      <c r="ES311" s="465"/>
      <c r="ET311" s="465"/>
      <c r="EU311" s="465"/>
      <c r="EV311" s="465"/>
      <c r="EW311" s="465"/>
      <c r="EX311" s="465"/>
      <c r="EY311" s="465"/>
      <c r="EZ311" s="465"/>
      <c r="FA311" s="465"/>
      <c r="FB311" s="465"/>
      <c r="FC311" s="465"/>
      <c r="FD311" s="465"/>
      <c r="FE311" s="465"/>
      <c r="FF311" s="465"/>
      <c r="FG311" s="465"/>
      <c r="FH311" s="465"/>
      <c r="FI311" s="465"/>
      <c r="FJ311" s="465"/>
      <c r="FK311" s="465"/>
      <c r="FL311" s="465"/>
      <c r="FM311" s="465"/>
      <c r="FN311" s="465"/>
      <c r="FO311" s="465"/>
      <c r="FP311" s="465"/>
      <c r="FQ311" s="465"/>
      <c r="FR311" s="465"/>
      <c r="FS311" s="465"/>
      <c r="FT311" s="465"/>
      <c r="FU311" s="465"/>
      <c r="FV311" s="465"/>
      <c r="FW311" s="465"/>
      <c r="FX311" s="465"/>
      <c r="FY311" s="465"/>
      <c r="FZ311" s="465"/>
      <c r="GA311" s="465"/>
      <c r="GB311" s="465"/>
      <c r="GC311" s="465"/>
      <c r="GD311" s="465"/>
      <c r="GE311" s="465"/>
      <c r="GF311" s="465"/>
      <c r="GG311" s="465"/>
      <c r="GH311" s="465"/>
      <c r="GI311" s="465"/>
    </row>
    <row r="312" spans="1:191" hidden="1">
      <c r="B312" s="280" t="s">
        <v>40</v>
      </c>
      <c r="C312" s="280" t="s">
        <v>46</v>
      </c>
      <c r="D312" s="708"/>
      <c r="K312" s="522"/>
      <c r="L312" s="522"/>
      <c r="M312" s="522"/>
      <c r="N312" s="522"/>
      <c r="O312" s="491"/>
      <c r="P312" s="491"/>
      <c r="Q312" s="491"/>
      <c r="R312" s="491"/>
      <c r="S312" s="491"/>
      <c r="T312" s="491"/>
      <c r="U312" s="491"/>
      <c r="V312" s="491"/>
      <c r="W312" s="491"/>
      <c r="X312" s="491"/>
      <c r="Y312" s="491"/>
      <c r="Z312" s="491"/>
      <c r="AA312" s="491"/>
      <c r="AB312" s="491"/>
      <c r="AC312" s="491"/>
      <c r="AD312" s="491"/>
      <c r="AE312" s="491"/>
      <c r="AF312" s="491"/>
      <c r="AG312" s="491"/>
      <c r="AH312" s="491"/>
      <c r="AI312" s="491"/>
      <c r="AJ312" s="491"/>
      <c r="AK312" s="491"/>
      <c r="AL312" s="491"/>
      <c r="AM312" s="491"/>
      <c r="AN312" s="491"/>
      <c r="AO312" s="491"/>
      <c r="AP312" s="491"/>
      <c r="AQ312" s="491"/>
      <c r="AR312" s="491"/>
      <c r="AS312" s="491"/>
      <c r="AT312" s="491"/>
      <c r="AU312" s="491"/>
      <c r="AV312" s="491"/>
      <c r="AW312" s="491"/>
      <c r="AX312" s="491"/>
      <c r="AY312" s="491"/>
      <c r="AZ312" s="491"/>
      <c r="BA312" s="491"/>
      <c r="BB312" s="491"/>
      <c r="BC312" s="491"/>
      <c r="BD312" s="491"/>
      <c r="BE312" s="491"/>
      <c r="BF312" s="491"/>
      <c r="BG312" s="491"/>
      <c r="BH312" s="491"/>
      <c r="BI312" s="491"/>
      <c r="BJ312" s="491"/>
      <c r="BK312" s="491"/>
      <c r="BL312" s="491"/>
      <c r="BM312" s="491"/>
      <c r="BN312" s="491"/>
      <c r="BO312" s="491"/>
      <c r="BP312" s="491"/>
      <c r="BQ312" s="491"/>
      <c r="BR312" s="491"/>
      <c r="BS312" s="491"/>
      <c r="BT312" s="491"/>
      <c r="BU312" s="491"/>
      <c r="BV312" s="491"/>
      <c r="BW312" s="491"/>
      <c r="BX312" s="491"/>
      <c r="BY312" s="491"/>
      <c r="BZ312" s="491"/>
    </row>
    <row r="313" spans="1:191" hidden="1">
      <c r="B313" s="260"/>
      <c r="K313" s="491"/>
      <c r="L313" s="491"/>
      <c r="M313" s="491"/>
      <c r="N313" s="491"/>
      <c r="O313" s="491"/>
      <c r="P313" s="491"/>
      <c r="Q313" s="491"/>
      <c r="R313" s="491"/>
      <c r="S313" s="491"/>
      <c r="T313" s="491"/>
      <c r="U313" s="491"/>
      <c r="V313" s="491"/>
      <c r="W313" s="491"/>
      <c r="X313" s="491"/>
      <c r="Y313" s="491"/>
      <c r="Z313" s="491"/>
      <c r="AA313" s="491"/>
      <c r="AB313" s="491"/>
      <c r="AC313" s="491"/>
      <c r="AD313" s="491"/>
      <c r="AE313" s="491"/>
      <c r="AF313" s="491"/>
      <c r="AG313" s="491"/>
      <c r="AH313" s="491"/>
      <c r="AI313" s="491"/>
      <c r="AJ313" s="491"/>
      <c r="AK313" s="491"/>
      <c r="AL313" s="491"/>
      <c r="AM313" s="491"/>
      <c r="AN313" s="491"/>
      <c r="AO313" s="491"/>
      <c r="AP313" s="491"/>
      <c r="AQ313" s="491"/>
      <c r="AR313" s="491"/>
      <c r="AS313" s="491"/>
      <c r="AT313" s="491"/>
      <c r="AU313" s="491"/>
      <c r="AV313" s="491"/>
      <c r="AW313" s="491"/>
      <c r="AX313" s="491"/>
      <c r="AY313" s="491"/>
      <c r="AZ313" s="491"/>
      <c r="BA313" s="491"/>
      <c r="BB313" s="491"/>
      <c r="BC313" s="491"/>
      <c r="BD313" s="491"/>
      <c r="BE313" s="491"/>
      <c r="BF313" s="491"/>
      <c r="BG313" s="491"/>
      <c r="BH313" s="491"/>
      <c r="BI313" s="491"/>
      <c r="BJ313" s="491"/>
      <c r="BK313" s="491"/>
      <c r="BL313" s="491"/>
      <c r="BM313" s="491"/>
      <c r="BN313" s="491"/>
      <c r="BO313" s="491"/>
      <c r="BP313" s="491"/>
      <c r="BQ313" s="491"/>
      <c r="BR313" s="491"/>
      <c r="BS313" s="491"/>
      <c r="BT313" s="491"/>
      <c r="BU313" s="491"/>
      <c r="BV313" s="491"/>
      <c r="BW313" s="491"/>
      <c r="BX313" s="491"/>
      <c r="BY313" s="491"/>
      <c r="BZ313" s="491"/>
    </row>
    <row r="314" spans="1:191" ht="33" hidden="1">
      <c r="A314" s="679">
        <v>8.6999999999999993</v>
      </c>
      <c r="B314" s="709" t="s">
        <v>141</v>
      </c>
      <c r="C314" s="467"/>
      <c r="D314" s="490"/>
      <c r="E314" s="469"/>
      <c r="F314" s="467"/>
      <c r="G314" s="467"/>
      <c r="H314" s="467"/>
      <c r="I314" s="467"/>
      <c r="J314" s="491"/>
      <c r="S314" s="491"/>
      <c r="T314" s="491"/>
      <c r="U314" s="491"/>
      <c r="V314" s="491"/>
      <c r="W314" s="491"/>
      <c r="X314" s="491"/>
      <c r="Y314" s="491"/>
      <c r="Z314" s="491"/>
      <c r="AA314" s="491"/>
      <c r="AB314" s="491"/>
      <c r="AC314" s="491"/>
      <c r="AD314" s="491"/>
      <c r="AE314" s="491"/>
      <c r="AF314" s="491"/>
      <c r="AG314" s="491"/>
      <c r="AH314" s="491"/>
      <c r="AI314" s="491"/>
      <c r="AJ314" s="491"/>
      <c r="AK314" s="491"/>
      <c r="AL314" s="491"/>
      <c r="AM314" s="491"/>
      <c r="AN314" s="491"/>
      <c r="AO314" s="491"/>
      <c r="AP314" s="491"/>
      <c r="AQ314" s="491"/>
      <c r="AR314" s="491"/>
      <c r="AS314" s="491"/>
      <c r="AT314" s="491"/>
      <c r="AU314" s="491"/>
      <c r="AV314" s="491"/>
      <c r="AW314" s="491"/>
      <c r="AX314" s="491"/>
      <c r="AY314" s="491"/>
      <c r="AZ314" s="491"/>
      <c r="BA314" s="491"/>
      <c r="BB314" s="491"/>
      <c r="BC314" s="491"/>
      <c r="BD314" s="491"/>
      <c r="BE314" s="491"/>
      <c r="BF314" s="491"/>
      <c r="BG314" s="491"/>
      <c r="BH314" s="491"/>
      <c r="BI314" s="491"/>
      <c r="BJ314" s="491"/>
      <c r="BK314" s="491"/>
      <c r="BL314" s="491"/>
      <c r="BM314" s="491"/>
      <c r="BN314" s="491"/>
      <c r="BO314" s="491"/>
      <c r="BP314" s="491"/>
      <c r="BQ314" s="491"/>
      <c r="BR314" s="491"/>
      <c r="BS314" s="491"/>
      <c r="BT314" s="491"/>
      <c r="BU314" s="491"/>
      <c r="BV314" s="491"/>
      <c r="BW314" s="491"/>
      <c r="BX314" s="491"/>
      <c r="BY314" s="491"/>
    </row>
    <row r="315" spans="1:191" hidden="1">
      <c r="A315" s="531"/>
      <c r="B315" s="526"/>
      <c r="C315" s="467"/>
      <c r="D315" s="490"/>
      <c r="E315" s="469"/>
      <c r="F315" s="467"/>
      <c r="G315" s="467"/>
      <c r="H315" s="467"/>
      <c r="I315" s="467"/>
      <c r="J315" s="491"/>
      <c r="S315" s="491"/>
      <c r="T315" s="491"/>
      <c r="U315" s="491"/>
      <c r="V315" s="491"/>
      <c r="W315" s="491"/>
      <c r="X315" s="491"/>
      <c r="Y315" s="491"/>
      <c r="Z315" s="491"/>
      <c r="AA315" s="491"/>
      <c r="AB315" s="491"/>
      <c r="AC315" s="491"/>
      <c r="AD315" s="491"/>
      <c r="AE315" s="491"/>
      <c r="AF315" s="491"/>
      <c r="AG315" s="491"/>
      <c r="AH315" s="491"/>
      <c r="AI315" s="491"/>
      <c r="AJ315" s="491"/>
      <c r="AK315" s="491"/>
      <c r="AL315" s="491"/>
      <c r="AM315" s="491"/>
      <c r="AN315" s="491"/>
      <c r="AO315" s="491"/>
      <c r="AP315" s="491"/>
      <c r="AQ315" s="491"/>
      <c r="AR315" s="491"/>
      <c r="AS315" s="491"/>
      <c r="AT315" s="491"/>
      <c r="AU315" s="491"/>
      <c r="AV315" s="491"/>
      <c r="AW315" s="491"/>
      <c r="AX315" s="491"/>
      <c r="AY315" s="491"/>
      <c r="AZ315" s="491"/>
      <c r="BA315" s="491"/>
      <c r="BB315" s="491"/>
      <c r="BC315" s="491"/>
      <c r="BD315" s="491"/>
      <c r="BE315" s="491"/>
      <c r="BF315" s="491"/>
      <c r="BG315" s="491"/>
      <c r="BH315" s="491"/>
      <c r="BI315" s="491"/>
      <c r="BJ315" s="491"/>
      <c r="BK315" s="491"/>
      <c r="BL315" s="491"/>
      <c r="BM315" s="491"/>
      <c r="BN315" s="491"/>
      <c r="BO315" s="491"/>
      <c r="BP315" s="491"/>
      <c r="BQ315" s="491"/>
      <c r="BR315" s="491"/>
      <c r="BS315" s="491"/>
      <c r="BT315" s="491"/>
      <c r="BU315" s="491"/>
      <c r="BV315" s="491"/>
      <c r="BW315" s="491"/>
      <c r="BX315" s="491"/>
      <c r="BY315" s="491"/>
      <c r="BZ315" s="491"/>
    </row>
    <row r="316" spans="1:191" hidden="1">
      <c r="A316" s="531"/>
      <c r="B316" s="450" t="s">
        <v>155</v>
      </c>
      <c r="C316" s="671"/>
      <c r="D316" s="490"/>
      <c r="E316" s="469"/>
      <c r="F316" s="467"/>
      <c r="G316" s="467"/>
      <c r="H316" s="467"/>
      <c r="I316" s="467"/>
      <c r="J316" s="491"/>
      <c r="S316" s="491"/>
      <c r="T316" s="491"/>
      <c r="U316" s="491"/>
      <c r="V316" s="491"/>
      <c r="W316" s="491"/>
      <c r="X316" s="491"/>
      <c r="Y316" s="491"/>
      <c r="Z316" s="491"/>
      <c r="AA316" s="491"/>
      <c r="AB316" s="491"/>
      <c r="AC316" s="491"/>
      <c r="AD316" s="491"/>
      <c r="AE316" s="491"/>
      <c r="AF316" s="491"/>
      <c r="AG316" s="491"/>
      <c r="AH316" s="491"/>
      <c r="AI316" s="491"/>
      <c r="AJ316" s="491"/>
      <c r="AK316" s="491"/>
      <c r="AL316" s="491"/>
      <c r="AM316" s="491"/>
      <c r="AN316" s="491"/>
      <c r="AO316" s="491"/>
      <c r="AP316" s="491"/>
      <c r="AQ316" s="491"/>
      <c r="AR316" s="491"/>
      <c r="AS316" s="491"/>
      <c r="AT316" s="491"/>
      <c r="AU316" s="491"/>
      <c r="AV316" s="491"/>
      <c r="AW316" s="491"/>
      <c r="AX316" s="491"/>
      <c r="AY316" s="491"/>
      <c r="AZ316" s="491"/>
      <c r="BA316" s="491"/>
      <c r="BB316" s="491"/>
      <c r="BC316" s="491"/>
      <c r="BD316" s="491"/>
      <c r="BE316" s="491"/>
      <c r="BF316" s="491"/>
      <c r="BG316" s="491"/>
      <c r="BH316" s="491"/>
      <c r="BI316" s="491"/>
      <c r="BJ316" s="491"/>
      <c r="BK316" s="491"/>
      <c r="BL316" s="491"/>
      <c r="BM316" s="491"/>
      <c r="BN316" s="491"/>
      <c r="BO316" s="491"/>
      <c r="BP316" s="491"/>
      <c r="BQ316" s="491"/>
      <c r="BR316" s="491"/>
      <c r="BS316" s="491"/>
      <c r="BT316" s="491"/>
      <c r="BU316" s="491"/>
      <c r="BV316" s="491"/>
      <c r="BW316" s="491"/>
      <c r="BX316" s="491"/>
      <c r="BY316" s="491"/>
      <c r="BZ316" s="491"/>
    </row>
    <row r="317" spans="1:191" hidden="1">
      <c r="A317" s="531"/>
      <c r="B317" s="450"/>
      <c r="C317" s="490"/>
      <c r="D317" s="490"/>
      <c r="E317" s="469"/>
      <c r="F317" s="467"/>
      <c r="G317" s="467"/>
      <c r="H317" s="467"/>
      <c r="I317" s="467"/>
      <c r="J317" s="491"/>
      <c r="S317" s="491"/>
      <c r="T317" s="491"/>
      <c r="U317" s="491"/>
      <c r="V317" s="491"/>
      <c r="W317" s="491"/>
      <c r="X317" s="491"/>
      <c r="Y317" s="491"/>
      <c r="Z317" s="491"/>
      <c r="AA317" s="491"/>
      <c r="AB317" s="491"/>
      <c r="AC317" s="491"/>
      <c r="AD317" s="491"/>
      <c r="AE317" s="491"/>
      <c r="AF317" s="491"/>
      <c r="AG317" s="491"/>
      <c r="AH317" s="491"/>
      <c r="AI317" s="491"/>
      <c r="AJ317" s="491"/>
      <c r="AK317" s="491"/>
      <c r="AL317" s="491"/>
      <c r="AM317" s="491"/>
      <c r="AN317" s="491"/>
      <c r="AO317" s="491"/>
      <c r="AP317" s="491"/>
      <c r="AQ317" s="491"/>
      <c r="AR317" s="491"/>
      <c r="AS317" s="491"/>
      <c r="AT317" s="491"/>
      <c r="AU317" s="491"/>
      <c r="AV317" s="491"/>
      <c r="AW317" s="491"/>
      <c r="AX317" s="491"/>
      <c r="AY317" s="491"/>
      <c r="AZ317" s="491"/>
      <c r="BA317" s="491"/>
      <c r="BB317" s="491"/>
      <c r="BC317" s="491"/>
      <c r="BD317" s="491"/>
      <c r="BE317" s="491"/>
      <c r="BF317" s="491"/>
      <c r="BG317" s="491"/>
      <c r="BH317" s="491"/>
      <c r="BI317" s="491"/>
      <c r="BJ317" s="491"/>
      <c r="BK317" s="491"/>
      <c r="BL317" s="491"/>
      <c r="BM317" s="491"/>
      <c r="BN317" s="491"/>
      <c r="BO317" s="491"/>
      <c r="BP317" s="491"/>
      <c r="BQ317" s="491"/>
      <c r="BR317" s="491"/>
      <c r="BS317" s="491"/>
      <c r="BT317" s="491"/>
      <c r="BU317" s="491"/>
      <c r="BV317" s="491"/>
      <c r="BW317" s="491"/>
      <c r="BX317" s="491"/>
      <c r="BY317" s="491"/>
      <c r="BZ317" s="491"/>
    </row>
    <row r="318" spans="1:191" hidden="1">
      <c r="A318" s="532"/>
      <c r="B318" s="492" t="s">
        <v>124</v>
      </c>
      <c r="C318" s="493"/>
      <c r="D318" s="494" t="s">
        <v>37</v>
      </c>
      <c r="E318" s="494" t="s">
        <v>38</v>
      </c>
      <c r="F318" s="473" t="s">
        <v>108</v>
      </c>
      <c r="G318" s="473"/>
      <c r="H318" s="473"/>
      <c r="I318" s="467"/>
      <c r="J318" s="476"/>
      <c r="S318" s="491"/>
      <c r="T318" s="491"/>
      <c r="U318" s="491"/>
      <c r="V318" s="491"/>
      <c r="W318" s="491"/>
      <c r="X318" s="491"/>
      <c r="Y318" s="491"/>
      <c r="Z318" s="491"/>
      <c r="AA318" s="491"/>
      <c r="AB318" s="491"/>
      <c r="AC318" s="491"/>
      <c r="AD318" s="491"/>
      <c r="AE318" s="491"/>
      <c r="AF318" s="491"/>
      <c r="AG318" s="491"/>
      <c r="AH318" s="491"/>
      <c r="AI318" s="491"/>
      <c r="AJ318" s="491"/>
      <c r="AK318" s="491"/>
      <c r="AL318" s="491"/>
      <c r="AM318" s="491"/>
      <c r="AN318" s="491"/>
      <c r="AO318" s="491"/>
      <c r="AP318" s="491"/>
      <c r="AQ318" s="491"/>
      <c r="AR318" s="491"/>
      <c r="AS318" s="491"/>
      <c r="AT318" s="491"/>
      <c r="AU318" s="491"/>
      <c r="AV318" s="491"/>
      <c r="AW318" s="491"/>
      <c r="AX318" s="491"/>
      <c r="AY318" s="491"/>
      <c r="AZ318" s="491"/>
      <c r="BA318" s="491"/>
      <c r="BB318" s="491"/>
      <c r="BC318" s="491"/>
      <c r="BD318" s="491"/>
      <c r="BE318" s="491"/>
      <c r="BF318" s="491"/>
      <c r="BG318" s="491"/>
      <c r="BH318" s="491"/>
      <c r="BI318" s="491"/>
      <c r="BJ318" s="491"/>
      <c r="BK318" s="491"/>
      <c r="BL318" s="491"/>
      <c r="BM318" s="491"/>
      <c r="BN318" s="491"/>
      <c r="BO318" s="491"/>
      <c r="BP318" s="491"/>
      <c r="BQ318" s="491"/>
      <c r="BR318" s="491"/>
      <c r="BS318" s="491"/>
      <c r="BT318" s="491"/>
      <c r="BU318" s="491"/>
      <c r="BV318" s="491"/>
      <c r="BW318" s="491"/>
      <c r="BX318" s="491"/>
      <c r="BY318" s="491"/>
      <c r="BZ318" s="491"/>
    </row>
    <row r="319" spans="1:191" ht="33" hidden="1">
      <c r="A319" s="532"/>
      <c r="B319" s="495" t="s">
        <v>125</v>
      </c>
      <c r="C319" s="472" t="s">
        <v>114</v>
      </c>
      <c r="D319" s="674"/>
      <c r="E319" s="674"/>
      <c r="F319" s="674"/>
      <c r="G319" s="473"/>
      <c r="H319" s="473"/>
      <c r="I319" s="467"/>
      <c r="J319" s="476"/>
      <c r="S319" s="491"/>
      <c r="T319" s="491"/>
      <c r="U319" s="491"/>
      <c r="V319" s="491"/>
      <c r="W319" s="491"/>
      <c r="X319" s="491"/>
      <c r="Y319" s="491"/>
      <c r="Z319" s="491"/>
      <c r="AA319" s="491"/>
      <c r="AB319" s="491"/>
      <c r="AC319" s="491"/>
      <c r="AD319" s="491"/>
      <c r="AE319" s="491"/>
      <c r="AF319" s="491"/>
      <c r="AG319" s="491"/>
      <c r="AH319" s="491"/>
      <c r="AI319" s="491"/>
      <c r="AJ319" s="491"/>
      <c r="AK319" s="491"/>
      <c r="AL319" s="491"/>
      <c r="AM319" s="491"/>
      <c r="AN319" s="491"/>
      <c r="AO319" s="491"/>
      <c r="AP319" s="491"/>
      <c r="AQ319" s="491"/>
      <c r="AR319" s="491"/>
      <c r="AS319" s="491"/>
      <c r="AT319" s="491"/>
      <c r="AU319" s="491"/>
      <c r="AV319" s="491"/>
      <c r="AW319" s="491"/>
      <c r="AX319" s="491"/>
      <c r="AY319" s="491"/>
      <c r="AZ319" s="491"/>
      <c r="BA319" s="491"/>
      <c r="BB319" s="491"/>
      <c r="BC319" s="491"/>
      <c r="BD319" s="491"/>
      <c r="BE319" s="491"/>
      <c r="BF319" s="491"/>
      <c r="BG319" s="491"/>
      <c r="BH319" s="491"/>
      <c r="BI319" s="491"/>
      <c r="BJ319" s="491"/>
      <c r="BK319" s="491"/>
      <c r="BL319" s="491"/>
      <c r="BM319" s="491"/>
      <c r="BN319" s="491"/>
      <c r="BO319" s="491"/>
      <c r="BP319" s="491"/>
      <c r="BQ319" s="491"/>
      <c r="BR319" s="491"/>
      <c r="BS319" s="491"/>
      <c r="BT319" s="491"/>
      <c r="BU319" s="491"/>
      <c r="BV319" s="491"/>
      <c r="BW319" s="491"/>
      <c r="BX319" s="491"/>
      <c r="BY319" s="491"/>
      <c r="BZ319" s="491"/>
    </row>
    <row r="320" spans="1:191" hidden="1">
      <c r="A320" s="532"/>
      <c r="B320" s="480"/>
      <c r="C320" s="496" t="s">
        <v>115</v>
      </c>
      <c r="D320" s="674"/>
      <c r="E320" s="674"/>
      <c r="F320" s="674"/>
      <c r="G320" s="473"/>
      <c r="H320" s="473"/>
      <c r="I320" s="467"/>
      <c r="J320" s="476"/>
      <c r="S320" s="491"/>
      <c r="T320" s="491"/>
      <c r="U320" s="491"/>
      <c r="V320" s="491"/>
      <c r="W320" s="491"/>
      <c r="X320" s="491"/>
      <c r="Y320" s="491"/>
      <c r="Z320" s="491"/>
      <c r="AA320" s="491"/>
      <c r="AB320" s="491"/>
      <c r="AC320" s="491"/>
      <c r="AD320" s="491"/>
      <c r="AE320" s="491"/>
      <c r="AF320" s="491"/>
      <c r="AG320" s="491"/>
      <c r="AH320" s="491"/>
      <c r="AI320" s="491"/>
      <c r="AJ320" s="491"/>
      <c r="AK320" s="491"/>
      <c r="AL320" s="491"/>
      <c r="AM320" s="491"/>
      <c r="AN320" s="491"/>
      <c r="AO320" s="491"/>
      <c r="AP320" s="491"/>
      <c r="AQ320" s="491"/>
      <c r="AR320" s="491"/>
      <c r="AS320" s="491"/>
      <c r="AT320" s="491"/>
      <c r="AU320" s="491"/>
      <c r="AV320" s="491"/>
      <c r="AW320" s="491"/>
      <c r="AX320" s="491"/>
      <c r="AY320" s="491"/>
      <c r="AZ320" s="491"/>
      <c r="BA320" s="491"/>
      <c r="BB320" s="491"/>
      <c r="BC320" s="491"/>
      <c r="BD320" s="491"/>
      <c r="BE320" s="491"/>
      <c r="BF320" s="491"/>
      <c r="BG320" s="491"/>
      <c r="BH320" s="491"/>
      <c r="BI320" s="491"/>
      <c r="BJ320" s="491"/>
      <c r="BK320" s="491"/>
      <c r="BL320" s="491"/>
      <c r="BM320" s="491"/>
      <c r="BN320" s="491"/>
      <c r="BO320" s="491"/>
      <c r="BP320" s="491"/>
      <c r="BQ320" s="491"/>
      <c r="BR320" s="491"/>
      <c r="BS320" s="491"/>
      <c r="BT320" s="491"/>
      <c r="BU320" s="491"/>
      <c r="BV320" s="491"/>
      <c r="BW320" s="491"/>
      <c r="BX320" s="491"/>
      <c r="BY320" s="491"/>
      <c r="BZ320" s="491"/>
    </row>
    <row r="321" spans="1:191" hidden="1">
      <c r="A321" s="532"/>
      <c r="B321" s="497" t="s">
        <v>126</v>
      </c>
      <c r="C321" s="498"/>
      <c r="D321" s="499" t="s">
        <v>127</v>
      </c>
      <c r="E321" s="499" t="s">
        <v>128</v>
      </c>
      <c r="F321" s="499" t="s">
        <v>129</v>
      </c>
      <c r="G321" s="500" t="s">
        <v>130</v>
      </c>
      <c r="H321" s="500"/>
      <c r="I321" s="467"/>
      <c r="J321" s="476"/>
      <c r="S321" s="491"/>
      <c r="T321" s="491"/>
      <c r="U321" s="491"/>
      <c r="V321" s="491"/>
      <c r="W321" s="491"/>
      <c r="X321" s="491"/>
      <c r="Y321" s="491"/>
      <c r="Z321" s="491"/>
      <c r="AA321" s="491"/>
      <c r="AB321" s="491"/>
      <c r="AC321" s="491"/>
      <c r="AD321" s="491"/>
      <c r="AE321" s="491"/>
      <c r="AF321" s="491"/>
      <c r="AG321" s="491"/>
      <c r="AH321" s="491"/>
      <c r="AI321" s="491"/>
      <c r="AJ321" s="491"/>
      <c r="AK321" s="491"/>
      <c r="AL321" s="491"/>
      <c r="AM321" s="491"/>
      <c r="AN321" s="491"/>
      <c r="AO321" s="491"/>
      <c r="AP321" s="491"/>
      <c r="AQ321" s="491"/>
      <c r="AR321" s="491"/>
      <c r="AS321" s="491"/>
      <c r="AT321" s="491"/>
      <c r="AU321" s="491"/>
      <c r="AV321" s="491"/>
      <c r="AW321" s="491"/>
      <c r="AX321" s="491"/>
      <c r="AY321" s="491"/>
      <c r="AZ321" s="491"/>
      <c r="BA321" s="491"/>
      <c r="BB321" s="491"/>
      <c r="BC321" s="491"/>
      <c r="BD321" s="491"/>
      <c r="BE321" s="491"/>
      <c r="BF321" s="491"/>
      <c r="BG321" s="491"/>
      <c r="BH321" s="491"/>
      <c r="BI321" s="491"/>
      <c r="BJ321" s="491"/>
      <c r="BK321" s="491"/>
      <c r="BL321" s="491"/>
      <c r="BM321" s="491"/>
      <c r="BN321" s="491"/>
      <c r="BO321" s="491"/>
      <c r="BP321" s="491"/>
      <c r="BQ321" s="491"/>
      <c r="BR321" s="491"/>
      <c r="BS321" s="491"/>
      <c r="BT321" s="491"/>
      <c r="BU321" s="491"/>
      <c r="BV321" s="491"/>
      <c r="BW321" s="491"/>
      <c r="BX321" s="491"/>
      <c r="BY321" s="491"/>
      <c r="BZ321" s="491"/>
    </row>
    <row r="322" spans="1:191" ht="33" hidden="1">
      <c r="A322" s="532"/>
      <c r="B322" s="473"/>
      <c r="C322" s="501" t="s">
        <v>131</v>
      </c>
      <c r="D322" s="674"/>
      <c r="E322" s="674"/>
      <c r="F322" s="674"/>
      <c r="G322" s="674"/>
      <c r="H322" s="473"/>
      <c r="I322" s="467"/>
      <c r="J322" s="476"/>
      <c r="S322" s="476"/>
      <c r="T322" s="476"/>
      <c r="U322" s="476"/>
      <c r="V322" s="476"/>
      <c r="W322" s="476"/>
      <c r="X322" s="476"/>
      <c r="Y322" s="476"/>
      <c r="Z322" s="476"/>
      <c r="AA322" s="476"/>
      <c r="AB322" s="476"/>
      <c r="AC322" s="476"/>
      <c r="AD322" s="476"/>
      <c r="AE322" s="476"/>
      <c r="AF322" s="476"/>
      <c r="AG322" s="476"/>
      <c r="AH322" s="476"/>
      <c r="AI322" s="476"/>
      <c r="AJ322" s="476"/>
      <c r="AK322" s="476"/>
      <c r="AL322" s="476"/>
      <c r="AM322" s="476"/>
      <c r="AN322" s="476"/>
      <c r="AO322" s="476"/>
      <c r="AP322" s="476"/>
      <c r="AQ322" s="476"/>
      <c r="AR322" s="476"/>
      <c r="AS322" s="476"/>
      <c r="AT322" s="476"/>
      <c r="AU322" s="476"/>
      <c r="AV322" s="476"/>
      <c r="AW322" s="476"/>
      <c r="AX322" s="476"/>
      <c r="AY322" s="476"/>
      <c r="AZ322" s="476"/>
      <c r="BA322" s="476"/>
      <c r="BB322" s="476"/>
      <c r="BC322" s="476"/>
      <c r="BD322" s="476"/>
      <c r="BE322" s="476"/>
      <c r="BF322" s="476"/>
      <c r="BG322" s="476"/>
      <c r="BH322" s="476"/>
      <c r="BI322" s="476"/>
      <c r="BJ322" s="476"/>
      <c r="BK322" s="476"/>
      <c r="BL322" s="476"/>
      <c r="BM322" s="476"/>
      <c r="BN322" s="476"/>
      <c r="BO322" s="476"/>
      <c r="BP322" s="476"/>
      <c r="BQ322" s="476"/>
      <c r="BR322" s="476"/>
      <c r="BS322" s="476"/>
      <c r="BT322" s="476"/>
      <c r="BU322" s="476"/>
      <c r="BV322" s="476"/>
      <c r="BW322" s="476"/>
      <c r="BX322" s="476"/>
      <c r="BY322" s="476"/>
      <c r="BZ322" s="476"/>
    </row>
    <row r="323" spans="1:191" hidden="1">
      <c r="A323" s="532"/>
      <c r="B323" s="481"/>
      <c r="C323" s="502"/>
      <c r="D323" s="674"/>
      <c r="E323" s="674"/>
      <c r="F323" s="674"/>
      <c r="G323" s="674"/>
      <c r="H323" s="473"/>
      <c r="I323" s="467"/>
      <c r="J323" s="476"/>
      <c r="S323" s="476"/>
      <c r="T323" s="476"/>
      <c r="U323" s="476"/>
      <c r="V323" s="476"/>
      <c r="W323" s="476"/>
      <c r="X323" s="476"/>
      <c r="Y323" s="476"/>
      <c r="Z323" s="476"/>
      <c r="AA323" s="476"/>
      <c r="AB323" s="476"/>
      <c r="AC323" s="476"/>
      <c r="AD323" s="476"/>
      <c r="AE323" s="476"/>
      <c r="AF323" s="476"/>
      <c r="AG323" s="476"/>
      <c r="AH323" s="476"/>
      <c r="AI323" s="476"/>
      <c r="AJ323" s="476"/>
      <c r="AK323" s="476"/>
      <c r="AL323" s="476"/>
      <c r="AM323" s="476"/>
      <c r="AN323" s="476"/>
      <c r="AO323" s="476"/>
      <c r="AP323" s="476"/>
      <c r="AQ323" s="476"/>
      <c r="AR323" s="476"/>
      <c r="AS323" s="476"/>
      <c r="AT323" s="476"/>
      <c r="AU323" s="476"/>
      <c r="AV323" s="476"/>
      <c r="AW323" s="476"/>
      <c r="AX323" s="476"/>
      <c r="AY323" s="476"/>
      <c r="AZ323" s="476"/>
      <c r="BA323" s="476"/>
      <c r="BB323" s="476"/>
      <c r="BC323" s="476"/>
      <c r="BD323" s="476"/>
      <c r="BE323" s="476"/>
      <c r="BF323" s="476"/>
      <c r="BG323" s="476"/>
      <c r="BH323" s="476"/>
      <c r="BI323" s="476"/>
      <c r="BJ323" s="476"/>
      <c r="BK323" s="476"/>
      <c r="BL323" s="476"/>
      <c r="BM323" s="476"/>
      <c r="BN323" s="476"/>
      <c r="BO323" s="476"/>
      <c r="BP323" s="476"/>
      <c r="BQ323" s="476"/>
      <c r="BR323" s="476"/>
      <c r="BS323" s="476"/>
      <c r="BT323" s="476"/>
      <c r="BU323" s="476"/>
      <c r="BV323" s="476"/>
      <c r="BW323" s="476"/>
      <c r="BX323" s="476"/>
      <c r="BY323" s="476"/>
      <c r="BZ323" s="476"/>
    </row>
    <row r="324" spans="1:191" s="465" customFormat="1" ht="17.25" hidden="1" thickBot="1">
      <c r="A324" s="532"/>
      <c r="B324" s="480"/>
      <c r="C324" s="469"/>
      <c r="D324" s="469"/>
      <c r="E324" s="473"/>
      <c r="F324" s="473"/>
      <c r="G324" s="473"/>
      <c r="H324" s="473"/>
      <c r="I324" s="467"/>
      <c r="J324" s="476"/>
      <c r="K324" s="253"/>
      <c r="L324" s="253"/>
      <c r="M324" s="253"/>
      <c r="N324" s="253"/>
      <c r="O324" s="253"/>
      <c r="P324" s="253"/>
      <c r="Q324" s="253"/>
      <c r="R324" s="253"/>
      <c r="S324" s="476"/>
      <c r="T324" s="476"/>
      <c r="U324" s="476"/>
      <c r="V324" s="476"/>
      <c r="W324" s="476"/>
      <c r="X324" s="476"/>
      <c r="Y324" s="476"/>
      <c r="Z324" s="476"/>
      <c r="AA324" s="476"/>
      <c r="AB324" s="476"/>
      <c r="AC324" s="476"/>
      <c r="AD324" s="476"/>
      <c r="AE324" s="476"/>
      <c r="AF324" s="476"/>
      <c r="AG324" s="476"/>
      <c r="AH324" s="476"/>
      <c r="AI324" s="476"/>
      <c r="AJ324" s="476"/>
      <c r="AK324" s="476"/>
      <c r="AL324" s="476"/>
      <c r="AM324" s="476"/>
      <c r="AN324" s="476"/>
      <c r="AO324" s="476"/>
      <c r="AP324" s="476"/>
      <c r="AQ324" s="476"/>
      <c r="AR324" s="476"/>
      <c r="AS324" s="476"/>
      <c r="AT324" s="476"/>
      <c r="AU324" s="476"/>
      <c r="AV324" s="476"/>
      <c r="AW324" s="476"/>
      <c r="AX324" s="476"/>
      <c r="AY324" s="476"/>
      <c r="AZ324" s="476"/>
      <c r="BA324" s="476"/>
      <c r="BB324" s="476"/>
      <c r="BC324" s="476"/>
      <c r="BD324" s="476"/>
      <c r="BE324" s="476"/>
      <c r="BF324" s="476"/>
      <c r="BG324" s="476"/>
      <c r="BH324" s="476"/>
      <c r="BI324" s="476"/>
      <c r="BJ324" s="476"/>
      <c r="BK324" s="476"/>
      <c r="BL324" s="476"/>
      <c r="BM324" s="476"/>
      <c r="BN324" s="476"/>
      <c r="BO324" s="476"/>
      <c r="BP324" s="476"/>
      <c r="BQ324" s="476"/>
      <c r="BR324" s="476"/>
      <c r="BS324" s="476"/>
      <c r="BT324" s="476"/>
      <c r="BU324" s="476"/>
      <c r="BV324" s="476"/>
      <c r="BW324" s="476"/>
      <c r="BX324" s="476"/>
      <c r="BY324" s="476"/>
      <c r="BZ324" s="476"/>
      <c r="CA324" s="253"/>
      <c r="CB324" s="253"/>
      <c r="CC324" s="253"/>
      <c r="CD324" s="253"/>
      <c r="CE324" s="253"/>
      <c r="CF324" s="253"/>
      <c r="CG324" s="253"/>
      <c r="CH324" s="253"/>
      <c r="CI324" s="253"/>
      <c r="CJ324" s="253"/>
      <c r="CK324" s="253"/>
      <c r="CL324" s="253"/>
      <c r="CM324" s="253"/>
      <c r="CN324" s="253"/>
      <c r="CO324" s="253"/>
      <c r="CP324" s="253"/>
      <c r="CQ324" s="253"/>
      <c r="CR324" s="253"/>
      <c r="CS324" s="253"/>
      <c r="CT324" s="253"/>
      <c r="CU324" s="253"/>
      <c r="CV324" s="253"/>
      <c r="CW324" s="253"/>
      <c r="CX324" s="253"/>
      <c r="CY324" s="253"/>
      <c r="CZ324" s="253"/>
      <c r="DA324" s="253"/>
      <c r="DB324" s="253"/>
      <c r="DC324" s="253"/>
      <c r="DD324" s="253"/>
      <c r="DE324" s="253"/>
      <c r="DF324" s="253"/>
      <c r="DG324" s="253"/>
      <c r="DH324" s="253"/>
      <c r="DI324" s="253"/>
      <c r="DJ324" s="253"/>
      <c r="DK324" s="253"/>
      <c r="DL324" s="253"/>
      <c r="DM324" s="253"/>
      <c r="DN324" s="253"/>
      <c r="DO324" s="253"/>
      <c r="DP324" s="253"/>
      <c r="DQ324" s="253"/>
      <c r="DR324" s="253"/>
      <c r="DS324" s="253"/>
      <c r="DT324" s="253"/>
      <c r="DU324" s="253"/>
      <c r="DV324" s="253"/>
      <c r="DW324" s="253"/>
      <c r="DX324" s="253"/>
      <c r="DY324" s="253"/>
      <c r="DZ324" s="253"/>
      <c r="EA324" s="253"/>
      <c r="EB324" s="253"/>
      <c r="EC324" s="253"/>
      <c r="ED324" s="253"/>
      <c r="EE324" s="253"/>
      <c r="EF324" s="253"/>
      <c r="EG324" s="253"/>
      <c r="EH324" s="253"/>
      <c r="EI324" s="253"/>
      <c r="EJ324" s="253"/>
      <c r="EK324" s="253"/>
      <c r="EL324" s="253"/>
      <c r="EM324" s="253"/>
      <c r="EN324" s="253"/>
      <c r="EO324" s="253"/>
      <c r="EP324" s="253"/>
      <c r="EQ324" s="253"/>
      <c r="ER324" s="253"/>
      <c r="ES324" s="253"/>
      <c r="ET324" s="253"/>
      <c r="EU324" s="253"/>
      <c r="EV324" s="253"/>
      <c r="EW324" s="253"/>
      <c r="EX324" s="253"/>
      <c r="EY324" s="253"/>
      <c r="EZ324" s="253"/>
      <c r="FA324" s="253"/>
      <c r="FB324" s="253"/>
      <c r="FC324" s="253"/>
      <c r="FD324" s="253"/>
      <c r="FE324" s="253"/>
      <c r="FF324" s="253"/>
      <c r="FG324" s="253"/>
      <c r="FH324" s="253"/>
      <c r="FI324" s="253"/>
      <c r="FJ324" s="253"/>
      <c r="FK324" s="253"/>
      <c r="FL324" s="253"/>
      <c r="FM324" s="253"/>
      <c r="FN324" s="253"/>
      <c r="FO324" s="253"/>
      <c r="FP324" s="253"/>
      <c r="FQ324" s="253"/>
      <c r="FR324" s="253"/>
      <c r="FS324" s="253"/>
      <c r="FT324" s="253"/>
      <c r="FU324" s="253"/>
      <c r="FV324" s="253"/>
      <c r="FW324" s="253"/>
      <c r="FX324" s="253"/>
      <c r="FY324" s="253"/>
      <c r="FZ324" s="253"/>
      <c r="GA324" s="253"/>
      <c r="GB324" s="253"/>
      <c r="GC324" s="253"/>
      <c r="GD324" s="253"/>
      <c r="GE324" s="253"/>
      <c r="GF324" s="253"/>
      <c r="GG324" s="253"/>
      <c r="GH324" s="253"/>
      <c r="GI324" s="253"/>
    </row>
    <row r="325" spans="1:191" hidden="1">
      <c r="B325" s="435" t="s">
        <v>217</v>
      </c>
      <c r="K325" s="491"/>
      <c r="L325" s="491"/>
      <c r="M325" s="491"/>
      <c r="N325" s="491"/>
      <c r="O325" s="491"/>
    </row>
    <row r="326" spans="1:191" hidden="1">
      <c r="B326" s="440" t="s">
        <v>176</v>
      </c>
      <c r="K326" s="281"/>
      <c r="L326" s="282"/>
      <c r="M326" s="281"/>
      <c r="N326" s="281"/>
      <c r="O326" s="281"/>
    </row>
    <row r="327" spans="1:191" hidden="1">
      <c r="B327" s="440" t="s">
        <v>161</v>
      </c>
      <c r="K327" s="281"/>
      <c r="L327" s="282"/>
      <c r="M327" s="281"/>
      <c r="N327" s="281"/>
      <c r="O327" s="281"/>
    </row>
    <row r="328" spans="1:191" hidden="1">
      <c r="B328" s="440"/>
      <c r="K328" s="282"/>
      <c r="L328" s="282"/>
      <c r="M328" s="282"/>
      <c r="N328" s="282"/>
      <c r="O328" s="282"/>
    </row>
    <row r="329" spans="1:191" hidden="1">
      <c r="B329" s="441" t="s">
        <v>162</v>
      </c>
      <c r="C329" s="681"/>
      <c r="K329" s="281"/>
      <c r="L329" s="282"/>
      <c r="M329" s="281"/>
      <c r="N329" s="281"/>
      <c r="O329" s="281"/>
      <c r="P329" s="476"/>
      <c r="Q329" s="476"/>
      <c r="R329" s="476"/>
      <c r="S329" s="491"/>
      <c r="T329" s="491"/>
      <c r="U329" s="491"/>
      <c r="V329" s="491"/>
      <c r="W329" s="491"/>
      <c r="X329" s="491"/>
      <c r="Y329" s="491"/>
      <c r="Z329" s="491"/>
      <c r="AA329" s="491"/>
      <c r="AB329" s="491"/>
      <c r="AC329" s="491"/>
      <c r="AD329" s="491"/>
      <c r="AE329" s="491"/>
      <c r="AF329" s="491"/>
      <c r="AG329" s="491"/>
      <c r="AH329" s="491"/>
      <c r="AI329" s="491"/>
      <c r="AJ329" s="491"/>
      <c r="AK329" s="491"/>
      <c r="AL329" s="491"/>
      <c r="AM329" s="491"/>
      <c r="AN329" s="491"/>
      <c r="AO329" s="491"/>
      <c r="AP329" s="491"/>
      <c r="AQ329" s="491"/>
      <c r="AR329" s="491"/>
      <c r="AS329" s="491"/>
      <c r="AT329" s="491"/>
      <c r="AU329" s="491"/>
      <c r="AV329" s="491"/>
      <c r="AW329" s="491"/>
      <c r="AX329" s="491"/>
      <c r="AY329" s="491"/>
      <c r="AZ329" s="491"/>
      <c r="BA329" s="491"/>
      <c r="BB329" s="491"/>
      <c r="BC329" s="491"/>
      <c r="BD329" s="491"/>
      <c r="BE329" s="491"/>
      <c r="BF329" s="491"/>
      <c r="BG329" s="491"/>
      <c r="BH329" s="491"/>
      <c r="BI329" s="491"/>
      <c r="BJ329" s="491"/>
      <c r="BK329" s="491"/>
      <c r="BL329" s="491"/>
      <c r="BM329" s="491"/>
      <c r="BN329" s="491"/>
      <c r="BO329" s="491"/>
      <c r="BP329" s="491"/>
      <c r="BQ329" s="491"/>
      <c r="BR329" s="491"/>
      <c r="BS329" s="491"/>
      <c r="BT329" s="491"/>
      <c r="BU329" s="491"/>
      <c r="BV329" s="491"/>
      <c r="BW329" s="491"/>
      <c r="BX329" s="491"/>
      <c r="BY329" s="491"/>
      <c r="BZ329" s="491"/>
    </row>
    <row r="330" spans="1:191" hidden="1">
      <c r="A330" s="530"/>
      <c r="B330" s="441" t="s">
        <v>163</v>
      </c>
      <c r="C330" s="442" t="s">
        <v>153</v>
      </c>
      <c r="D330" s="442" t="s">
        <v>164</v>
      </c>
      <c r="E330" s="503" t="s">
        <v>165</v>
      </c>
      <c r="F330" s="503" t="s">
        <v>62</v>
      </c>
      <c r="G330" s="503" t="s">
        <v>166</v>
      </c>
      <c r="H330" s="504"/>
      <c r="I330" s="439"/>
      <c r="J330" s="505"/>
      <c r="K330" s="439"/>
      <c r="L330" s="439"/>
      <c r="M330" s="439"/>
      <c r="N330" s="281"/>
      <c r="O330" s="281"/>
      <c r="P330" s="476"/>
      <c r="Q330" s="476"/>
      <c r="R330" s="476"/>
      <c r="S330" s="491"/>
      <c r="T330" s="491"/>
      <c r="U330" s="491"/>
      <c r="V330" s="491"/>
      <c r="W330" s="491"/>
      <c r="X330" s="491"/>
      <c r="Y330" s="491"/>
      <c r="Z330" s="491"/>
      <c r="AA330" s="491"/>
      <c r="AB330" s="491"/>
      <c r="AC330" s="491"/>
      <c r="AD330" s="491"/>
      <c r="AE330" s="491"/>
      <c r="AF330" s="491"/>
      <c r="AG330" s="491"/>
      <c r="AH330" s="491"/>
      <c r="AI330" s="491"/>
      <c r="AJ330" s="491"/>
      <c r="AK330" s="491"/>
      <c r="AL330" s="491"/>
      <c r="AM330" s="491"/>
      <c r="AN330" s="491"/>
      <c r="AO330" s="491"/>
      <c r="AP330" s="491"/>
      <c r="AQ330" s="491"/>
      <c r="AR330" s="491"/>
      <c r="AS330" s="491"/>
      <c r="AT330" s="491"/>
      <c r="AU330" s="491"/>
      <c r="AV330" s="491"/>
      <c r="AW330" s="491"/>
      <c r="AX330" s="491"/>
      <c r="AY330" s="491"/>
      <c r="AZ330" s="491"/>
      <c r="BA330" s="491"/>
      <c r="BB330" s="491"/>
      <c r="BC330" s="491"/>
      <c r="BD330" s="491"/>
      <c r="BE330" s="491"/>
      <c r="BF330" s="491"/>
      <c r="BG330" s="491"/>
      <c r="BH330" s="491"/>
      <c r="BI330" s="491"/>
      <c r="BJ330" s="491"/>
      <c r="BK330" s="491"/>
      <c r="BL330" s="491"/>
      <c r="BM330" s="491"/>
      <c r="BN330" s="491"/>
      <c r="BO330" s="491"/>
      <c r="BP330" s="491"/>
      <c r="BQ330" s="491"/>
      <c r="BR330" s="491"/>
      <c r="BS330" s="491"/>
      <c r="BT330" s="491"/>
      <c r="BU330" s="491"/>
      <c r="BV330" s="491"/>
      <c r="BW330" s="491"/>
      <c r="BX330" s="491"/>
      <c r="BY330" s="491"/>
      <c r="BZ330" s="491"/>
    </row>
    <row r="331" spans="1:191" hidden="1">
      <c r="B331" s="444" t="s">
        <v>21</v>
      </c>
      <c r="C331" s="682"/>
      <c r="D331" s="683"/>
      <c r="E331" s="684"/>
      <c r="F331" s="684"/>
      <c r="G331" s="685"/>
      <c r="H331" s="257"/>
      <c r="I331" s="435"/>
      <c r="J331" s="439"/>
      <c r="K331" s="435"/>
      <c r="L331" s="435"/>
      <c r="M331" s="435"/>
      <c r="N331" s="476"/>
      <c r="O331" s="476"/>
      <c r="P331" s="476"/>
      <c r="Q331" s="476"/>
      <c r="R331" s="476"/>
      <c r="S331" s="491"/>
      <c r="T331" s="491"/>
      <c r="U331" s="491"/>
      <c r="V331" s="491"/>
      <c r="W331" s="491"/>
      <c r="X331" s="491"/>
      <c r="Y331" s="491"/>
      <c r="Z331" s="491"/>
      <c r="AA331" s="491"/>
      <c r="AB331" s="491"/>
      <c r="AC331" s="491"/>
      <c r="AD331" s="491"/>
      <c r="AE331" s="491"/>
      <c r="AF331" s="491"/>
      <c r="AG331" s="491"/>
      <c r="AH331" s="491"/>
      <c r="AI331" s="491"/>
      <c r="AJ331" s="491"/>
      <c r="AK331" s="491"/>
      <c r="AL331" s="491"/>
      <c r="AM331" s="491"/>
      <c r="AN331" s="491"/>
      <c r="AO331" s="491"/>
      <c r="AP331" s="491"/>
      <c r="AQ331" s="491"/>
      <c r="AR331" s="491"/>
      <c r="AS331" s="491"/>
      <c r="AT331" s="491"/>
      <c r="AU331" s="491"/>
      <c r="AV331" s="491"/>
      <c r="AW331" s="491"/>
      <c r="AX331" s="491"/>
      <c r="AY331" s="491"/>
      <c r="AZ331" s="491"/>
      <c r="BA331" s="491"/>
      <c r="BB331" s="491"/>
      <c r="BC331" s="491"/>
      <c r="BD331" s="491"/>
      <c r="BE331" s="491"/>
      <c r="BF331" s="491"/>
      <c r="BG331" s="491"/>
      <c r="BH331" s="491"/>
      <c r="BI331" s="491"/>
      <c r="BJ331" s="491"/>
      <c r="BK331" s="491"/>
      <c r="BL331" s="491"/>
      <c r="BM331" s="491"/>
      <c r="BN331" s="491"/>
      <c r="BO331" s="491"/>
      <c r="BP331" s="491"/>
      <c r="BQ331" s="491"/>
      <c r="BR331" s="491"/>
      <c r="BS331" s="491"/>
      <c r="BT331" s="491"/>
      <c r="BU331" s="491"/>
      <c r="BV331" s="491"/>
      <c r="BW331" s="491"/>
      <c r="BX331" s="491"/>
      <c r="BY331" s="491"/>
      <c r="BZ331" s="491"/>
    </row>
    <row r="332" spans="1:191" hidden="1">
      <c r="C332" s="686"/>
      <c r="D332" s="683"/>
      <c r="E332" s="684"/>
      <c r="F332" s="684"/>
      <c r="G332" s="685"/>
      <c r="H332" s="257"/>
      <c r="I332" s="435"/>
      <c r="J332" s="439"/>
      <c r="K332" s="435"/>
      <c r="L332" s="435"/>
      <c r="M332" s="435"/>
      <c r="N332" s="476"/>
      <c r="O332" s="476"/>
      <c r="P332" s="476"/>
      <c r="Q332" s="476"/>
      <c r="R332" s="476"/>
      <c r="S332" s="491"/>
      <c r="T332" s="491"/>
      <c r="U332" s="491"/>
      <c r="V332" s="491"/>
      <c r="W332" s="491"/>
      <c r="X332" s="491"/>
      <c r="Y332" s="491"/>
      <c r="Z332" s="491"/>
      <c r="AA332" s="491"/>
      <c r="AB332" s="491"/>
      <c r="AC332" s="491"/>
      <c r="AD332" s="491"/>
      <c r="AE332" s="491"/>
      <c r="AF332" s="491"/>
      <c r="AG332" s="491"/>
      <c r="AH332" s="491"/>
      <c r="AI332" s="491"/>
      <c r="AJ332" s="491"/>
      <c r="AK332" s="491"/>
      <c r="AL332" s="491"/>
      <c r="AM332" s="491"/>
      <c r="AN332" s="491"/>
      <c r="AO332" s="491"/>
      <c r="AP332" s="491"/>
      <c r="AQ332" s="491"/>
      <c r="AR332" s="491"/>
      <c r="AS332" s="491"/>
      <c r="AT332" s="491"/>
      <c r="AU332" s="491"/>
      <c r="AV332" s="491"/>
      <c r="AW332" s="491"/>
      <c r="AX332" s="491"/>
      <c r="AY332" s="491"/>
      <c r="AZ332" s="491"/>
      <c r="BA332" s="491"/>
      <c r="BB332" s="491"/>
      <c r="BC332" s="491"/>
      <c r="BD332" s="491"/>
      <c r="BE332" s="491"/>
      <c r="BF332" s="491"/>
      <c r="BG332" s="491"/>
      <c r="BH332" s="491"/>
      <c r="BI332" s="491"/>
      <c r="BJ332" s="491"/>
      <c r="BK332" s="491"/>
      <c r="BL332" s="491"/>
      <c r="BM332" s="491"/>
      <c r="BN332" s="491"/>
      <c r="BO332" s="491"/>
      <c r="BP332" s="491"/>
      <c r="BQ332" s="491"/>
      <c r="BR332" s="491"/>
      <c r="BS332" s="491"/>
      <c r="BT332" s="491"/>
      <c r="BU332" s="491"/>
      <c r="BV332" s="491"/>
      <c r="BW332" s="491"/>
      <c r="BX332" s="491"/>
      <c r="BY332" s="491"/>
      <c r="BZ332" s="491"/>
    </row>
    <row r="333" spans="1:191" hidden="1">
      <c r="C333" s="686"/>
      <c r="D333" s="687"/>
      <c r="E333" s="688"/>
      <c r="F333" s="688"/>
      <c r="G333" s="689"/>
      <c r="H333" s="275"/>
      <c r="I333" s="435"/>
      <c r="J333" s="439"/>
      <c r="K333" s="435"/>
      <c r="L333" s="435"/>
      <c r="M333" s="435"/>
      <c r="N333" s="476"/>
      <c r="O333" s="476"/>
      <c r="P333" s="476"/>
      <c r="Q333" s="476"/>
      <c r="R333" s="476"/>
      <c r="S333" s="476"/>
      <c r="T333" s="476"/>
      <c r="U333" s="476"/>
      <c r="V333" s="476"/>
      <c r="W333" s="476"/>
      <c r="X333" s="476"/>
      <c r="Y333" s="476"/>
      <c r="Z333" s="476"/>
      <c r="AA333" s="476"/>
      <c r="AB333" s="476"/>
      <c r="AC333" s="476"/>
      <c r="AD333" s="476"/>
      <c r="AE333" s="476"/>
      <c r="AF333" s="476"/>
      <c r="AG333" s="476"/>
      <c r="AH333" s="476"/>
      <c r="AI333" s="476"/>
      <c r="AJ333" s="476"/>
      <c r="AK333" s="476"/>
      <c r="AL333" s="476"/>
      <c r="AM333" s="476"/>
      <c r="AN333" s="476"/>
      <c r="AO333" s="476"/>
      <c r="AP333" s="476"/>
      <c r="AQ333" s="476"/>
      <c r="AR333" s="476"/>
      <c r="AS333" s="476"/>
      <c r="AT333" s="476"/>
      <c r="AU333" s="476"/>
      <c r="AV333" s="476"/>
      <c r="AW333" s="476"/>
      <c r="AX333" s="476"/>
      <c r="AY333" s="476"/>
      <c r="AZ333" s="476"/>
      <c r="BA333" s="476"/>
      <c r="BB333" s="476"/>
      <c r="BC333" s="476"/>
      <c r="BD333" s="476"/>
      <c r="BE333" s="476"/>
      <c r="BF333" s="476"/>
      <c r="BG333" s="476"/>
      <c r="BH333" s="476"/>
      <c r="BI333" s="476"/>
      <c r="BJ333" s="476"/>
      <c r="BK333" s="476"/>
      <c r="BL333" s="476"/>
      <c r="BM333" s="476"/>
      <c r="BN333" s="476"/>
      <c r="BO333" s="476"/>
      <c r="BP333" s="476"/>
      <c r="BQ333" s="476"/>
      <c r="BR333" s="476"/>
      <c r="BS333" s="476"/>
      <c r="BT333" s="476"/>
      <c r="BU333" s="476"/>
      <c r="BV333" s="476"/>
      <c r="BW333" s="476"/>
      <c r="BX333" s="476"/>
      <c r="BY333" s="476"/>
      <c r="BZ333" s="476"/>
      <c r="CA333" s="259"/>
      <c r="CB333" s="259"/>
      <c r="CC333" s="259"/>
      <c r="CD333" s="259"/>
      <c r="CE333" s="259"/>
      <c r="CF333" s="259"/>
      <c r="CG333" s="259"/>
      <c r="CH333" s="259"/>
      <c r="CI333" s="259"/>
      <c r="CJ333" s="259"/>
      <c r="CK333" s="259"/>
      <c r="CL333" s="259"/>
      <c r="CM333" s="259"/>
      <c r="CN333" s="259"/>
      <c r="CO333" s="259"/>
      <c r="CP333" s="259"/>
      <c r="CQ333" s="259"/>
      <c r="CR333" s="259"/>
      <c r="CS333" s="259"/>
      <c r="CT333" s="259"/>
      <c r="CU333" s="259"/>
      <c r="CV333" s="259"/>
      <c r="CW333" s="259"/>
      <c r="CX333" s="259"/>
      <c r="CY333" s="259"/>
      <c r="CZ333" s="259"/>
      <c r="DA333" s="259"/>
      <c r="DB333" s="259"/>
      <c r="DC333" s="259"/>
      <c r="DD333" s="259"/>
      <c r="DE333" s="259"/>
      <c r="DF333" s="259"/>
      <c r="DG333" s="259"/>
      <c r="DH333" s="259"/>
      <c r="DI333" s="259"/>
      <c r="DJ333" s="259"/>
      <c r="DK333" s="259"/>
      <c r="DL333" s="259"/>
      <c r="DM333" s="259"/>
      <c r="DN333" s="259"/>
      <c r="DO333" s="259"/>
      <c r="DP333" s="259"/>
      <c r="DQ333" s="259"/>
      <c r="DR333" s="259"/>
      <c r="DS333" s="259"/>
      <c r="DT333" s="259"/>
      <c r="DU333" s="259"/>
      <c r="DV333" s="259"/>
      <c r="DW333" s="259"/>
      <c r="DX333" s="259"/>
      <c r="DY333" s="259"/>
      <c r="DZ333" s="259"/>
      <c r="EA333" s="259"/>
      <c r="EB333" s="259"/>
      <c r="EC333" s="259"/>
      <c r="ED333" s="259"/>
      <c r="EE333" s="259"/>
      <c r="EF333" s="259"/>
      <c r="EG333" s="259"/>
      <c r="EH333" s="259"/>
      <c r="EI333" s="259"/>
      <c r="EJ333" s="259"/>
      <c r="EK333" s="259"/>
      <c r="EL333" s="259"/>
      <c r="EM333" s="259"/>
      <c r="EN333" s="259"/>
      <c r="EO333" s="259"/>
      <c r="EP333" s="259"/>
      <c r="EQ333" s="259"/>
      <c r="ER333" s="259"/>
      <c r="ES333" s="259"/>
      <c r="ET333" s="259"/>
      <c r="EU333" s="259"/>
      <c r="EV333" s="259"/>
      <c r="EW333" s="259"/>
      <c r="EX333" s="259"/>
      <c r="EY333" s="259"/>
      <c r="EZ333" s="259"/>
      <c r="FA333" s="259"/>
      <c r="FB333" s="259"/>
      <c r="FC333" s="259"/>
      <c r="FD333" s="259"/>
      <c r="FE333" s="259"/>
      <c r="FF333" s="259"/>
      <c r="FG333" s="259"/>
      <c r="FH333" s="259"/>
      <c r="FI333" s="259"/>
      <c r="FJ333" s="259"/>
      <c r="FK333" s="259"/>
      <c r="FL333" s="259"/>
      <c r="FM333" s="259"/>
      <c r="FN333" s="259"/>
      <c r="FO333" s="259"/>
      <c r="FP333" s="259"/>
      <c r="FQ333" s="259"/>
      <c r="FR333" s="259"/>
      <c r="FS333" s="259"/>
      <c r="FT333" s="259"/>
      <c r="FU333" s="259"/>
      <c r="FV333" s="259"/>
      <c r="FW333" s="259"/>
      <c r="FX333" s="259"/>
      <c r="FY333" s="259"/>
      <c r="FZ333" s="259"/>
      <c r="GA333" s="259"/>
      <c r="GB333" s="259"/>
      <c r="GC333" s="259"/>
      <c r="GD333" s="259"/>
      <c r="GE333" s="259"/>
      <c r="GF333" s="259"/>
      <c r="GG333" s="259"/>
      <c r="GH333" s="259"/>
      <c r="GI333" s="259"/>
    </row>
    <row r="334" spans="1:191" hidden="1">
      <c r="C334" s="690"/>
      <c r="D334" s="687"/>
      <c r="E334" s="691"/>
      <c r="F334" s="691"/>
      <c r="G334" s="692"/>
      <c r="H334" s="275"/>
      <c r="I334" s="435"/>
      <c r="J334" s="439"/>
      <c r="K334" s="435"/>
      <c r="L334" s="435"/>
      <c r="M334" s="435"/>
      <c r="N334" s="476"/>
      <c r="O334" s="476"/>
      <c r="P334" s="476"/>
      <c r="Q334" s="476"/>
      <c r="R334" s="476"/>
      <c r="S334" s="476"/>
      <c r="T334" s="476"/>
      <c r="U334" s="476"/>
      <c r="V334" s="476"/>
      <c r="W334" s="476"/>
      <c r="X334" s="476"/>
      <c r="Y334" s="476"/>
      <c r="Z334" s="476"/>
      <c r="AA334" s="476"/>
      <c r="AB334" s="476"/>
      <c r="AC334" s="476"/>
      <c r="AD334" s="476"/>
      <c r="AE334" s="476"/>
      <c r="AF334" s="476"/>
      <c r="AG334" s="476"/>
      <c r="AH334" s="476"/>
      <c r="AI334" s="476"/>
      <c r="AJ334" s="476"/>
      <c r="AK334" s="476"/>
      <c r="AL334" s="476"/>
      <c r="AM334" s="476"/>
      <c r="AN334" s="476"/>
      <c r="AO334" s="476"/>
      <c r="AP334" s="476"/>
      <c r="AQ334" s="476"/>
      <c r="AR334" s="476"/>
      <c r="AS334" s="476"/>
      <c r="AT334" s="476"/>
      <c r="AU334" s="476"/>
      <c r="AV334" s="476"/>
      <c r="AW334" s="476"/>
      <c r="AX334" s="476"/>
      <c r="AY334" s="476"/>
      <c r="AZ334" s="476"/>
      <c r="BA334" s="476"/>
      <c r="BB334" s="476"/>
      <c r="BC334" s="476"/>
      <c r="BD334" s="476"/>
      <c r="BE334" s="476"/>
      <c r="BF334" s="476"/>
      <c r="BG334" s="476"/>
      <c r="BH334" s="476"/>
      <c r="BI334" s="476"/>
      <c r="BJ334" s="476"/>
      <c r="BK334" s="476"/>
      <c r="BL334" s="476"/>
      <c r="BM334" s="476"/>
      <c r="BN334" s="476"/>
      <c r="BO334" s="476"/>
      <c r="BP334" s="476"/>
      <c r="BQ334" s="476"/>
      <c r="BR334" s="476"/>
      <c r="BS334" s="476"/>
      <c r="BT334" s="476"/>
      <c r="BU334" s="476"/>
      <c r="BV334" s="476"/>
      <c r="BW334" s="476"/>
      <c r="BX334" s="476"/>
      <c r="BY334" s="476"/>
      <c r="BZ334" s="476"/>
      <c r="CA334" s="259"/>
      <c r="CB334" s="259"/>
      <c r="CC334" s="259"/>
      <c r="CD334" s="259"/>
      <c r="CE334" s="259"/>
      <c r="CF334" s="259"/>
      <c r="CG334" s="259"/>
      <c r="CH334" s="259"/>
      <c r="CI334" s="259"/>
      <c r="CJ334" s="259"/>
      <c r="CK334" s="259"/>
      <c r="CL334" s="259"/>
      <c r="CM334" s="259"/>
      <c r="CN334" s="259"/>
      <c r="CO334" s="259"/>
      <c r="CP334" s="259"/>
      <c r="CQ334" s="259"/>
      <c r="CR334" s="259"/>
      <c r="CS334" s="259"/>
      <c r="CT334" s="259"/>
      <c r="CU334" s="259"/>
      <c r="CV334" s="259"/>
      <c r="CW334" s="259"/>
      <c r="CX334" s="259"/>
      <c r="CY334" s="259"/>
      <c r="CZ334" s="259"/>
      <c r="DA334" s="259"/>
      <c r="DB334" s="259"/>
      <c r="DC334" s="259"/>
      <c r="DD334" s="259"/>
      <c r="DE334" s="259"/>
      <c r="DF334" s="259"/>
      <c r="DG334" s="259"/>
      <c r="DH334" s="259"/>
      <c r="DI334" s="259"/>
      <c r="DJ334" s="259"/>
      <c r="DK334" s="259"/>
      <c r="DL334" s="259"/>
      <c r="DM334" s="259"/>
      <c r="DN334" s="259"/>
      <c r="DO334" s="259"/>
      <c r="DP334" s="259"/>
      <c r="DQ334" s="259"/>
      <c r="DR334" s="259"/>
      <c r="DS334" s="259"/>
      <c r="DT334" s="259"/>
      <c r="DU334" s="259"/>
      <c r="DV334" s="259"/>
      <c r="DW334" s="259"/>
      <c r="DX334" s="259"/>
      <c r="DY334" s="259"/>
      <c r="DZ334" s="259"/>
      <c r="EA334" s="259"/>
      <c r="EB334" s="259"/>
      <c r="EC334" s="259"/>
      <c r="ED334" s="259"/>
      <c r="EE334" s="259"/>
      <c r="EF334" s="259"/>
      <c r="EG334" s="259"/>
      <c r="EH334" s="259"/>
      <c r="EI334" s="259"/>
      <c r="EJ334" s="259"/>
      <c r="EK334" s="259"/>
      <c r="EL334" s="259"/>
      <c r="EM334" s="259"/>
      <c r="EN334" s="259"/>
      <c r="EO334" s="259"/>
      <c r="EP334" s="259"/>
      <c r="EQ334" s="259"/>
      <c r="ER334" s="259"/>
      <c r="ES334" s="259"/>
      <c r="ET334" s="259"/>
      <c r="EU334" s="259"/>
      <c r="EV334" s="259"/>
      <c r="EW334" s="259"/>
      <c r="EX334" s="259"/>
      <c r="EY334" s="259"/>
      <c r="EZ334" s="259"/>
      <c r="FA334" s="259"/>
      <c r="FB334" s="259"/>
      <c r="FC334" s="259"/>
      <c r="FD334" s="259"/>
      <c r="FE334" s="259"/>
      <c r="FF334" s="259"/>
      <c r="FG334" s="259"/>
      <c r="FH334" s="259"/>
      <c r="FI334" s="259"/>
      <c r="FJ334" s="259"/>
      <c r="FK334" s="259"/>
      <c r="FL334" s="259"/>
      <c r="FM334" s="259"/>
      <c r="FN334" s="259"/>
      <c r="FO334" s="259"/>
      <c r="FP334" s="259"/>
      <c r="FQ334" s="259"/>
      <c r="FR334" s="259"/>
      <c r="FS334" s="259"/>
      <c r="FT334" s="259"/>
      <c r="FU334" s="259"/>
      <c r="FV334" s="259"/>
      <c r="FW334" s="259"/>
      <c r="FX334" s="259"/>
      <c r="FY334" s="259"/>
      <c r="FZ334" s="259"/>
      <c r="GA334" s="259"/>
      <c r="GB334" s="259"/>
      <c r="GC334" s="259"/>
      <c r="GD334" s="259"/>
      <c r="GE334" s="259"/>
      <c r="GF334" s="259"/>
      <c r="GG334" s="259"/>
      <c r="GH334" s="259"/>
      <c r="GI334" s="259"/>
    </row>
    <row r="335" spans="1:191" hidden="1">
      <c r="C335" s="452"/>
      <c r="D335" s="452"/>
      <c r="E335" s="452"/>
      <c r="K335" s="476"/>
      <c r="L335" s="476"/>
      <c r="M335" s="476"/>
      <c r="N335" s="476"/>
      <c r="O335" s="476"/>
      <c r="P335" s="476"/>
      <c r="Q335" s="476"/>
      <c r="R335" s="476"/>
      <c r="S335" s="476"/>
      <c r="T335" s="476"/>
      <c r="U335" s="476"/>
      <c r="V335" s="476"/>
      <c r="W335" s="476"/>
      <c r="X335" s="476"/>
      <c r="Y335" s="476"/>
      <c r="Z335" s="476"/>
      <c r="AA335" s="476"/>
      <c r="AB335" s="476"/>
      <c r="AC335" s="476"/>
      <c r="AD335" s="476"/>
      <c r="AE335" s="476"/>
      <c r="AF335" s="476"/>
      <c r="AG335" s="476"/>
      <c r="AH335" s="476"/>
      <c r="AI335" s="476"/>
      <c r="AJ335" s="476"/>
      <c r="AK335" s="476"/>
      <c r="AL335" s="476"/>
      <c r="AM335" s="476"/>
      <c r="AN335" s="476"/>
      <c r="AO335" s="476"/>
      <c r="AP335" s="476"/>
      <c r="AQ335" s="476"/>
      <c r="AR335" s="476"/>
      <c r="AS335" s="476"/>
      <c r="AT335" s="476"/>
      <c r="AU335" s="476"/>
      <c r="AV335" s="476"/>
      <c r="AW335" s="476"/>
      <c r="AX335" s="476"/>
      <c r="AY335" s="476"/>
      <c r="AZ335" s="476"/>
      <c r="BA335" s="476"/>
      <c r="BB335" s="476"/>
      <c r="BC335" s="476"/>
      <c r="BD335" s="476"/>
      <c r="BE335" s="476"/>
      <c r="BF335" s="476"/>
      <c r="BG335" s="476"/>
      <c r="BH335" s="476"/>
      <c r="BI335" s="476"/>
      <c r="BJ335" s="476"/>
      <c r="BK335" s="476"/>
      <c r="BL335" s="476"/>
      <c r="BM335" s="476"/>
      <c r="BN335" s="476"/>
      <c r="BO335" s="476"/>
      <c r="BP335" s="476"/>
      <c r="BQ335" s="476"/>
      <c r="BR335" s="476"/>
      <c r="BS335" s="476"/>
      <c r="BT335" s="476"/>
      <c r="BU335" s="476"/>
      <c r="BV335" s="476"/>
      <c r="BW335" s="476"/>
      <c r="BX335" s="476"/>
      <c r="BY335" s="476"/>
      <c r="BZ335" s="476"/>
      <c r="CA335" s="259"/>
      <c r="CB335" s="259"/>
      <c r="CC335" s="259"/>
      <c r="CD335" s="259"/>
      <c r="CE335" s="259"/>
      <c r="CF335" s="259"/>
      <c r="CG335" s="259"/>
      <c r="CH335" s="259"/>
      <c r="CI335" s="259"/>
      <c r="CJ335" s="259"/>
      <c r="CK335" s="259"/>
      <c r="CL335" s="259"/>
      <c r="CM335" s="259"/>
      <c r="CN335" s="259"/>
      <c r="CO335" s="259"/>
      <c r="CP335" s="259"/>
      <c r="CQ335" s="259"/>
      <c r="CR335" s="259"/>
      <c r="CS335" s="259"/>
      <c r="CT335" s="259"/>
      <c r="CU335" s="259"/>
      <c r="CV335" s="259"/>
      <c r="CW335" s="259"/>
      <c r="CX335" s="259"/>
      <c r="CY335" s="259"/>
      <c r="CZ335" s="259"/>
      <c r="DA335" s="259"/>
      <c r="DB335" s="259"/>
      <c r="DC335" s="259"/>
      <c r="DD335" s="259"/>
      <c r="DE335" s="259"/>
      <c r="DF335" s="259"/>
      <c r="DG335" s="259"/>
      <c r="DH335" s="259"/>
      <c r="DI335" s="259"/>
      <c r="DJ335" s="259"/>
      <c r="DK335" s="259"/>
      <c r="DL335" s="259"/>
      <c r="DM335" s="259"/>
      <c r="DN335" s="259"/>
      <c r="DO335" s="259"/>
      <c r="DP335" s="259"/>
      <c r="DQ335" s="259"/>
      <c r="DR335" s="259"/>
      <c r="DS335" s="259"/>
      <c r="DT335" s="259"/>
      <c r="DU335" s="259"/>
      <c r="DV335" s="259"/>
      <c r="DW335" s="259"/>
      <c r="DX335" s="259"/>
      <c r="DY335" s="259"/>
      <c r="DZ335" s="259"/>
      <c r="EA335" s="259"/>
      <c r="EB335" s="259"/>
      <c r="EC335" s="259"/>
      <c r="ED335" s="259"/>
      <c r="EE335" s="259"/>
      <c r="EF335" s="259"/>
      <c r="EG335" s="259"/>
      <c r="EH335" s="259"/>
      <c r="EI335" s="259"/>
      <c r="EJ335" s="259"/>
      <c r="EK335" s="259"/>
      <c r="EL335" s="259"/>
      <c r="EM335" s="259"/>
      <c r="EN335" s="259"/>
      <c r="EO335" s="259"/>
      <c r="EP335" s="259"/>
      <c r="EQ335" s="259"/>
      <c r="ER335" s="259"/>
      <c r="ES335" s="259"/>
      <c r="ET335" s="259"/>
      <c r="EU335" s="259"/>
      <c r="EV335" s="259"/>
      <c r="EW335" s="259"/>
      <c r="EX335" s="259"/>
      <c r="EY335" s="259"/>
      <c r="EZ335" s="259"/>
      <c r="FA335" s="259"/>
      <c r="FB335" s="259"/>
      <c r="FC335" s="259"/>
      <c r="FD335" s="259"/>
      <c r="FE335" s="259"/>
      <c r="FF335" s="259"/>
      <c r="FG335" s="259"/>
      <c r="FH335" s="259"/>
      <c r="FI335" s="259"/>
      <c r="FJ335" s="259"/>
      <c r="FK335" s="259"/>
      <c r="FL335" s="259"/>
      <c r="FM335" s="259"/>
      <c r="FN335" s="259"/>
      <c r="FO335" s="259"/>
      <c r="FP335" s="259"/>
      <c r="FQ335" s="259"/>
      <c r="FR335" s="259"/>
      <c r="FS335" s="259"/>
      <c r="FT335" s="259"/>
      <c r="FU335" s="259"/>
      <c r="FV335" s="259"/>
      <c r="FW335" s="259"/>
      <c r="FX335" s="259"/>
      <c r="FY335" s="259"/>
      <c r="FZ335" s="259"/>
      <c r="GA335" s="259"/>
      <c r="GB335" s="259"/>
      <c r="GC335" s="259"/>
      <c r="GD335" s="259"/>
      <c r="GE335" s="259"/>
      <c r="GF335" s="259"/>
      <c r="GG335" s="259"/>
      <c r="GH335" s="259"/>
      <c r="GI335" s="259"/>
    </row>
    <row r="336" spans="1:191" hidden="1">
      <c r="B336" s="441" t="s">
        <v>167</v>
      </c>
      <c r="C336" s="693"/>
      <c r="K336" s="476"/>
      <c r="L336" s="476"/>
      <c r="M336" s="476"/>
      <c r="N336" s="476"/>
      <c r="O336" s="476"/>
      <c r="P336" s="476"/>
      <c r="Q336" s="476"/>
      <c r="R336" s="476"/>
      <c r="S336" s="476"/>
      <c r="T336" s="476"/>
      <c r="U336" s="476"/>
      <c r="V336" s="476"/>
      <c r="W336" s="476"/>
      <c r="X336" s="476"/>
      <c r="Y336" s="476"/>
      <c r="Z336" s="476"/>
      <c r="AA336" s="476"/>
      <c r="AB336" s="476"/>
      <c r="AC336" s="476"/>
      <c r="AD336" s="476"/>
      <c r="AE336" s="476"/>
      <c r="AF336" s="476"/>
      <c r="AG336" s="476"/>
      <c r="AH336" s="476"/>
      <c r="AI336" s="476"/>
      <c r="AJ336" s="476"/>
      <c r="AK336" s="476"/>
      <c r="AL336" s="476"/>
      <c r="AM336" s="476"/>
      <c r="AN336" s="476"/>
      <c r="AO336" s="476"/>
      <c r="AP336" s="476"/>
      <c r="AQ336" s="476"/>
      <c r="AR336" s="476"/>
      <c r="AS336" s="476"/>
      <c r="AT336" s="476"/>
      <c r="AU336" s="476"/>
      <c r="AV336" s="476"/>
      <c r="AW336" s="476"/>
      <c r="AX336" s="476"/>
      <c r="AY336" s="476"/>
      <c r="AZ336" s="476"/>
      <c r="BA336" s="476"/>
      <c r="BB336" s="476"/>
      <c r="BC336" s="476"/>
      <c r="BD336" s="476"/>
      <c r="BE336" s="476"/>
      <c r="BF336" s="476"/>
      <c r="BG336" s="476"/>
      <c r="BH336" s="476"/>
      <c r="BI336" s="476"/>
      <c r="BJ336" s="476"/>
      <c r="BK336" s="476"/>
      <c r="BL336" s="476"/>
      <c r="BM336" s="476"/>
      <c r="BN336" s="476"/>
      <c r="BO336" s="476"/>
      <c r="BP336" s="476"/>
      <c r="BQ336" s="476"/>
      <c r="BR336" s="476"/>
      <c r="BS336" s="476"/>
      <c r="BT336" s="476"/>
      <c r="BU336" s="476"/>
      <c r="BV336" s="476"/>
      <c r="BW336" s="476"/>
      <c r="BX336" s="476"/>
      <c r="BY336" s="476"/>
      <c r="BZ336" s="476"/>
      <c r="CA336" s="259"/>
      <c r="CB336" s="259"/>
      <c r="CC336" s="259"/>
      <c r="CD336" s="259"/>
      <c r="CE336" s="259"/>
      <c r="CF336" s="259"/>
      <c r="CG336" s="259"/>
      <c r="CH336" s="259"/>
      <c r="CI336" s="259"/>
      <c r="CJ336" s="259"/>
      <c r="CK336" s="259"/>
      <c r="CL336" s="259"/>
      <c r="CM336" s="259"/>
      <c r="CN336" s="259"/>
      <c r="CO336" s="259"/>
      <c r="CP336" s="259"/>
      <c r="CQ336" s="259"/>
      <c r="CR336" s="259"/>
      <c r="CS336" s="259"/>
      <c r="CT336" s="259"/>
      <c r="CU336" s="259"/>
      <c r="CV336" s="259"/>
      <c r="CW336" s="259"/>
      <c r="CX336" s="259"/>
      <c r="CY336" s="259"/>
      <c r="CZ336" s="259"/>
      <c r="DA336" s="259"/>
      <c r="DB336" s="259"/>
      <c r="DC336" s="259"/>
      <c r="DD336" s="259"/>
      <c r="DE336" s="259"/>
      <c r="DF336" s="259"/>
      <c r="DG336" s="259"/>
      <c r="DH336" s="259"/>
      <c r="DI336" s="259"/>
      <c r="DJ336" s="259"/>
      <c r="DK336" s="259"/>
      <c r="DL336" s="259"/>
      <c r="DM336" s="259"/>
      <c r="DN336" s="259"/>
      <c r="DO336" s="259"/>
      <c r="DP336" s="259"/>
      <c r="DQ336" s="259"/>
      <c r="DR336" s="259"/>
      <c r="DS336" s="259"/>
      <c r="DT336" s="259"/>
      <c r="DU336" s="259"/>
      <c r="DV336" s="259"/>
      <c r="DW336" s="259"/>
      <c r="DX336" s="259"/>
      <c r="DY336" s="259"/>
      <c r="DZ336" s="259"/>
      <c r="EA336" s="259"/>
      <c r="EB336" s="259"/>
      <c r="EC336" s="259"/>
      <c r="ED336" s="259"/>
      <c r="EE336" s="259"/>
      <c r="EF336" s="259"/>
      <c r="EG336" s="259"/>
      <c r="EH336" s="259"/>
      <c r="EI336" s="259"/>
      <c r="EJ336" s="259"/>
      <c r="EK336" s="259"/>
      <c r="EL336" s="259"/>
      <c r="EM336" s="259"/>
      <c r="EN336" s="259"/>
      <c r="EO336" s="259"/>
      <c r="EP336" s="259"/>
      <c r="EQ336" s="259"/>
      <c r="ER336" s="259"/>
      <c r="ES336" s="259"/>
      <c r="ET336" s="259"/>
      <c r="EU336" s="259"/>
      <c r="EV336" s="259"/>
      <c r="EW336" s="259"/>
      <c r="EX336" s="259"/>
      <c r="EY336" s="259"/>
      <c r="EZ336" s="259"/>
      <c r="FA336" s="259"/>
      <c r="FB336" s="259"/>
      <c r="FC336" s="259"/>
      <c r="FD336" s="259"/>
      <c r="FE336" s="259"/>
      <c r="FF336" s="259"/>
      <c r="FG336" s="259"/>
      <c r="FH336" s="259"/>
      <c r="FI336" s="259"/>
      <c r="FJ336" s="259"/>
      <c r="FK336" s="259"/>
      <c r="FL336" s="259"/>
      <c r="FM336" s="259"/>
      <c r="FN336" s="259"/>
      <c r="FO336" s="259"/>
      <c r="FP336" s="259"/>
      <c r="FQ336" s="259"/>
      <c r="FR336" s="259"/>
      <c r="FS336" s="259"/>
      <c r="FT336" s="259"/>
      <c r="FU336" s="259"/>
      <c r="FV336" s="259"/>
      <c r="FW336" s="259"/>
      <c r="FX336" s="259"/>
      <c r="FY336" s="259"/>
      <c r="FZ336" s="259"/>
      <c r="GA336" s="259"/>
      <c r="GB336" s="259"/>
      <c r="GC336" s="259"/>
      <c r="GD336" s="259"/>
      <c r="GE336" s="259"/>
      <c r="GF336" s="259"/>
      <c r="GG336" s="259"/>
      <c r="GH336" s="259"/>
      <c r="GI336" s="259"/>
    </row>
    <row r="337" spans="1:191" s="259" customFormat="1" hidden="1">
      <c r="A337" s="530"/>
      <c r="B337" s="441" t="s">
        <v>168</v>
      </c>
      <c r="C337" s="442" t="s">
        <v>153</v>
      </c>
      <c r="D337" s="442" t="s">
        <v>164</v>
      </c>
      <c r="E337" s="503" t="s">
        <v>165</v>
      </c>
      <c r="F337" s="503" t="s">
        <v>62</v>
      </c>
      <c r="G337" s="503" t="s">
        <v>166</v>
      </c>
      <c r="H337" s="504"/>
      <c r="I337" s="439"/>
      <c r="J337" s="505"/>
      <c r="K337" s="439"/>
      <c r="L337" s="439"/>
      <c r="M337" s="439"/>
      <c r="N337" s="476"/>
      <c r="O337" s="476"/>
      <c r="P337" s="476"/>
      <c r="Q337" s="476"/>
      <c r="R337" s="476"/>
      <c r="S337" s="476"/>
      <c r="T337" s="476"/>
      <c r="U337" s="476"/>
      <c r="V337" s="476"/>
      <c r="W337" s="476"/>
      <c r="X337" s="476"/>
      <c r="Y337" s="476"/>
      <c r="Z337" s="476"/>
      <c r="AA337" s="476"/>
      <c r="AB337" s="476"/>
      <c r="AC337" s="476"/>
      <c r="AD337" s="476"/>
      <c r="AE337" s="476"/>
      <c r="AF337" s="476"/>
      <c r="AG337" s="476"/>
      <c r="AH337" s="476"/>
      <c r="AI337" s="476"/>
      <c r="AJ337" s="476"/>
      <c r="AK337" s="476"/>
      <c r="AL337" s="476"/>
      <c r="AM337" s="476"/>
      <c r="AN337" s="476"/>
      <c r="AO337" s="476"/>
      <c r="AP337" s="476"/>
      <c r="AQ337" s="476"/>
      <c r="AR337" s="476"/>
      <c r="AS337" s="476"/>
      <c r="AT337" s="476"/>
      <c r="AU337" s="476"/>
      <c r="AV337" s="476"/>
      <c r="AW337" s="476"/>
      <c r="AX337" s="476"/>
      <c r="AY337" s="476"/>
      <c r="AZ337" s="476"/>
      <c r="BA337" s="476"/>
      <c r="BB337" s="476"/>
      <c r="BC337" s="476"/>
      <c r="BD337" s="476"/>
      <c r="BE337" s="476"/>
      <c r="BF337" s="476"/>
      <c r="BG337" s="476"/>
      <c r="BH337" s="476"/>
      <c r="BI337" s="476"/>
      <c r="BJ337" s="476"/>
      <c r="BK337" s="476"/>
      <c r="BL337" s="476"/>
      <c r="BM337" s="476"/>
      <c r="BN337" s="476"/>
      <c r="BO337" s="476"/>
      <c r="BP337" s="476"/>
      <c r="BQ337" s="476"/>
      <c r="BR337" s="476"/>
      <c r="BS337" s="476"/>
      <c r="BT337" s="476"/>
      <c r="BU337" s="476"/>
      <c r="BV337" s="476"/>
      <c r="BW337" s="476"/>
      <c r="BX337" s="476"/>
      <c r="BY337" s="476"/>
      <c r="BZ337" s="476"/>
    </row>
    <row r="338" spans="1:191" s="259" customFormat="1" ht="15" hidden="1" customHeight="1">
      <c r="A338" s="529"/>
      <c r="B338" s="444" t="s">
        <v>21</v>
      </c>
      <c r="C338" s="694"/>
      <c r="D338" s="683"/>
      <c r="E338" s="684"/>
      <c r="F338" s="684"/>
      <c r="G338" s="685"/>
      <c r="H338" s="257"/>
      <c r="I338" s="435"/>
      <c r="J338" s="439"/>
      <c r="K338" s="435"/>
      <c r="L338" s="435"/>
      <c r="M338" s="435"/>
      <c r="N338" s="491"/>
      <c r="O338" s="491"/>
      <c r="P338" s="476"/>
      <c r="Q338" s="476"/>
      <c r="R338" s="476"/>
      <c r="S338" s="476"/>
      <c r="T338" s="476"/>
      <c r="U338" s="476"/>
      <c r="V338" s="476"/>
      <c r="W338" s="476"/>
      <c r="X338" s="476"/>
      <c r="Y338" s="476"/>
      <c r="Z338" s="476"/>
      <c r="AA338" s="476"/>
      <c r="AB338" s="476"/>
      <c r="AC338" s="476"/>
      <c r="AD338" s="476"/>
      <c r="AE338" s="476"/>
      <c r="AF338" s="476"/>
      <c r="AG338" s="476"/>
      <c r="AH338" s="476"/>
      <c r="AI338" s="476"/>
      <c r="AJ338" s="476"/>
      <c r="AK338" s="476"/>
      <c r="AL338" s="476"/>
      <c r="AM338" s="476"/>
      <c r="AN338" s="476"/>
      <c r="AO338" s="476"/>
      <c r="AP338" s="476"/>
      <c r="AQ338" s="476"/>
      <c r="AR338" s="476"/>
      <c r="AS338" s="476"/>
      <c r="AT338" s="476"/>
      <c r="AU338" s="476"/>
      <c r="AV338" s="476"/>
      <c r="AW338" s="476"/>
      <c r="AX338" s="476"/>
      <c r="AY338" s="476"/>
      <c r="AZ338" s="476"/>
      <c r="BA338" s="476"/>
      <c r="BB338" s="476"/>
      <c r="BC338" s="476"/>
      <c r="BD338" s="476"/>
      <c r="BE338" s="476"/>
      <c r="BF338" s="476"/>
      <c r="BG338" s="476"/>
      <c r="BH338" s="476"/>
      <c r="BI338" s="476"/>
      <c r="BJ338" s="476"/>
      <c r="BK338" s="476"/>
      <c r="BL338" s="476"/>
      <c r="BM338" s="476"/>
      <c r="BN338" s="476"/>
      <c r="BO338" s="476"/>
      <c r="BP338" s="476"/>
      <c r="BQ338" s="476"/>
      <c r="BR338" s="476"/>
      <c r="BS338" s="476"/>
      <c r="BT338" s="476"/>
      <c r="BU338" s="476"/>
      <c r="BV338" s="476"/>
      <c r="BW338" s="476"/>
      <c r="BX338" s="476"/>
      <c r="BY338" s="476"/>
      <c r="BZ338" s="476"/>
    </row>
    <row r="339" spans="1:191" s="259" customFormat="1" ht="14.25" hidden="1" customHeight="1">
      <c r="A339" s="529"/>
      <c r="B339" s="253"/>
      <c r="C339" s="690"/>
      <c r="D339" s="683"/>
      <c r="E339" s="684"/>
      <c r="F339" s="684"/>
      <c r="G339" s="685"/>
      <c r="H339" s="257"/>
      <c r="I339" s="435"/>
      <c r="J339" s="439"/>
      <c r="K339" s="435"/>
      <c r="L339" s="435"/>
      <c r="M339" s="435"/>
      <c r="N339" s="491"/>
      <c r="O339" s="491"/>
      <c r="P339" s="476"/>
      <c r="Q339" s="476"/>
      <c r="R339" s="476"/>
      <c r="S339" s="476"/>
      <c r="T339" s="476"/>
      <c r="U339" s="476"/>
      <c r="V339" s="476"/>
      <c r="W339" s="476"/>
      <c r="X339" s="476"/>
      <c r="Y339" s="476"/>
      <c r="Z339" s="476"/>
      <c r="AA339" s="476"/>
      <c r="AB339" s="476"/>
      <c r="AC339" s="476"/>
      <c r="AD339" s="476"/>
      <c r="AE339" s="476"/>
      <c r="AF339" s="476"/>
      <c r="AG339" s="476"/>
      <c r="AH339" s="476"/>
      <c r="AI339" s="476"/>
      <c r="AJ339" s="476"/>
      <c r="AK339" s="476"/>
      <c r="AL339" s="476"/>
      <c r="AM339" s="476"/>
      <c r="AN339" s="476"/>
      <c r="AO339" s="476"/>
      <c r="AP339" s="476"/>
      <c r="AQ339" s="476"/>
      <c r="AR339" s="476"/>
      <c r="AS339" s="476"/>
      <c r="AT339" s="476"/>
      <c r="AU339" s="476"/>
      <c r="AV339" s="476"/>
      <c r="AW339" s="476"/>
      <c r="AX339" s="476"/>
      <c r="AY339" s="476"/>
      <c r="AZ339" s="476"/>
      <c r="BA339" s="476"/>
      <c r="BB339" s="476"/>
      <c r="BC339" s="476"/>
      <c r="BD339" s="476"/>
      <c r="BE339" s="476"/>
      <c r="BF339" s="476"/>
      <c r="BG339" s="476"/>
      <c r="BH339" s="476"/>
      <c r="BI339" s="476"/>
      <c r="BJ339" s="476"/>
      <c r="BK339" s="476"/>
      <c r="BL339" s="476"/>
      <c r="BM339" s="476"/>
      <c r="BN339" s="476"/>
      <c r="BO339" s="476"/>
      <c r="BP339" s="476"/>
      <c r="BQ339" s="476"/>
      <c r="BR339" s="476"/>
      <c r="BS339" s="476"/>
      <c r="BT339" s="476"/>
      <c r="BU339" s="476"/>
      <c r="BV339" s="476"/>
      <c r="BW339" s="476"/>
      <c r="BX339" s="476"/>
      <c r="BY339" s="476"/>
      <c r="BZ339" s="476"/>
    </row>
    <row r="340" spans="1:191" hidden="1">
      <c r="C340" s="690"/>
      <c r="D340" s="683"/>
      <c r="E340" s="688"/>
      <c r="F340" s="688"/>
      <c r="G340" s="689"/>
      <c r="H340" s="275"/>
      <c r="I340" s="435"/>
      <c r="J340" s="439"/>
      <c r="K340" s="435"/>
      <c r="L340" s="435"/>
      <c r="M340" s="435"/>
      <c r="N340" s="491"/>
      <c r="O340" s="491"/>
      <c r="P340" s="476"/>
      <c r="Q340" s="476"/>
      <c r="R340" s="476"/>
      <c r="S340" s="476"/>
      <c r="T340" s="476"/>
      <c r="U340" s="476"/>
      <c r="V340" s="476"/>
      <c r="W340" s="476"/>
      <c r="X340" s="476"/>
      <c r="Y340" s="476"/>
      <c r="Z340" s="476"/>
      <c r="AA340" s="476"/>
      <c r="AB340" s="476"/>
      <c r="AC340" s="476"/>
      <c r="AD340" s="476"/>
      <c r="AE340" s="476"/>
      <c r="AF340" s="476"/>
      <c r="AG340" s="476"/>
      <c r="AH340" s="476"/>
      <c r="AI340" s="476"/>
      <c r="AJ340" s="476"/>
      <c r="AK340" s="476"/>
      <c r="AL340" s="476"/>
      <c r="AM340" s="476"/>
      <c r="AN340" s="476"/>
      <c r="AO340" s="476"/>
      <c r="AP340" s="476"/>
      <c r="AQ340" s="476"/>
      <c r="AR340" s="476"/>
      <c r="AS340" s="476"/>
      <c r="AT340" s="476"/>
      <c r="AU340" s="476"/>
      <c r="AV340" s="476"/>
      <c r="AW340" s="476"/>
      <c r="AX340" s="476"/>
      <c r="AY340" s="476"/>
      <c r="AZ340" s="476"/>
      <c r="BA340" s="476"/>
      <c r="BB340" s="476"/>
      <c r="BC340" s="476"/>
      <c r="BD340" s="476"/>
      <c r="BE340" s="476"/>
      <c r="BF340" s="476"/>
      <c r="BG340" s="476"/>
      <c r="BH340" s="476"/>
      <c r="BI340" s="476"/>
      <c r="BJ340" s="476"/>
      <c r="BK340" s="476"/>
      <c r="BL340" s="476"/>
      <c r="BM340" s="476"/>
      <c r="BN340" s="476"/>
      <c r="BO340" s="476"/>
      <c r="BP340" s="476"/>
      <c r="BQ340" s="476"/>
      <c r="BR340" s="476"/>
      <c r="BS340" s="476"/>
      <c r="BT340" s="476"/>
      <c r="BU340" s="476"/>
      <c r="BV340" s="476"/>
      <c r="BW340" s="476"/>
      <c r="BX340" s="476"/>
      <c r="BY340" s="476"/>
      <c r="BZ340" s="476"/>
      <c r="CA340" s="259"/>
      <c r="CB340" s="259"/>
      <c r="CC340" s="259"/>
      <c r="CD340" s="259"/>
      <c r="CE340" s="259"/>
      <c r="CF340" s="259"/>
      <c r="CG340" s="259"/>
      <c r="CH340" s="259"/>
      <c r="CI340" s="259"/>
      <c r="CJ340" s="259"/>
      <c r="CK340" s="259"/>
      <c r="CL340" s="259"/>
      <c r="CM340" s="259"/>
      <c r="CN340" s="259"/>
      <c r="CO340" s="259"/>
      <c r="CP340" s="259"/>
      <c r="CQ340" s="259"/>
      <c r="CR340" s="259"/>
      <c r="CS340" s="259"/>
      <c r="CT340" s="259"/>
      <c r="CU340" s="259"/>
      <c r="CV340" s="259"/>
      <c r="CW340" s="259"/>
      <c r="CX340" s="259"/>
      <c r="CY340" s="259"/>
      <c r="CZ340" s="259"/>
      <c r="DA340" s="259"/>
      <c r="DB340" s="259"/>
      <c r="DC340" s="259"/>
      <c r="DD340" s="259"/>
      <c r="DE340" s="259"/>
      <c r="DF340" s="259"/>
      <c r="DG340" s="259"/>
      <c r="DH340" s="259"/>
      <c r="DI340" s="259"/>
      <c r="DJ340" s="259"/>
      <c r="DK340" s="259"/>
      <c r="DL340" s="259"/>
      <c r="DM340" s="259"/>
      <c r="DN340" s="259"/>
      <c r="DO340" s="259"/>
      <c r="DP340" s="259"/>
      <c r="DQ340" s="259"/>
      <c r="DR340" s="259"/>
      <c r="DS340" s="259"/>
      <c r="DT340" s="259"/>
      <c r="DU340" s="259"/>
      <c r="DV340" s="259"/>
      <c r="DW340" s="259"/>
      <c r="DX340" s="259"/>
      <c r="DY340" s="259"/>
      <c r="DZ340" s="259"/>
      <c r="EA340" s="259"/>
      <c r="EB340" s="259"/>
      <c r="EC340" s="259"/>
      <c r="ED340" s="259"/>
      <c r="EE340" s="259"/>
      <c r="EF340" s="259"/>
      <c r="EG340" s="259"/>
      <c r="EH340" s="259"/>
      <c r="EI340" s="259"/>
      <c r="EJ340" s="259"/>
      <c r="EK340" s="259"/>
      <c r="EL340" s="259"/>
      <c r="EM340" s="259"/>
      <c r="EN340" s="259"/>
      <c r="EO340" s="259"/>
      <c r="EP340" s="259"/>
      <c r="EQ340" s="259"/>
      <c r="ER340" s="259"/>
      <c r="ES340" s="259"/>
      <c r="ET340" s="259"/>
      <c r="EU340" s="259"/>
      <c r="EV340" s="259"/>
      <c r="EW340" s="259"/>
      <c r="EX340" s="259"/>
      <c r="EY340" s="259"/>
      <c r="EZ340" s="259"/>
      <c r="FA340" s="259"/>
      <c r="FB340" s="259"/>
      <c r="FC340" s="259"/>
      <c r="FD340" s="259"/>
      <c r="FE340" s="259"/>
      <c r="FF340" s="259"/>
      <c r="FG340" s="259"/>
      <c r="FH340" s="259"/>
      <c r="FI340" s="259"/>
      <c r="FJ340" s="259"/>
      <c r="FK340" s="259"/>
      <c r="FL340" s="259"/>
      <c r="FM340" s="259"/>
      <c r="FN340" s="259"/>
      <c r="FO340" s="259"/>
      <c r="FP340" s="259"/>
      <c r="FQ340" s="259"/>
      <c r="FR340" s="259"/>
      <c r="FS340" s="259"/>
      <c r="FT340" s="259"/>
      <c r="FU340" s="259"/>
      <c r="FV340" s="259"/>
      <c r="FW340" s="259"/>
      <c r="FX340" s="259"/>
      <c r="FY340" s="259"/>
      <c r="FZ340" s="259"/>
      <c r="GA340" s="259"/>
      <c r="GB340" s="259"/>
      <c r="GC340" s="259"/>
      <c r="GD340" s="259"/>
      <c r="GE340" s="259"/>
      <c r="GF340" s="259"/>
      <c r="GG340" s="259"/>
      <c r="GH340" s="259"/>
      <c r="GI340" s="259"/>
    </row>
    <row r="341" spans="1:191" hidden="1">
      <c r="C341" s="690"/>
      <c r="D341" s="683"/>
      <c r="E341" s="691"/>
      <c r="F341" s="691"/>
      <c r="G341" s="692"/>
      <c r="H341" s="275"/>
      <c r="I341" s="435"/>
      <c r="J341" s="439"/>
      <c r="K341" s="435"/>
      <c r="L341" s="435"/>
      <c r="M341" s="435"/>
      <c r="N341" s="491"/>
      <c r="O341" s="491"/>
      <c r="P341" s="491"/>
      <c r="Q341" s="491"/>
      <c r="R341" s="491"/>
      <c r="S341" s="476"/>
      <c r="T341" s="476"/>
      <c r="U341" s="476"/>
      <c r="V341" s="476"/>
      <c r="W341" s="476"/>
      <c r="X341" s="476"/>
      <c r="Y341" s="476"/>
      <c r="Z341" s="476"/>
      <c r="AA341" s="476"/>
      <c r="AB341" s="476"/>
      <c r="AC341" s="476"/>
      <c r="AD341" s="476"/>
      <c r="AE341" s="476"/>
      <c r="AF341" s="476"/>
      <c r="AG341" s="476"/>
      <c r="AH341" s="476"/>
      <c r="AI341" s="476"/>
      <c r="AJ341" s="476"/>
      <c r="AK341" s="476"/>
      <c r="AL341" s="476"/>
      <c r="AM341" s="476"/>
      <c r="AN341" s="476"/>
      <c r="AO341" s="476"/>
      <c r="AP341" s="476"/>
      <c r="AQ341" s="476"/>
      <c r="AR341" s="476"/>
      <c r="AS341" s="476"/>
      <c r="AT341" s="476"/>
      <c r="AU341" s="476"/>
      <c r="AV341" s="476"/>
      <c r="AW341" s="476"/>
      <c r="AX341" s="476"/>
      <c r="AY341" s="476"/>
      <c r="AZ341" s="476"/>
      <c r="BA341" s="476"/>
      <c r="BB341" s="476"/>
      <c r="BC341" s="476"/>
      <c r="BD341" s="476"/>
      <c r="BE341" s="476"/>
      <c r="BF341" s="476"/>
      <c r="BG341" s="476"/>
      <c r="BH341" s="476"/>
      <c r="BI341" s="476"/>
      <c r="BJ341" s="476"/>
      <c r="BK341" s="476"/>
      <c r="BL341" s="476"/>
      <c r="BM341" s="476"/>
      <c r="BN341" s="476"/>
      <c r="BO341" s="476"/>
      <c r="BP341" s="476"/>
      <c r="BQ341" s="476"/>
      <c r="BR341" s="476"/>
      <c r="BS341" s="476"/>
      <c r="BT341" s="476"/>
      <c r="BU341" s="476"/>
      <c r="BV341" s="476"/>
      <c r="BW341" s="476"/>
      <c r="BX341" s="476"/>
      <c r="BY341" s="476"/>
      <c r="BZ341" s="476"/>
      <c r="CA341" s="259"/>
      <c r="CB341" s="259"/>
      <c r="CC341" s="259"/>
      <c r="CD341" s="259"/>
      <c r="CE341" s="259"/>
      <c r="CF341" s="259"/>
      <c r="CG341" s="259"/>
      <c r="CH341" s="259"/>
      <c r="CI341" s="259"/>
      <c r="CJ341" s="259"/>
      <c r="CK341" s="259"/>
      <c r="CL341" s="259"/>
      <c r="CM341" s="259"/>
      <c r="CN341" s="259"/>
      <c r="CO341" s="259"/>
      <c r="CP341" s="259"/>
      <c r="CQ341" s="259"/>
      <c r="CR341" s="259"/>
      <c r="CS341" s="259"/>
      <c r="CT341" s="259"/>
      <c r="CU341" s="259"/>
      <c r="CV341" s="259"/>
      <c r="CW341" s="259"/>
      <c r="CX341" s="259"/>
      <c r="CY341" s="259"/>
      <c r="CZ341" s="259"/>
      <c r="DA341" s="259"/>
      <c r="DB341" s="259"/>
      <c r="DC341" s="259"/>
      <c r="DD341" s="259"/>
      <c r="DE341" s="259"/>
      <c r="DF341" s="259"/>
      <c r="DG341" s="259"/>
      <c r="DH341" s="259"/>
      <c r="DI341" s="259"/>
      <c r="DJ341" s="259"/>
      <c r="DK341" s="259"/>
      <c r="DL341" s="259"/>
      <c r="DM341" s="259"/>
      <c r="DN341" s="259"/>
      <c r="DO341" s="259"/>
      <c r="DP341" s="259"/>
      <c r="DQ341" s="259"/>
      <c r="DR341" s="259"/>
      <c r="DS341" s="259"/>
      <c r="DT341" s="259"/>
      <c r="DU341" s="259"/>
      <c r="DV341" s="259"/>
      <c r="DW341" s="259"/>
      <c r="DX341" s="259"/>
      <c r="DY341" s="259"/>
      <c r="DZ341" s="259"/>
      <c r="EA341" s="259"/>
      <c r="EB341" s="259"/>
      <c r="EC341" s="259"/>
      <c r="ED341" s="259"/>
      <c r="EE341" s="259"/>
      <c r="EF341" s="259"/>
      <c r="EG341" s="259"/>
      <c r="EH341" s="259"/>
      <c r="EI341" s="259"/>
      <c r="EJ341" s="259"/>
      <c r="EK341" s="259"/>
      <c r="EL341" s="259"/>
      <c r="EM341" s="259"/>
      <c r="EN341" s="259"/>
      <c r="EO341" s="259"/>
      <c r="EP341" s="259"/>
      <c r="EQ341" s="259"/>
      <c r="ER341" s="259"/>
      <c r="ES341" s="259"/>
      <c r="ET341" s="259"/>
      <c r="EU341" s="259"/>
      <c r="EV341" s="259"/>
      <c r="EW341" s="259"/>
      <c r="EX341" s="259"/>
      <c r="EY341" s="259"/>
      <c r="EZ341" s="259"/>
      <c r="FA341" s="259"/>
      <c r="FB341" s="259"/>
      <c r="FC341" s="259"/>
      <c r="FD341" s="259"/>
      <c r="FE341" s="259"/>
      <c r="FF341" s="259"/>
      <c r="FG341" s="259"/>
      <c r="FH341" s="259"/>
      <c r="FI341" s="259"/>
      <c r="FJ341" s="259"/>
      <c r="FK341" s="259"/>
      <c r="FL341" s="259"/>
      <c r="FM341" s="259"/>
      <c r="FN341" s="259"/>
      <c r="FO341" s="259"/>
      <c r="FP341" s="259"/>
      <c r="FQ341" s="259"/>
      <c r="FR341" s="259"/>
      <c r="FS341" s="259"/>
      <c r="FT341" s="259"/>
      <c r="FU341" s="259"/>
      <c r="FV341" s="259"/>
      <c r="FW341" s="259"/>
      <c r="FX341" s="259"/>
      <c r="FY341" s="259"/>
      <c r="FZ341" s="259"/>
      <c r="GA341" s="259"/>
      <c r="GB341" s="259"/>
      <c r="GC341" s="259"/>
      <c r="GD341" s="259"/>
      <c r="GE341" s="259"/>
      <c r="GF341" s="259"/>
      <c r="GG341" s="259"/>
      <c r="GH341" s="259"/>
      <c r="GI341" s="259"/>
    </row>
    <row r="342" spans="1:191" hidden="1">
      <c r="K342" s="476"/>
      <c r="L342" s="476"/>
      <c r="M342" s="476"/>
      <c r="N342" s="476"/>
      <c r="O342" s="476"/>
      <c r="P342" s="476"/>
      <c r="Q342" s="476"/>
      <c r="R342" s="476"/>
      <c r="S342" s="476"/>
      <c r="T342" s="476"/>
      <c r="U342" s="476"/>
      <c r="V342" s="476"/>
      <c r="W342" s="476"/>
      <c r="X342" s="476"/>
      <c r="Y342" s="476"/>
      <c r="Z342" s="476"/>
      <c r="AA342" s="476"/>
      <c r="AB342" s="476"/>
      <c r="AC342" s="476"/>
      <c r="AD342" s="476"/>
      <c r="AE342" s="476"/>
      <c r="AF342" s="476"/>
      <c r="AG342" s="476"/>
      <c r="AH342" s="476"/>
      <c r="AI342" s="476"/>
      <c r="AJ342" s="476"/>
      <c r="AK342" s="476"/>
      <c r="AL342" s="476"/>
      <c r="AM342" s="476"/>
      <c r="AN342" s="476"/>
      <c r="AO342" s="476"/>
      <c r="AP342" s="476"/>
      <c r="AQ342" s="476"/>
      <c r="AR342" s="476"/>
      <c r="AS342" s="476"/>
      <c r="AT342" s="476"/>
      <c r="AU342" s="476"/>
      <c r="AV342" s="476"/>
      <c r="AW342" s="476"/>
      <c r="AX342" s="476"/>
      <c r="AY342" s="476"/>
      <c r="AZ342" s="476"/>
      <c r="BA342" s="476"/>
      <c r="BB342" s="476"/>
      <c r="BC342" s="476"/>
      <c r="BD342" s="476"/>
      <c r="BE342" s="476"/>
      <c r="BF342" s="476"/>
      <c r="BG342" s="476"/>
      <c r="BH342" s="476"/>
      <c r="BI342" s="476"/>
      <c r="BJ342" s="476"/>
      <c r="BK342" s="476"/>
      <c r="BL342" s="476"/>
      <c r="BM342" s="476"/>
      <c r="BN342" s="476"/>
      <c r="BO342" s="476"/>
      <c r="BP342" s="476"/>
      <c r="BQ342" s="476"/>
      <c r="BR342" s="476"/>
      <c r="BS342" s="476"/>
      <c r="BT342" s="476"/>
      <c r="BU342" s="476"/>
      <c r="BV342" s="476"/>
      <c r="BW342" s="476"/>
      <c r="BX342" s="476"/>
      <c r="BY342" s="476"/>
      <c r="BZ342" s="476"/>
      <c r="CA342" s="259"/>
      <c r="CB342" s="259"/>
      <c r="CC342" s="259"/>
      <c r="CD342" s="259"/>
      <c r="CE342" s="259"/>
      <c r="CF342" s="259"/>
      <c r="CG342" s="259"/>
      <c r="CH342" s="259"/>
      <c r="CI342" s="259"/>
      <c r="CJ342" s="259"/>
      <c r="CK342" s="259"/>
      <c r="CL342" s="259"/>
      <c r="CM342" s="259"/>
      <c r="CN342" s="259"/>
      <c r="CO342" s="259"/>
      <c r="CP342" s="259"/>
      <c r="CQ342" s="259"/>
      <c r="CR342" s="259"/>
      <c r="CS342" s="259"/>
      <c r="CT342" s="259"/>
      <c r="CU342" s="259"/>
      <c r="CV342" s="259"/>
      <c r="CW342" s="259"/>
      <c r="CX342" s="259"/>
      <c r="CY342" s="259"/>
      <c r="CZ342" s="259"/>
      <c r="DA342" s="259"/>
      <c r="DB342" s="259"/>
      <c r="DC342" s="259"/>
      <c r="DD342" s="259"/>
      <c r="DE342" s="259"/>
      <c r="DF342" s="259"/>
      <c r="DG342" s="259"/>
      <c r="DH342" s="259"/>
      <c r="DI342" s="259"/>
      <c r="DJ342" s="259"/>
      <c r="DK342" s="259"/>
      <c r="DL342" s="259"/>
      <c r="DM342" s="259"/>
      <c r="DN342" s="259"/>
      <c r="DO342" s="259"/>
      <c r="DP342" s="259"/>
      <c r="DQ342" s="259"/>
      <c r="DR342" s="259"/>
      <c r="DS342" s="259"/>
      <c r="DT342" s="259"/>
      <c r="DU342" s="259"/>
      <c r="DV342" s="259"/>
      <c r="DW342" s="259"/>
      <c r="DX342" s="259"/>
      <c r="DY342" s="259"/>
      <c r="DZ342" s="259"/>
      <c r="EA342" s="259"/>
      <c r="EB342" s="259"/>
      <c r="EC342" s="259"/>
      <c r="ED342" s="259"/>
      <c r="EE342" s="259"/>
      <c r="EF342" s="259"/>
      <c r="EG342" s="259"/>
      <c r="EH342" s="259"/>
      <c r="EI342" s="259"/>
      <c r="EJ342" s="259"/>
      <c r="EK342" s="259"/>
      <c r="EL342" s="259"/>
      <c r="EM342" s="259"/>
      <c r="EN342" s="259"/>
      <c r="EO342" s="259"/>
      <c r="EP342" s="259"/>
      <c r="EQ342" s="259"/>
      <c r="ER342" s="259"/>
      <c r="ES342" s="259"/>
      <c r="ET342" s="259"/>
      <c r="EU342" s="259"/>
      <c r="EV342" s="259"/>
      <c r="EW342" s="259"/>
      <c r="EX342" s="259"/>
      <c r="EY342" s="259"/>
      <c r="EZ342" s="259"/>
      <c r="FA342" s="259"/>
      <c r="FB342" s="259"/>
      <c r="FC342" s="259"/>
      <c r="FD342" s="259"/>
      <c r="FE342" s="259"/>
      <c r="FF342" s="259"/>
      <c r="FG342" s="259"/>
      <c r="FH342" s="259"/>
      <c r="FI342" s="259"/>
      <c r="FJ342" s="259"/>
      <c r="FK342" s="259"/>
      <c r="FL342" s="259"/>
      <c r="FM342" s="259"/>
      <c r="FN342" s="259"/>
      <c r="FO342" s="259"/>
      <c r="FP342" s="259"/>
      <c r="FQ342" s="259"/>
      <c r="FR342" s="259"/>
      <c r="FS342" s="259"/>
      <c r="FT342" s="259"/>
      <c r="FU342" s="259"/>
      <c r="FV342" s="259"/>
      <c r="FW342" s="259"/>
      <c r="FX342" s="259"/>
      <c r="FY342" s="259"/>
      <c r="FZ342" s="259"/>
      <c r="GA342" s="259"/>
      <c r="GB342" s="259"/>
      <c r="GC342" s="259"/>
      <c r="GD342" s="259"/>
      <c r="GE342" s="259"/>
      <c r="GF342" s="259"/>
      <c r="GG342" s="259"/>
      <c r="GH342" s="259"/>
      <c r="GI342" s="259"/>
    </row>
    <row r="343" spans="1:191" hidden="1">
      <c r="B343" s="441" t="s">
        <v>169</v>
      </c>
      <c r="C343" s="693"/>
      <c r="K343" s="491"/>
      <c r="L343" s="491"/>
      <c r="M343" s="491"/>
      <c r="N343" s="491"/>
      <c r="O343" s="491"/>
      <c r="P343" s="491"/>
      <c r="Q343" s="491"/>
      <c r="R343" s="491"/>
      <c r="S343" s="476"/>
      <c r="T343" s="476"/>
      <c r="U343" s="476"/>
      <c r="V343" s="476"/>
      <c r="W343" s="476"/>
      <c r="X343" s="476"/>
      <c r="Y343" s="476"/>
      <c r="Z343" s="476"/>
      <c r="AA343" s="476"/>
      <c r="AB343" s="476"/>
      <c r="AC343" s="476"/>
      <c r="AD343" s="476"/>
      <c r="AE343" s="476"/>
      <c r="AF343" s="476"/>
      <c r="AG343" s="476"/>
      <c r="AH343" s="476"/>
      <c r="AI343" s="476"/>
      <c r="AJ343" s="476"/>
      <c r="AK343" s="476"/>
      <c r="AL343" s="476"/>
      <c r="AM343" s="476"/>
      <c r="AN343" s="476"/>
      <c r="AO343" s="476"/>
      <c r="AP343" s="476"/>
      <c r="AQ343" s="476"/>
      <c r="AR343" s="476"/>
      <c r="AS343" s="476"/>
      <c r="AT343" s="476"/>
      <c r="AU343" s="476"/>
      <c r="AV343" s="476"/>
      <c r="AW343" s="476"/>
      <c r="AX343" s="476"/>
      <c r="AY343" s="476"/>
      <c r="AZ343" s="476"/>
      <c r="BA343" s="476"/>
      <c r="BB343" s="476"/>
      <c r="BC343" s="476"/>
      <c r="BD343" s="476"/>
      <c r="BE343" s="476"/>
      <c r="BF343" s="476"/>
      <c r="BG343" s="476"/>
      <c r="BH343" s="476"/>
      <c r="BI343" s="476"/>
      <c r="BJ343" s="476"/>
      <c r="BK343" s="476"/>
      <c r="BL343" s="476"/>
      <c r="BM343" s="476"/>
      <c r="BN343" s="476"/>
      <c r="BO343" s="476"/>
      <c r="BP343" s="476"/>
      <c r="BQ343" s="476"/>
      <c r="BR343" s="476"/>
      <c r="BS343" s="476"/>
      <c r="BT343" s="476"/>
      <c r="BU343" s="476"/>
      <c r="BV343" s="476"/>
      <c r="BW343" s="476"/>
      <c r="BX343" s="476"/>
      <c r="BY343" s="476"/>
      <c r="BZ343" s="476"/>
      <c r="CA343" s="259"/>
      <c r="CB343" s="259"/>
      <c r="CC343" s="259"/>
      <c r="CD343" s="259"/>
      <c r="CE343" s="259"/>
      <c r="CF343" s="259"/>
      <c r="CG343" s="259"/>
      <c r="CH343" s="259"/>
      <c r="CI343" s="259"/>
      <c r="CJ343" s="259"/>
      <c r="CK343" s="259"/>
      <c r="CL343" s="259"/>
      <c r="CM343" s="259"/>
      <c r="CN343" s="259"/>
      <c r="CO343" s="259"/>
      <c r="CP343" s="259"/>
      <c r="CQ343" s="259"/>
      <c r="CR343" s="259"/>
      <c r="CS343" s="259"/>
      <c r="CT343" s="259"/>
      <c r="CU343" s="259"/>
      <c r="CV343" s="259"/>
      <c r="CW343" s="259"/>
      <c r="CX343" s="259"/>
      <c r="CY343" s="259"/>
      <c r="CZ343" s="259"/>
      <c r="DA343" s="259"/>
      <c r="DB343" s="259"/>
      <c r="DC343" s="259"/>
      <c r="DD343" s="259"/>
      <c r="DE343" s="259"/>
      <c r="DF343" s="259"/>
      <c r="DG343" s="259"/>
      <c r="DH343" s="259"/>
      <c r="DI343" s="259"/>
      <c r="DJ343" s="259"/>
      <c r="DK343" s="259"/>
      <c r="DL343" s="259"/>
      <c r="DM343" s="259"/>
      <c r="DN343" s="259"/>
      <c r="DO343" s="259"/>
      <c r="DP343" s="259"/>
      <c r="DQ343" s="259"/>
      <c r="DR343" s="259"/>
      <c r="DS343" s="259"/>
      <c r="DT343" s="259"/>
      <c r="DU343" s="259"/>
      <c r="DV343" s="259"/>
      <c r="DW343" s="259"/>
      <c r="DX343" s="259"/>
      <c r="DY343" s="259"/>
      <c r="DZ343" s="259"/>
      <c r="EA343" s="259"/>
      <c r="EB343" s="259"/>
      <c r="EC343" s="259"/>
      <c r="ED343" s="259"/>
      <c r="EE343" s="259"/>
      <c r="EF343" s="259"/>
      <c r="EG343" s="259"/>
      <c r="EH343" s="259"/>
      <c r="EI343" s="259"/>
      <c r="EJ343" s="259"/>
      <c r="EK343" s="259"/>
      <c r="EL343" s="259"/>
      <c r="EM343" s="259"/>
      <c r="EN343" s="259"/>
      <c r="EO343" s="259"/>
      <c r="EP343" s="259"/>
      <c r="EQ343" s="259"/>
      <c r="ER343" s="259"/>
      <c r="ES343" s="259"/>
      <c r="ET343" s="259"/>
      <c r="EU343" s="259"/>
      <c r="EV343" s="259"/>
      <c r="EW343" s="259"/>
      <c r="EX343" s="259"/>
      <c r="EY343" s="259"/>
      <c r="EZ343" s="259"/>
      <c r="FA343" s="259"/>
      <c r="FB343" s="259"/>
      <c r="FC343" s="259"/>
      <c r="FD343" s="259"/>
      <c r="FE343" s="259"/>
      <c r="FF343" s="259"/>
      <c r="FG343" s="259"/>
      <c r="FH343" s="259"/>
      <c r="FI343" s="259"/>
      <c r="FJ343" s="259"/>
      <c r="FK343" s="259"/>
      <c r="FL343" s="259"/>
      <c r="FM343" s="259"/>
      <c r="FN343" s="259"/>
      <c r="FO343" s="259"/>
      <c r="FP343" s="259"/>
      <c r="FQ343" s="259"/>
      <c r="FR343" s="259"/>
      <c r="FS343" s="259"/>
      <c r="FT343" s="259"/>
      <c r="FU343" s="259"/>
      <c r="FV343" s="259"/>
      <c r="FW343" s="259"/>
      <c r="FX343" s="259"/>
      <c r="FY343" s="259"/>
      <c r="FZ343" s="259"/>
      <c r="GA343" s="259"/>
      <c r="GB343" s="259"/>
      <c r="GC343" s="259"/>
      <c r="GD343" s="259"/>
      <c r="GE343" s="259"/>
      <c r="GF343" s="259"/>
      <c r="GG343" s="259"/>
      <c r="GH343" s="259"/>
      <c r="GI343" s="259"/>
    </row>
    <row r="344" spans="1:191" hidden="1">
      <c r="A344" s="530"/>
      <c r="B344" s="441" t="s">
        <v>170</v>
      </c>
      <c r="C344" s="442" t="s">
        <v>153</v>
      </c>
      <c r="D344" s="442" t="s">
        <v>164</v>
      </c>
      <c r="E344" s="503" t="s">
        <v>165</v>
      </c>
      <c r="F344" s="503" t="s">
        <v>62</v>
      </c>
      <c r="G344" s="503" t="s">
        <v>166</v>
      </c>
      <c r="H344" s="504"/>
      <c r="I344" s="439"/>
      <c r="J344" s="505"/>
      <c r="K344" s="439"/>
      <c r="L344" s="439"/>
      <c r="M344" s="439"/>
      <c r="N344" s="491"/>
      <c r="O344" s="491"/>
      <c r="P344" s="491"/>
      <c r="Q344" s="491"/>
      <c r="R344" s="491"/>
      <c r="S344" s="476"/>
      <c r="T344" s="476"/>
      <c r="U344" s="476"/>
      <c r="V344" s="476"/>
      <c r="W344" s="476"/>
      <c r="X344" s="476"/>
      <c r="Y344" s="476"/>
      <c r="Z344" s="476"/>
      <c r="AA344" s="476"/>
      <c r="AB344" s="476"/>
      <c r="AC344" s="476"/>
      <c r="AD344" s="476"/>
      <c r="AE344" s="476"/>
      <c r="AF344" s="476"/>
      <c r="AG344" s="476"/>
      <c r="AH344" s="476"/>
      <c r="AI344" s="476"/>
      <c r="AJ344" s="476"/>
      <c r="AK344" s="476"/>
      <c r="AL344" s="476"/>
      <c r="AM344" s="476"/>
      <c r="AN344" s="476"/>
      <c r="AO344" s="476"/>
      <c r="AP344" s="476"/>
      <c r="AQ344" s="476"/>
      <c r="AR344" s="476"/>
      <c r="AS344" s="476"/>
      <c r="AT344" s="476"/>
      <c r="AU344" s="476"/>
      <c r="AV344" s="476"/>
      <c r="AW344" s="476"/>
      <c r="AX344" s="476"/>
      <c r="AY344" s="476"/>
      <c r="AZ344" s="476"/>
      <c r="BA344" s="476"/>
      <c r="BB344" s="476"/>
      <c r="BC344" s="476"/>
      <c r="BD344" s="476"/>
      <c r="BE344" s="476"/>
      <c r="BF344" s="476"/>
      <c r="BG344" s="476"/>
      <c r="BH344" s="476"/>
      <c r="BI344" s="476"/>
      <c r="BJ344" s="476"/>
      <c r="BK344" s="476"/>
      <c r="BL344" s="476"/>
      <c r="BM344" s="476"/>
      <c r="BN344" s="476"/>
      <c r="BO344" s="476"/>
      <c r="BP344" s="476"/>
      <c r="BQ344" s="476"/>
      <c r="BR344" s="476"/>
      <c r="BS344" s="476"/>
      <c r="BT344" s="476"/>
      <c r="BU344" s="476"/>
      <c r="BV344" s="476"/>
      <c r="BW344" s="476"/>
      <c r="BX344" s="476"/>
      <c r="BY344" s="476"/>
      <c r="BZ344" s="476"/>
      <c r="CA344" s="259"/>
      <c r="CB344" s="259"/>
      <c r="CC344" s="259"/>
      <c r="CD344" s="259"/>
      <c r="CE344" s="259"/>
      <c r="CF344" s="259"/>
      <c r="CG344" s="259"/>
      <c r="CH344" s="259"/>
      <c r="CI344" s="259"/>
      <c r="CJ344" s="259"/>
      <c r="CK344" s="259"/>
      <c r="CL344" s="259"/>
      <c r="CM344" s="259"/>
      <c r="CN344" s="259"/>
      <c r="CO344" s="259"/>
      <c r="CP344" s="259"/>
      <c r="CQ344" s="259"/>
      <c r="CR344" s="259"/>
      <c r="CS344" s="259"/>
      <c r="CT344" s="259"/>
      <c r="CU344" s="259"/>
      <c r="CV344" s="259"/>
      <c r="CW344" s="259"/>
      <c r="CX344" s="259"/>
      <c r="CY344" s="259"/>
      <c r="CZ344" s="259"/>
      <c r="DA344" s="259"/>
      <c r="DB344" s="259"/>
      <c r="DC344" s="259"/>
      <c r="DD344" s="259"/>
      <c r="DE344" s="259"/>
      <c r="DF344" s="259"/>
      <c r="DG344" s="259"/>
      <c r="DH344" s="259"/>
      <c r="DI344" s="259"/>
      <c r="DJ344" s="259"/>
      <c r="DK344" s="259"/>
      <c r="DL344" s="259"/>
      <c r="DM344" s="259"/>
      <c r="DN344" s="259"/>
      <c r="DO344" s="259"/>
      <c r="DP344" s="259"/>
      <c r="DQ344" s="259"/>
      <c r="DR344" s="259"/>
      <c r="DS344" s="259"/>
      <c r="DT344" s="259"/>
      <c r="DU344" s="259"/>
      <c r="DV344" s="259"/>
      <c r="DW344" s="259"/>
      <c r="DX344" s="259"/>
      <c r="DY344" s="259"/>
      <c r="DZ344" s="259"/>
      <c r="EA344" s="259"/>
      <c r="EB344" s="259"/>
      <c r="EC344" s="259"/>
      <c r="ED344" s="259"/>
      <c r="EE344" s="259"/>
      <c r="EF344" s="259"/>
      <c r="EG344" s="259"/>
      <c r="EH344" s="259"/>
      <c r="EI344" s="259"/>
      <c r="EJ344" s="259"/>
      <c r="EK344" s="259"/>
      <c r="EL344" s="259"/>
      <c r="EM344" s="259"/>
      <c r="EN344" s="259"/>
      <c r="EO344" s="259"/>
      <c r="EP344" s="259"/>
      <c r="EQ344" s="259"/>
      <c r="ER344" s="259"/>
      <c r="ES344" s="259"/>
      <c r="ET344" s="259"/>
      <c r="EU344" s="259"/>
      <c r="EV344" s="259"/>
      <c r="EW344" s="259"/>
      <c r="EX344" s="259"/>
      <c r="EY344" s="259"/>
      <c r="EZ344" s="259"/>
      <c r="FA344" s="259"/>
      <c r="FB344" s="259"/>
      <c r="FC344" s="259"/>
      <c r="FD344" s="259"/>
      <c r="FE344" s="259"/>
      <c r="FF344" s="259"/>
      <c r="FG344" s="259"/>
      <c r="FH344" s="259"/>
      <c r="FI344" s="259"/>
      <c r="FJ344" s="259"/>
      <c r="FK344" s="259"/>
      <c r="FL344" s="259"/>
      <c r="FM344" s="259"/>
      <c r="FN344" s="259"/>
      <c r="FO344" s="259"/>
      <c r="FP344" s="259"/>
      <c r="FQ344" s="259"/>
      <c r="FR344" s="259"/>
      <c r="FS344" s="259"/>
      <c r="FT344" s="259"/>
      <c r="FU344" s="259"/>
      <c r="FV344" s="259"/>
      <c r="FW344" s="259"/>
      <c r="FX344" s="259"/>
      <c r="FY344" s="259"/>
      <c r="FZ344" s="259"/>
      <c r="GA344" s="259"/>
      <c r="GB344" s="259"/>
      <c r="GC344" s="259"/>
      <c r="GD344" s="259"/>
      <c r="GE344" s="259"/>
      <c r="GF344" s="259"/>
      <c r="GG344" s="259"/>
      <c r="GH344" s="259"/>
      <c r="GI344" s="259"/>
    </row>
    <row r="345" spans="1:191" hidden="1">
      <c r="B345" s="444" t="s">
        <v>21</v>
      </c>
      <c r="C345" s="694"/>
      <c r="D345" s="683"/>
      <c r="E345" s="684"/>
      <c r="F345" s="684"/>
      <c r="G345" s="685"/>
      <c r="H345" s="257"/>
      <c r="I345" s="435"/>
      <c r="J345" s="439"/>
      <c r="K345" s="435"/>
      <c r="L345" s="435"/>
      <c r="M345" s="435"/>
      <c r="N345" s="491"/>
      <c r="O345" s="491"/>
      <c r="P345" s="491"/>
      <c r="Q345" s="491"/>
      <c r="R345" s="491"/>
      <c r="S345" s="476"/>
      <c r="T345" s="476"/>
      <c r="U345" s="476"/>
      <c r="V345" s="476"/>
      <c r="W345" s="476"/>
      <c r="X345" s="476"/>
      <c r="Y345" s="476"/>
      <c r="Z345" s="476"/>
      <c r="AA345" s="476"/>
      <c r="AB345" s="476"/>
      <c r="AC345" s="476"/>
      <c r="AD345" s="476"/>
      <c r="AE345" s="476"/>
      <c r="AF345" s="476"/>
      <c r="AG345" s="476"/>
      <c r="AH345" s="476"/>
      <c r="AI345" s="476"/>
      <c r="AJ345" s="476"/>
      <c r="AK345" s="476"/>
      <c r="AL345" s="476"/>
      <c r="AM345" s="476"/>
      <c r="AN345" s="476"/>
      <c r="AO345" s="476"/>
      <c r="AP345" s="476"/>
      <c r="AQ345" s="476"/>
      <c r="AR345" s="476"/>
      <c r="AS345" s="476"/>
      <c r="AT345" s="476"/>
      <c r="AU345" s="476"/>
      <c r="AV345" s="476"/>
      <c r="AW345" s="476"/>
      <c r="AX345" s="476"/>
      <c r="AY345" s="476"/>
      <c r="AZ345" s="476"/>
      <c r="BA345" s="476"/>
      <c r="BB345" s="476"/>
      <c r="BC345" s="476"/>
      <c r="BD345" s="476"/>
      <c r="BE345" s="476"/>
      <c r="BF345" s="476"/>
      <c r="BG345" s="476"/>
      <c r="BH345" s="476"/>
      <c r="BI345" s="476"/>
      <c r="BJ345" s="476"/>
      <c r="BK345" s="476"/>
      <c r="BL345" s="476"/>
      <c r="BM345" s="476"/>
      <c r="BN345" s="476"/>
      <c r="BO345" s="476"/>
      <c r="BP345" s="476"/>
      <c r="BQ345" s="476"/>
      <c r="BR345" s="476"/>
      <c r="BS345" s="476"/>
      <c r="BT345" s="476"/>
      <c r="BU345" s="476"/>
      <c r="BV345" s="476"/>
      <c r="BW345" s="476"/>
      <c r="BX345" s="476"/>
      <c r="BY345" s="476"/>
      <c r="BZ345" s="476"/>
      <c r="CA345" s="259"/>
      <c r="CB345" s="259"/>
      <c r="CC345" s="259"/>
      <c r="CD345" s="259"/>
      <c r="CE345" s="259"/>
      <c r="CF345" s="259"/>
      <c r="CG345" s="259"/>
      <c r="CH345" s="259"/>
      <c r="CI345" s="259"/>
      <c r="CJ345" s="259"/>
      <c r="CK345" s="259"/>
      <c r="CL345" s="259"/>
      <c r="CM345" s="259"/>
      <c r="CN345" s="259"/>
      <c r="CO345" s="259"/>
      <c r="CP345" s="259"/>
      <c r="CQ345" s="259"/>
      <c r="CR345" s="259"/>
      <c r="CS345" s="259"/>
      <c r="CT345" s="259"/>
      <c r="CU345" s="259"/>
      <c r="CV345" s="259"/>
      <c r="CW345" s="259"/>
      <c r="CX345" s="259"/>
      <c r="CY345" s="259"/>
      <c r="CZ345" s="259"/>
      <c r="DA345" s="259"/>
      <c r="DB345" s="259"/>
      <c r="DC345" s="259"/>
      <c r="DD345" s="259"/>
      <c r="DE345" s="259"/>
      <c r="DF345" s="259"/>
      <c r="DG345" s="259"/>
      <c r="DH345" s="259"/>
      <c r="DI345" s="259"/>
      <c r="DJ345" s="259"/>
      <c r="DK345" s="259"/>
      <c r="DL345" s="259"/>
      <c r="DM345" s="259"/>
      <c r="DN345" s="259"/>
      <c r="DO345" s="259"/>
      <c r="DP345" s="259"/>
      <c r="DQ345" s="259"/>
      <c r="DR345" s="259"/>
      <c r="DS345" s="259"/>
      <c r="DT345" s="259"/>
      <c r="DU345" s="259"/>
      <c r="DV345" s="259"/>
      <c r="DW345" s="259"/>
      <c r="DX345" s="259"/>
      <c r="DY345" s="259"/>
      <c r="DZ345" s="259"/>
      <c r="EA345" s="259"/>
      <c r="EB345" s="259"/>
      <c r="EC345" s="259"/>
      <c r="ED345" s="259"/>
      <c r="EE345" s="259"/>
      <c r="EF345" s="259"/>
      <c r="EG345" s="259"/>
      <c r="EH345" s="259"/>
      <c r="EI345" s="259"/>
      <c r="EJ345" s="259"/>
      <c r="EK345" s="259"/>
      <c r="EL345" s="259"/>
      <c r="EM345" s="259"/>
      <c r="EN345" s="259"/>
      <c r="EO345" s="259"/>
      <c r="EP345" s="259"/>
      <c r="EQ345" s="259"/>
      <c r="ER345" s="259"/>
      <c r="ES345" s="259"/>
      <c r="ET345" s="259"/>
      <c r="EU345" s="259"/>
      <c r="EV345" s="259"/>
      <c r="EW345" s="259"/>
      <c r="EX345" s="259"/>
      <c r="EY345" s="259"/>
      <c r="EZ345" s="259"/>
      <c r="FA345" s="259"/>
      <c r="FB345" s="259"/>
      <c r="FC345" s="259"/>
      <c r="FD345" s="259"/>
      <c r="FE345" s="259"/>
      <c r="FF345" s="259"/>
      <c r="FG345" s="259"/>
      <c r="FH345" s="259"/>
      <c r="FI345" s="259"/>
      <c r="FJ345" s="259"/>
      <c r="FK345" s="259"/>
      <c r="FL345" s="259"/>
      <c r="FM345" s="259"/>
      <c r="FN345" s="259"/>
      <c r="FO345" s="259"/>
      <c r="FP345" s="259"/>
      <c r="FQ345" s="259"/>
      <c r="FR345" s="259"/>
      <c r="FS345" s="259"/>
      <c r="FT345" s="259"/>
      <c r="FU345" s="259"/>
      <c r="FV345" s="259"/>
      <c r="FW345" s="259"/>
      <c r="FX345" s="259"/>
      <c r="FY345" s="259"/>
      <c r="FZ345" s="259"/>
      <c r="GA345" s="259"/>
      <c r="GB345" s="259"/>
      <c r="GC345" s="259"/>
      <c r="GD345" s="259"/>
      <c r="GE345" s="259"/>
      <c r="GF345" s="259"/>
      <c r="GG345" s="259"/>
      <c r="GH345" s="259"/>
      <c r="GI345" s="259"/>
    </row>
    <row r="346" spans="1:191" hidden="1">
      <c r="C346" s="690"/>
      <c r="D346" s="683"/>
      <c r="E346" s="684"/>
      <c r="F346" s="684"/>
      <c r="G346" s="685"/>
      <c r="H346" s="257"/>
      <c r="I346" s="435"/>
      <c r="J346" s="439"/>
      <c r="K346" s="435"/>
      <c r="L346" s="435"/>
      <c r="M346" s="435"/>
      <c r="N346" s="491"/>
      <c r="O346" s="491"/>
      <c r="P346" s="491"/>
      <c r="Q346" s="491"/>
      <c r="R346" s="491"/>
      <c r="S346" s="476"/>
      <c r="T346" s="476"/>
      <c r="U346" s="476"/>
      <c r="V346" s="476"/>
      <c r="W346" s="476"/>
      <c r="X346" s="476"/>
      <c r="Y346" s="476"/>
      <c r="Z346" s="476"/>
      <c r="AA346" s="476"/>
      <c r="AB346" s="476"/>
      <c r="AC346" s="476"/>
      <c r="AD346" s="476"/>
      <c r="AE346" s="476"/>
      <c r="AF346" s="476"/>
      <c r="AG346" s="476"/>
      <c r="AH346" s="476"/>
      <c r="AI346" s="476"/>
      <c r="AJ346" s="476"/>
      <c r="AK346" s="476"/>
      <c r="AL346" s="476"/>
      <c r="AM346" s="476"/>
      <c r="AN346" s="476"/>
      <c r="AO346" s="476"/>
      <c r="AP346" s="476"/>
      <c r="AQ346" s="476"/>
      <c r="AR346" s="476"/>
      <c r="AS346" s="476"/>
      <c r="AT346" s="476"/>
      <c r="AU346" s="476"/>
      <c r="AV346" s="476"/>
      <c r="AW346" s="476"/>
      <c r="AX346" s="476"/>
      <c r="AY346" s="476"/>
      <c r="AZ346" s="476"/>
      <c r="BA346" s="476"/>
      <c r="BB346" s="476"/>
      <c r="BC346" s="476"/>
      <c r="BD346" s="476"/>
      <c r="BE346" s="476"/>
      <c r="BF346" s="476"/>
      <c r="BG346" s="476"/>
      <c r="BH346" s="476"/>
      <c r="BI346" s="476"/>
      <c r="BJ346" s="476"/>
      <c r="BK346" s="476"/>
      <c r="BL346" s="476"/>
      <c r="BM346" s="476"/>
      <c r="BN346" s="476"/>
      <c r="BO346" s="476"/>
      <c r="BP346" s="476"/>
      <c r="BQ346" s="476"/>
      <c r="BR346" s="476"/>
      <c r="BS346" s="476"/>
      <c r="BT346" s="476"/>
      <c r="BU346" s="476"/>
      <c r="BV346" s="476"/>
      <c r="BW346" s="476"/>
      <c r="BX346" s="476"/>
      <c r="BY346" s="476"/>
      <c r="BZ346" s="476"/>
      <c r="CA346" s="259"/>
      <c r="CB346" s="259"/>
      <c r="CC346" s="259"/>
      <c r="CD346" s="259"/>
      <c r="CE346" s="259"/>
      <c r="CF346" s="259"/>
      <c r="CG346" s="259"/>
      <c r="CH346" s="259"/>
      <c r="CI346" s="259"/>
      <c r="CJ346" s="259"/>
      <c r="CK346" s="259"/>
      <c r="CL346" s="259"/>
      <c r="CM346" s="259"/>
      <c r="CN346" s="259"/>
      <c r="CO346" s="259"/>
      <c r="CP346" s="259"/>
      <c r="CQ346" s="259"/>
      <c r="CR346" s="259"/>
      <c r="CS346" s="259"/>
      <c r="CT346" s="259"/>
      <c r="CU346" s="259"/>
      <c r="CV346" s="259"/>
      <c r="CW346" s="259"/>
      <c r="CX346" s="259"/>
      <c r="CY346" s="259"/>
      <c r="CZ346" s="259"/>
      <c r="DA346" s="259"/>
      <c r="DB346" s="259"/>
      <c r="DC346" s="259"/>
      <c r="DD346" s="259"/>
      <c r="DE346" s="259"/>
      <c r="DF346" s="259"/>
      <c r="DG346" s="259"/>
      <c r="DH346" s="259"/>
      <c r="DI346" s="259"/>
      <c r="DJ346" s="259"/>
      <c r="DK346" s="259"/>
      <c r="DL346" s="259"/>
      <c r="DM346" s="259"/>
      <c r="DN346" s="259"/>
      <c r="DO346" s="259"/>
      <c r="DP346" s="259"/>
      <c r="DQ346" s="259"/>
      <c r="DR346" s="259"/>
      <c r="DS346" s="259"/>
      <c r="DT346" s="259"/>
      <c r="DU346" s="259"/>
      <c r="DV346" s="259"/>
      <c r="DW346" s="259"/>
      <c r="DX346" s="259"/>
      <c r="DY346" s="259"/>
      <c r="DZ346" s="259"/>
      <c r="EA346" s="259"/>
      <c r="EB346" s="259"/>
      <c r="EC346" s="259"/>
      <c r="ED346" s="259"/>
      <c r="EE346" s="259"/>
      <c r="EF346" s="259"/>
      <c r="EG346" s="259"/>
      <c r="EH346" s="259"/>
      <c r="EI346" s="259"/>
      <c r="EJ346" s="259"/>
      <c r="EK346" s="259"/>
      <c r="EL346" s="259"/>
      <c r="EM346" s="259"/>
      <c r="EN346" s="259"/>
      <c r="EO346" s="259"/>
      <c r="EP346" s="259"/>
      <c r="EQ346" s="259"/>
      <c r="ER346" s="259"/>
      <c r="ES346" s="259"/>
      <c r="ET346" s="259"/>
      <c r="EU346" s="259"/>
      <c r="EV346" s="259"/>
      <c r="EW346" s="259"/>
      <c r="EX346" s="259"/>
      <c r="EY346" s="259"/>
      <c r="EZ346" s="259"/>
      <c r="FA346" s="259"/>
      <c r="FB346" s="259"/>
      <c r="FC346" s="259"/>
      <c r="FD346" s="259"/>
      <c r="FE346" s="259"/>
      <c r="FF346" s="259"/>
      <c r="FG346" s="259"/>
      <c r="FH346" s="259"/>
      <c r="FI346" s="259"/>
      <c r="FJ346" s="259"/>
      <c r="FK346" s="259"/>
      <c r="FL346" s="259"/>
      <c r="FM346" s="259"/>
      <c r="FN346" s="259"/>
      <c r="FO346" s="259"/>
      <c r="FP346" s="259"/>
      <c r="FQ346" s="259"/>
      <c r="FR346" s="259"/>
      <c r="FS346" s="259"/>
      <c r="FT346" s="259"/>
      <c r="FU346" s="259"/>
      <c r="FV346" s="259"/>
      <c r="FW346" s="259"/>
      <c r="FX346" s="259"/>
      <c r="FY346" s="259"/>
      <c r="FZ346" s="259"/>
      <c r="GA346" s="259"/>
      <c r="GB346" s="259"/>
      <c r="GC346" s="259"/>
      <c r="GD346" s="259"/>
      <c r="GE346" s="259"/>
      <c r="GF346" s="259"/>
      <c r="GG346" s="259"/>
      <c r="GH346" s="259"/>
      <c r="GI346" s="259"/>
    </row>
    <row r="347" spans="1:191" hidden="1">
      <c r="C347" s="690"/>
      <c r="D347" s="683"/>
      <c r="E347" s="688"/>
      <c r="F347" s="688"/>
      <c r="G347" s="689"/>
      <c r="H347" s="275"/>
      <c r="I347" s="435"/>
      <c r="J347" s="439"/>
      <c r="K347" s="435"/>
      <c r="L347" s="435"/>
      <c r="M347" s="435"/>
      <c r="N347" s="491"/>
      <c r="O347" s="491"/>
      <c r="P347" s="491"/>
      <c r="Q347" s="491"/>
      <c r="R347" s="491"/>
      <c r="S347" s="476"/>
      <c r="T347" s="476"/>
      <c r="U347" s="476"/>
      <c r="V347" s="476"/>
      <c r="W347" s="476"/>
      <c r="X347" s="476"/>
      <c r="Y347" s="476"/>
      <c r="Z347" s="476"/>
      <c r="AA347" s="476"/>
      <c r="AB347" s="476"/>
      <c r="AC347" s="476"/>
      <c r="AD347" s="476"/>
      <c r="AE347" s="476"/>
      <c r="AF347" s="476"/>
      <c r="AG347" s="476"/>
      <c r="AH347" s="476"/>
      <c r="AI347" s="476"/>
      <c r="AJ347" s="476"/>
      <c r="AK347" s="476"/>
      <c r="AL347" s="476"/>
      <c r="AM347" s="476"/>
      <c r="AN347" s="476"/>
      <c r="AO347" s="476"/>
      <c r="AP347" s="476"/>
      <c r="AQ347" s="476"/>
      <c r="AR347" s="476"/>
      <c r="AS347" s="476"/>
      <c r="AT347" s="476"/>
      <c r="AU347" s="476"/>
      <c r="AV347" s="476"/>
      <c r="AW347" s="476"/>
      <c r="AX347" s="476"/>
      <c r="AY347" s="476"/>
      <c r="AZ347" s="476"/>
      <c r="BA347" s="476"/>
      <c r="BB347" s="476"/>
      <c r="BC347" s="476"/>
      <c r="BD347" s="476"/>
      <c r="BE347" s="476"/>
      <c r="BF347" s="476"/>
      <c r="BG347" s="476"/>
      <c r="BH347" s="476"/>
      <c r="BI347" s="476"/>
      <c r="BJ347" s="476"/>
      <c r="BK347" s="476"/>
      <c r="BL347" s="476"/>
      <c r="BM347" s="476"/>
      <c r="BN347" s="476"/>
      <c r="BO347" s="476"/>
      <c r="BP347" s="476"/>
      <c r="BQ347" s="476"/>
      <c r="BR347" s="476"/>
      <c r="BS347" s="476"/>
      <c r="BT347" s="476"/>
      <c r="BU347" s="476"/>
      <c r="BV347" s="476"/>
      <c r="BW347" s="476"/>
      <c r="BX347" s="476"/>
      <c r="BY347" s="476"/>
      <c r="BZ347" s="476"/>
      <c r="CA347" s="476"/>
      <c r="CB347" s="259"/>
      <c r="CC347" s="259"/>
      <c r="CD347" s="259"/>
      <c r="CE347" s="259"/>
      <c r="CF347" s="259"/>
      <c r="CG347" s="259"/>
      <c r="CH347" s="259"/>
      <c r="CI347" s="259"/>
      <c r="CJ347" s="259"/>
      <c r="CK347" s="259"/>
      <c r="CL347" s="259"/>
      <c r="CM347" s="259"/>
      <c r="CN347" s="259"/>
      <c r="CO347" s="259"/>
      <c r="CP347" s="259"/>
      <c r="CQ347" s="259"/>
      <c r="CR347" s="259"/>
      <c r="CS347" s="259"/>
      <c r="CT347" s="259"/>
      <c r="CU347" s="259"/>
      <c r="CV347" s="259"/>
      <c r="CW347" s="259"/>
      <c r="CX347" s="259"/>
      <c r="CY347" s="259"/>
      <c r="CZ347" s="259"/>
      <c r="DA347" s="259"/>
      <c r="DB347" s="259"/>
      <c r="DC347" s="259"/>
      <c r="DD347" s="259"/>
      <c r="DE347" s="259"/>
      <c r="DF347" s="259"/>
      <c r="DG347" s="259"/>
      <c r="DH347" s="259"/>
      <c r="DI347" s="259"/>
      <c r="DJ347" s="259"/>
      <c r="DK347" s="259"/>
      <c r="DL347" s="259"/>
      <c r="DM347" s="259"/>
      <c r="DN347" s="259"/>
      <c r="DO347" s="259"/>
      <c r="DP347" s="259"/>
      <c r="DQ347" s="259"/>
      <c r="DR347" s="259"/>
      <c r="DS347" s="259"/>
      <c r="DT347" s="259"/>
      <c r="DU347" s="259"/>
      <c r="DV347" s="259"/>
      <c r="DW347" s="259"/>
      <c r="DX347" s="259"/>
      <c r="DY347" s="259"/>
      <c r="DZ347" s="259"/>
      <c r="EA347" s="259"/>
      <c r="EB347" s="259"/>
      <c r="EC347" s="259"/>
      <c r="ED347" s="259"/>
      <c r="EE347" s="259"/>
      <c r="EF347" s="259"/>
      <c r="EG347" s="259"/>
      <c r="EH347" s="259"/>
      <c r="EI347" s="259"/>
      <c r="EJ347" s="259"/>
      <c r="EK347" s="259"/>
      <c r="EL347" s="259"/>
      <c r="EM347" s="259"/>
      <c r="EN347" s="259"/>
      <c r="EO347" s="259"/>
      <c r="EP347" s="259"/>
      <c r="EQ347" s="259"/>
      <c r="ER347" s="259"/>
      <c r="ES347" s="259"/>
      <c r="ET347" s="259"/>
      <c r="EU347" s="259"/>
      <c r="EV347" s="259"/>
      <c r="EW347" s="259"/>
      <c r="EX347" s="259"/>
      <c r="EY347" s="259"/>
      <c r="EZ347" s="259"/>
      <c r="FA347" s="259"/>
      <c r="FB347" s="259"/>
      <c r="FC347" s="259"/>
      <c r="FD347" s="259"/>
      <c r="FE347" s="259"/>
      <c r="FF347" s="259"/>
      <c r="FG347" s="259"/>
      <c r="FH347" s="259"/>
      <c r="FI347" s="259"/>
      <c r="FJ347" s="259"/>
      <c r="FK347" s="259"/>
      <c r="FL347" s="259"/>
      <c r="FM347" s="259"/>
      <c r="FN347" s="259"/>
      <c r="FO347" s="259"/>
      <c r="FP347" s="259"/>
      <c r="FQ347" s="259"/>
      <c r="FR347" s="259"/>
      <c r="FS347" s="259"/>
      <c r="FT347" s="259"/>
      <c r="FU347" s="259"/>
      <c r="FV347" s="259"/>
      <c r="FW347" s="259"/>
      <c r="FX347" s="259"/>
      <c r="FY347" s="259"/>
      <c r="FZ347" s="259"/>
      <c r="GA347" s="259"/>
      <c r="GB347" s="259"/>
      <c r="GC347" s="259"/>
      <c r="GD347" s="259"/>
      <c r="GE347" s="259"/>
      <c r="GF347" s="259"/>
      <c r="GG347" s="259"/>
      <c r="GH347" s="259"/>
      <c r="GI347" s="259"/>
    </row>
    <row r="348" spans="1:191" hidden="1">
      <c r="C348" s="690"/>
      <c r="D348" s="683"/>
      <c r="E348" s="691"/>
      <c r="F348" s="691"/>
      <c r="G348" s="692"/>
      <c r="H348" s="275"/>
      <c r="I348" s="435"/>
      <c r="J348" s="439"/>
      <c r="K348" s="435"/>
      <c r="L348" s="435"/>
      <c r="M348" s="435"/>
      <c r="N348" s="491"/>
      <c r="O348" s="491"/>
      <c r="P348" s="491"/>
      <c r="Q348" s="491"/>
      <c r="R348" s="491"/>
      <c r="S348" s="476"/>
      <c r="T348" s="476"/>
      <c r="U348" s="476"/>
      <c r="V348" s="476"/>
      <c r="W348" s="476"/>
      <c r="X348" s="476"/>
      <c r="Y348" s="476"/>
      <c r="Z348" s="476"/>
      <c r="AA348" s="476"/>
      <c r="AB348" s="476"/>
      <c r="AC348" s="476"/>
      <c r="AD348" s="476"/>
      <c r="AE348" s="476"/>
      <c r="AF348" s="476"/>
      <c r="AG348" s="476"/>
      <c r="AH348" s="476"/>
      <c r="AI348" s="476"/>
      <c r="AJ348" s="476"/>
      <c r="AK348" s="476"/>
      <c r="AL348" s="476"/>
      <c r="AM348" s="476"/>
      <c r="AN348" s="476"/>
      <c r="AO348" s="476"/>
      <c r="AP348" s="476"/>
      <c r="AQ348" s="476"/>
      <c r="AR348" s="476"/>
      <c r="AS348" s="476"/>
      <c r="AT348" s="476"/>
      <c r="AU348" s="476"/>
      <c r="AV348" s="476"/>
      <c r="AW348" s="476"/>
      <c r="AX348" s="476"/>
      <c r="AY348" s="476"/>
      <c r="AZ348" s="476"/>
      <c r="BA348" s="476"/>
      <c r="BB348" s="476"/>
      <c r="BC348" s="476"/>
      <c r="BD348" s="476"/>
      <c r="BE348" s="476"/>
      <c r="BF348" s="476"/>
      <c r="BG348" s="476"/>
      <c r="BH348" s="476"/>
      <c r="BI348" s="476"/>
      <c r="BJ348" s="476"/>
      <c r="BK348" s="476"/>
      <c r="BL348" s="476"/>
      <c r="BM348" s="476"/>
      <c r="BN348" s="476"/>
      <c r="BO348" s="476"/>
      <c r="BP348" s="476"/>
      <c r="BQ348" s="476"/>
      <c r="BR348" s="476"/>
      <c r="BS348" s="476"/>
      <c r="BT348" s="476"/>
      <c r="BU348" s="476"/>
      <c r="BV348" s="476"/>
      <c r="BW348" s="476"/>
      <c r="BX348" s="476"/>
      <c r="BY348" s="476"/>
      <c r="BZ348" s="476"/>
      <c r="CA348" s="259"/>
      <c r="CB348" s="259"/>
      <c r="CC348" s="259"/>
      <c r="CD348" s="259"/>
      <c r="CE348" s="259"/>
      <c r="CF348" s="259"/>
      <c r="CG348" s="259"/>
      <c r="CH348" s="259"/>
      <c r="CI348" s="259"/>
      <c r="CJ348" s="259"/>
      <c r="CK348" s="259"/>
      <c r="CL348" s="259"/>
      <c r="CM348" s="259"/>
      <c r="CN348" s="259"/>
      <c r="CO348" s="259"/>
      <c r="CP348" s="259"/>
      <c r="CQ348" s="259"/>
      <c r="CR348" s="259"/>
      <c r="CS348" s="259"/>
      <c r="CT348" s="259"/>
      <c r="CU348" s="259"/>
      <c r="CV348" s="259"/>
      <c r="CW348" s="259"/>
      <c r="CX348" s="259"/>
      <c r="CY348" s="259"/>
      <c r="CZ348" s="259"/>
      <c r="DA348" s="259"/>
      <c r="DB348" s="259"/>
      <c r="DC348" s="259"/>
      <c r="DD348" s="259"/>
      <c r="DE348" s="259"/>
      <c r="DF348" s="259"/>
      <c r="DG348" s="259"/>
      <c r="DH348" s="259"/>
      <c r="DI348" s="259"/>
      <c r="DJ348" s="259"/>
      <c r="DK348" s="259"/>
      <c r="DL348" s="259"/>
      <c r="DM348" s="259"/>
      <c r="DN348" s="259"/>
      <c r="DO348" s="259"/>
      <c r="DP348" s="259"/>
      <c r="DQ348" s="259"/>
      <c r="DR348" s="259"/>
      <c r="DS348" s="259"/>
      <c r="DT348" s="259"/>
      <c r="DU348" s="259"/>
      <c r="DV348" s="259"/>
      <c r="DW348" s="259"/>
      <c r="DX348" s="259"/>
      <c r="DY348" s="259"/>
      <c r="DZ348" s="259"/>
      <c r="EA348" s="259"/>
      <c r="EB348" s="259"/>
      <c r="EC348" s="259"/>
      <c r="ED348" s="259"/>
      <c r="EE348" s="259"/>
      <c r="EF348" s="259"/>
      <c r="EG348" s="259"/>
      <c r="EH348" s="259"/>
      <c r="EI348" s="259"/>
      <c r="EJ348" s="259"/>
      <c r="EK348" s="259"/>
      <c r="EL348" s="259"/>
      <c r="EM348" s="259"/>
      <c r="EN348" s="259"/>
      <c r="EO348" s="259"/>
      <c r="EP348" s="259"/>
      <c r="EQ348" s="259"/>
      <c r="ER348" s="259"/>
      <c r="ES348" s="259"/>
      <c r="ET348" s="259"/>
      <c r="EU348" s="259"/>
      <c r="EV348" s="259"/>
      <c r="EW348" s="259"/>
      <c r="EX348" s="259"/>
      <c r="EY348" s="259"/>
      <c r="EZ348" s="259"/>
      <c r="FA348" s="259"/>
      <c r="FB348" s="259"/>
      <c r="FC348" s="259"/>
      <c r="FD348" s="259"/>
      <c r="FE348" s="259"/>
      <c r="FF348" s="259"/>
      <c r="FG348" s="259"/>
      <c r="FH348" s="259"/>
      <c r="FI348" s="259"/>
      <c r="FJ348" s="259"/>
      <c r="FK348" s="259"/>
      <c r="FL348" s="259"/>
      <c r="FM348" s="259"/>
      <c r="FN348" s="259"/>
      <c r="FO348" s="259"/>
      <c r="FP348" s="259"/>
      <c r="FQ348" s="259"/>
      <c r="FR348" s="259"/>
      <c r="FS348" s="259"/>
      <c r="FT348" s="259"/>
      <c r="FU348" s="259"/>
      <c r="FV348" s="259"/>
      <c r="FW348" s="259"/>
      <c r="FX348" s="259"/>
      <c r="FY348" s="259"/>
      <c r="FZ348" s="259"/>
      <c r="GA348" s="259"/>
      <c r="GB348" s="259"/>
      <c r="GC348" s="259"/>
      <c r="GD348" s="259"/>
      <c r="GE348" s="259"/>
      <c r="GF348" s="259"/>
      <c r="GG348" s="259"/>
      <c r="GH348" s="259"/>
      <c r="GI348" s="259"/>
    </row>
    <row r="349" spans="1:191" hidden="1">
      <c r="C349" s="452"/>
      <c r="D349" s="452"/>
      <c r="E349" s="275"/>
      <c r="F349" s="275"/>
      <c r="G349" s="275"/>
      <c r="H349" s="275"/>
      <c r="I349" s="435"/>
      <c r="J349" s="439"/>
      <c r="K349" s="435"/>
      <c r="L349" s="435"/>
      <c r="M349" s="435"/>
      <c r="N349" s="491"/>
      <c r="O349" s="491"/>
      <c r="P349" s="491"/>
      <c r="Q349" s="491"/>
      <c r="R349" s="491"/>
      <c r="S349" s="476"/>
      <c r="T349" s="476"/>
      <c r="U349" s="476"/>
      <c r="V349" s="476"/>
      <c r="W349" s="476"/>
      <c r="X349" s="476"/>
      <c r="Y349" s="476"/>
      <c r="Z349" s="476"/>
      <c r="AA349" s="476"/>
      <c r="AB349" s="476"/>
      <c r="AC349" s="476"/>
      <c r="AD349" s="476"/>
      <c r="AE349" s="476"/>
      <c r="AF349" s="476"/>
      <c r="AG349" s="476"/>
      <c r="AH349" s="476"/>
      <c r="AI349" s="476"/>
      <c r="AJ349" s="476"/>
      <c r="AK349" s="476"/>
      <c r="AL349" s="476"/>
      <c r="AM349" s="476"/>
      <c r="AN349" s="476"/>
      <c r="AO349" s="476"/>
      <c r="AP349" s="476"/>
      <c r="AQ349" s="476"/>
      <c r="AR349" s="476"/>
      <c r="AS349" s="476"/>
      <c r="AT349" s="476"/>
      <c r="AU349" s="476"/>
      <c r="AV349" s="476"/>
      <c r="AW349" s="476"/>
      <c r="AX349" s="476"/>
      <c r="AY349" s="476"/>
      <c r="AZ349" s="476"/>
      <c r="BA349" s="476"/>
      <c r="BB349" s="476"/>
      <c r="BC349" s="476"/>
      <c r="BD349" s="476"/>
      <c r="BE349" s="476"/>
      <c r="BF349" s="476"/>
      <c r="BG349" s="476"/>
      <c r="BH349" s="476"/>
      <c r="BI349" s="476"/>
      <c r="BJ349" s="476"/>
      <c r="BK349" s="476"/>
      <c r="BL349" s="476"/>
      <c r="BM349" s="476"/>
      <c r="BN349" s="476"/>
      <c r="BO349" s="476"/>
      <c r="BP349" s="476"/>
      <c r="BQ349" s="476"/>
      <c r="BR349" s="476"/>
      <c r="BS349" s="476"/>
      <c r="BT349" s="476"/>
      <c r="BU349" s="476"/>
      <c r="BV349" s="476"/>
      <c r="BW349" s="476"/>
      <c r="BX349" s="476"/>
      <c r="BY349" s="476"/>
      <c r="BZ349" s="476"/>
      <c r="CA349" s="259"/>
      <c r="CB349" s="259"/>
      <c r="CC349" s="259"/>
      <c r="CD349" s="259"/>
      <c r="CE349" s="259"/>
      <c r="CF349" s="259"/>
      <c r="CG349" s="259"/>
      <c r="CH349" s="259"/>
      <c r="CI349" s="259"/>
      <c r="CJ349" s="259"/>
      <c r="CK349" s="259"/>
      <c r="CL349" s="259"/>
      <c r="CM349" s="259"/>
      <c r="CN349" s="259"/>
      <c r="CO349" s="259"/>
      <c r="CP349" s="259"/>
      <c r="CQ349" s="259"/>
      <c r="CR349" s="259"/>
      <c r="CS349" s="259"/>
      <c r="CT349" s="259"/>
      <c r="CU349" s="259"/>
      <c r="CV349" s="259"/>
      <c r="CW349" s="259"/>
      <c r="CX349" s="259"/>
      <c r="CY349" s="259"/>
      <c r="CZ349" s="259"/>
      <c r="DA349" s="259"/>
      <c r="DB349" s="259"/>
      <c r="DC349" s="259"/>
      <c r="DD349" s="259"/>
      <c r="DE349" s="259"/>
      <c r="DF349" s="259"/>
      <c r="DG349" s="259"/>
      <c r="DH349" s="259"/>
      <c r="DI349" s="259"/>
      <c r="DJ349" s="259"/>
      <c r="DK349" s="259"/>
      <c r="DL349" s="259"/>
      <c r="DM349" s="259"/>
      <c r="DN349" s="259"/>
      <c r="DO349" s="259"/>
      <c r="DP349" s="259"/>
      <c r="DQ349" s="259"/>
      <c r="DR349" s="259"/>
      <c r="DS349" s="259"/>
      <c r="DT349" s="259"/>
      <c r="DU349" s="259"/>
      <c r="DV349" s="259"/>
      <c r="DW349" s="259"/>
      <c r="DX349" s="259"/>
      <c r="DY349" s="259"/>
      <c r="DZ349" s="259"/>
      <c r="EA349" s="259"/>
      <c r="EB349" s="259"/>
      <c r="EC349" s="259"/>
      <c r="ED349" s="259"/>
      <c r="EE349" s="259"/>
      <c r="EF349" s="259"/>
      <c r="EG349" s="259"/>
      <c r="EH349" s="259"/>
      <c r="EI349" s="259"/>
      <c r="EJ349" s="259"/>
      <c r="EK349" s="259"/>
      <c r="EL349" s="259"/>
      <c r="EM349" s="259"/>
      <c r="EN349" s="259"/>
      <c r="EO349" s="259"/>
      <c r="EP349" s="259"/>
      <c r="EQ349" s="259"/>
      <c r="ER349" s="259"/>
      <c r="ES349" s="259"/>
      <c r="ET349" s="259"/>
      <c r="EU349" s="259"/>
      <c r="EV349" s="259"/>
      <c r="EW349" s="259"/>
      <c r="EX349" s="259"/>
      <c r="EY349" s="259"/>
      <c r="EZ349" s="259"/>
      <c r="FA349" s="259"/>
      <c r="FB349" s="259"/>
      <c r="FC349" s="259"/>
      <c r="FD349" s="259"/>
      <c r="FE349" s="259"/>
      <c r="FF349" s="259"/>
      <c r="FG349" s="259"/>
      <c r="FH349" s="259"/>
      <c r="FI349" s="259"/>
      <c r="FJ349" s="259"/>
      <c r="FK349" s="259"/>
      <c r="FL349" s="259"/>
      <c r="FM349" s="259"/>
      <c r="FN349" s="259"/>
      <c r="FO349" s="259"/>
      <c r="FP349" s="259"/>
      <c r="FQ349" s="259"/>
      <c r="FR349" s="259"/>
      <c r="FS349" s="259"/>
      <c r="FT349" s="259"/>
      <c r="FU349" s="259"/>
      <c r="FV349" s="259"/>
      <c r="FW349" s="259"/>
      <c r="FX349" s="259"/>
      <c r="FY349" s="259"/>
      <c r="FZ349" s="259"/>
      <c r="GA349" s="259"/>
      <c r="GB349" s="259"/>
      <c r="GC349" s="259"/>
      <c r="GD349" s="259"/>
      <c r="GE349" s="259"/>
      <c r="GF349" s="259"/>
      <c r="GG349" s="259"/>
      <c r="GH349" s="259"/>
      <c r="GI349" s="259"/>
    </row>
    <row r="350" spans="1:191" hidden="1">
      <c r="B350" s="435" t="s">
        <v>200</v>
      </c>
      <c r="K350" s="491"/>
      <c r="L350" s="491"/>
      <c r="M350" s="491"/>
      <c r="N350" s="491"/>
      <c r="O350" s="491"/>
      <c r="P350" s="491"/>
      <c r="Q350" s="491"/>
      <c r="R350" s="491"/>
      <c r="S350" s="491"/>
      <c r="T350" s="491"/>
      <c r="U350" s="491"/>
      <c r="V350" s="491"/>
      <c r="W350" s="491"/>
      <c r="X350" s="491"/>
      <c r="Y350" s="491"/>
      <c r="Z350" s="491"/>
      <c r="AA350" s="491"/>
      <c r="AB350" s="491"/>
      <c r="AC350" s="491"/>
      <c r="AD350" s="491"/>
      <c r="AE350" s="491"/>
      <c r="AF350" s="491"/>
      <c r="AG350" s="491"/>
      <c r="AH350" s="491"/>
      <c r="AI350" s="491"/>
      <c r="AJ350" s="491"/>
      <c r="AK350" s="491"/>
      <c r="AL350" s="491"/>
      <c r="AM350" s="491"/>
      <c r="AN350" s="491"/>
      <c r="AO350" s="491"/>
      <c r="AP350" s="491"/>
      <c r="AQ350" s="491"/>
      <c r="AR350" s="491"/>
      <c r="AS350" s="491"/>
      <c r="AT350" s="491"/>
      <c r="AU350" s="491"/>
      <c r="AV350" s="491"/>
      <c r="AW350" s="491"/>
      <c r="AX350" s="491"/>
      <c r="AY350" s="491"/>
      <c r="AZ350" s="491"/>
      <c r="BA350" s="491"/>
      <c r="BB350" s="491"/>
      <c r="BC350" s="491"/>
      <c r="BD350" s="491"/>
      <c r="BE350" s="491"/>
      <c r="BF350" s="491"/>
      <c r="BG350" s="491"/>
      <c r="BH350" s="491"/>
      <c r="BI350" s="491"/>
      <c r="BJ350" s="491"/>
      <c r="BK350" s="491"/>
      <c r="BL350" s="491"/>
      <c r="BM350" s="491"/>
      <c r="BN350" s="491"/>
      <c r="BO350" s="491"/>
      <c r="BP350" s="491"/>
      <c r="BQ350" s="491"/>
      <c r="BR350" s="491"/>
      <c r="BS350" s="491"/>
      <c r="BT350" s="491"/>
      <c r="BU350" s="491"/>
      <c r="BV350" s="491"/>
      <c r="BW350" s="491"/>
      <c r="BX350" s="491"/>
      <c r="BY350" s="491"/>
      <c r="BZ350" s="491"/>
    </row>
    <row r="351" spans="1:191" hidden="1">
      <c r="B351" s="440" t="s">
        <v>215</v>
      </c>
      <c r="K351" s="491"/>
      <c r="L351" s="491"/>
      <c r="M351" s="491"/>
      <c r="N351" s="491"/>
      <c r="O351" s="491"/>
      <c r="P351" s="491"/>
      <c r="Q351" s="491"/>
      <c r="R351" s="491"/>
      <c r="S351" s="491"/>
      <c r="T351" s="491"/>
      <c r="U351" s="491"/>
      <c r="V351" s="491"/>
      <c r="W351" s="491"/>
      <c r="X351" s="491"/>
      <c r="Y351" s="491"/>
      <c r="Z351" s="491"/>
      <c r="AA351" s="491"/>
      <c r="AB351" s="491"/>
      <c r="AC351" s="491"/>
      <c r="AD351" s="491"/>
      <c r="AE351" s="491"/>
      <c r="AF351" s="491"/>
      <c r="AG351" s="491"/>
      <c r="AH351" s="491"/>
      <c r="AI351" s="491"/>
      <c r="AJ351" s="491"/>
      <c r="AK351" s="491"/>
      <c r="AL351" s="491"/>
      <c r="AM351" s="491"/>
      <c r="AN351" s="491"/>
      <c r="AO351" s="491"/>
      <c r="AP351" s="491"/>
      <c r="AQ351" s="491"/>
      <c r="AR351" s="491"/>
      <c r="AS351" s="491"/>
      <c r="AT351" s="491"/>
      <c r="AU351" s="491"/>
      <c r="AV351" s="491"/>
      <c r="AW351" s="491"/>
      <c r="AX351" s="491"/>
      <c r="AY351" s="491"/>
      <c r="AZ351" s="491"/>
      <c r="BA351" s="491"/>
      <c r="BB351" s="491"/>
      <c r="BC351" s="491"/>
      <c r="BD351" s="491"/>
      <c r="BE351" s="491"/>
      <c r="BF351" s="491"/>
      <c r="BG351" s="491"/>
      <c r="BH351" s="491"/>
      <c r="BI351" s="491"/>
      <c r="BJ351" s="491"/>
      <c r="BK351" s="491"/>
      <c r="BL351" s="491"/>
      <c r="BM351" s="491"/>
      <c r="BN351" s="491"/>
      <c r="BO351" s="491"/>
      <c r="BP351" s="491"/>
      <c r="BQ351" s="491"/>
      <c r="BR351" s="491"/>
      <c r="BS351" s="491"/>
      <c r="BT351" s="491"/>
      <c r="BU351" s="491"/>
      <c r="BV351" s="491"/>
      <c r="BW351" s="491"/>
      <c r="BX351" s="491"/>
      <c r="BY351" s="491"/>
      <c r="BZ351" s="491"/>
    </row>
    <row r="352" spans="1:191" hidden="1">
      <c r="B352" s="440" t="s">
        <v>161</v>
      </c>
      <c r="K352" s="491"/>
      <c r="L352" s="491"/>
      <c r="M352" s="491"/>
      <c r="N352" s="491"/>
      <c r="O352" s="491"/>
      <c r="P352" s="491"/>
      <c r="Q352" s="491"/>
      <c r="R352" s="491"/>
      <c r="S352" s="491"/>
      <c r="T352" s="491"/>
      <c r="U352" s="491"/>
      <c r="V352" s="491"/>
      <c r="W352" s="491"/>
      <c r="X352" s="491"/>
      <c r="Y352" s="491"/>
      <c r="Z352" s="491"/>
      <c r="AA352" s="491"/>
      <c r="AB352" s="491"/>
      <c r="AC352" s="491"/>
      <c r="AD352" s="491"/>
      <c r="AE352" s="491"/>
      <c r="AF352" s="491"/>
      <c r="AG352" s="491"/>
      <c r="AH352" s="491"/>
      <c r="AI352" s="491"/>
      <c r="AJ352" s="491"/>
      <c r="AK352" s="491"/>
      <c r="AL352" s="491"/>
      <c r="AM352" s="491"/>
      <c r="AN352" s="491"/>
      <c r="AO352" s="491"/>
      <c r="AP352" s="491"/>
      <c r="AQ352" s="491"/>
      <c r="AR352" s="491"/>
      <c r="AS352" s="491"/>
      <c r="AT352" s="491"/>
      <c r="AU352" s="491"/>
      <c r="AV352" s="491"/>
      <c r="AW352" s="491"/>
      <c r="AX352" s="491"/>
      <c r="AY352" s="491"/>
      <c r="AZ352" s="491"/>
      <c r="BA352" s="491"/>
      <c r="BB352" s="491"/>
      <c r="BC352" s="491"/>
      <c r="BD352" s="491"/>
      <c r="BE352" s="491"/>
      <c r="BF352" s="491"/>
      <c r="BG352" s="491"/>
      <c r="BH352" s="491"/>
      <c r="BI352" s="491"/>
      <c r="BJ352" s="491"/>
      <c r="BK352" s="491"/>
      <c r="BL352" s="491"/>
      <c r="BM352" s="491"/>
      <c r="BN352" s="491"/>
      <c r="BO352" s="491"/>
      <c r="BP352" s="491"/>
      <c r="BQ352" s="491"/>
      <c r="BR352" s="491"/>
      <c r="BS352" s="491"/>
      <c r="BT352" s="491"/>
      <c r="BU352" s="491"/>
      <c r="BV352" s="491"/>
      <c r="BW352" s="491"/>
      <c r="BX352" s="491"/>
      <c r="BY352" s="491"/>
      <c r="BZ352" s="491"/>
    </row>
    <row r="353" spans="1:191" hidden="1">
      <c r="B353" s="440"/>
      <c r="K353" s="491"/>
      <c r="L353" s="491"/>
      <c r="M353" s="491"/>
      <c r="N353" s="491"/>
      <c r="O353" s="491"/>
      <c r="P353" s="491"/>
      <c r="Q353" s="491"/>
      <c r="R353" s="491"/>
      <c r="S353" s="491"/>
      <c r="T353" s="491"/>
      <c r="U353" s="491"/>
      <c r="V353" s="491"/>
      <c r="W353" s="491"/>
      <c r="X353" s="491"/>
      <c r="Y353" s="491"/>
      <c r="Z353" s="491"/>
      <c r="AA353" s="491"/>
      <c r="AB353" s="491"/>
      <c r="AC353" s="491"/>
      <c r="AD353" s="491"/>
      <c r="AE353" s="491"/>
      <c r="AF353" s="491"/>
      <c r="AG353" s="491"/>
      <c r="AH353" s="491"/>
      <c r="AI353" s="491"/>
      <c r="AJ353" s="491"/>
      <c r="AK353" s="491"/>
      <c r="AL353" s="491"/>
      <c r="AM353" s="491"/>
      <c r="AN353" s="491"/>
      <c r="AO353" s="491"/>
      <c r="AP353" s="491"/>
      <c r="AQ353" s="491"/>
      <c r="AR353" s="491"/>
      <c r="AS353" s="491"/>
      <c r="AT353" s="491"/>
      <c r="AU353" s="491"/>
      <c r="AV353" s="491"/>
      <c r="AW353" s="491"/>
      <c r="AX353" s="491"/>
      <c r="AY353" s="491"/>
      <c r="AZ353" s="491"/>
      <c r="BA353" s="491"/>
      <c r="BB353" s="491"/>
      <c r="BC353" s="491"/>
      <c r="BD353" s="491"/>
      <c r="BE353" s="491"/>
      <c r="BF353" s="491"/>
      <c r="BG353" s="491"/>
      <c r="BH353" s="491"/>
      <c r="BI353" s="491"/>
      <c r="BJ353" s="491"/>
      <c r="BK353" s="491"/>
      <c r="BL353" s="491"/>
      <c r="BM353" s="491"/>
      <c r="BN353" s="491"/>
      <c r="BO353" s="491"/>
      <c r="BP353" s="491"/>
      <c r="BQ353" s="491"/>
      <c r="BR353" s="491"/>
      <c r="BS353" s="491"/>
      <c r="BT353" s="491"/>
      <c r="BU353" s="491"/>
      <c r="BV353" s="491"/>
      <c r="BW353" s="491"/>
      <c r="BX353" s="491"/>
      <c r="BY353" s="491"/>
      <c r="BZ353" s="491"/>
    </row>
    <row r="354" spans="1:191" hidden="1">
      <c r="B354" s="441" t="s">
        <v>162</v>
      </c>
      <c r="C354" s="681"/>
      <c r="K354" s="281"/>
      <c r="L354" s="282"/>
      <c r="M354" s="281"/>
      <c r="N354" s="281"/>
      <c r="O354" s="281"/>
      <c r="P354" s="476"/>
      <c r="Q354" s="476"/>
      <c r="R354" s="476"/>
      <c r="S354" s="491"/>
      <c r="T354" s="491"/>
      <c r="U354" s="491"/>
      <c r="V354" s="491"/>
      <c r="W354" s="491"/>
      <c r="X354" s="491"/>
      <c r="Y354" s="491"/>
      <c r="Z354" s="491"/>
      <c r="AA354" s="491"/>
      <c r="AB354" s="491"/>
      <c r="AC354" s="491"/>
      <c r="AD354" s="491"/>
      <c r="AE354" s="491"/>
      <c r="AF354" s="491"/>
      <c r="AG354" s="491"/>
      <c r="AH354" s="491"/>
      <c r="AI354" s="491"/>
      <c r="AJ354" s="491"/>
      <c r="AK354" s="491"/>
      <c r="AL354" s="491"/>
      <c r="AM354" s="491"/>
      <c r="AN354" s="491"/>
      <c r="AO354" s="491"/>
      <c r="AP354" s="491"/>
      <c r="AQ354" s="491"/>
      <c r="AR354" s="491"/>
      <c r="AS354" s="491"/>
      <c r="AT354" s="491"/>
      <c r="AU354" s="491"/>
      <c r="AV354" s="491"/>
      <c r="AW354" s="491"/>
      <c r="AX354" s="491"/>
      <c r="AY354" s="491"/>
      <c r="AZ354" s="491"/>
      <c r="BA354" s="491"/>
      <c r="BB354" s="491"/>
      <c r="BC354" s="491"/>
      <c r="BD354" s="491"/>
      <c r="BE354" s="491"/>
      <c r="BF354" s="491"/>
      <c r="BG354" s="491"/>
      <c r="BH354" s="491"/>
      <c r="BI354" s="491"/>
      <c r="BJ354" s="491"/>
      <c r="BK354" s="491"/>
      <c r="BL354" s="491"/>
      <c r="BM354" s="491"/>
      <c r="BN354" s="491"/>
      <c r="BO354" s="491"/>
      <c r="BP354" s="491"/>
      <c r="BQ354" s="491"/>
      <c r="BR354" s="491"/>
      <c r="BS354" s="491"/>
      <c r="BT354" s="491"/>
      <c r="BU354" s="491"/>
      <c r="BV354" s="491"/>
      <c r="BW354" s="491"/>
      <c r="BX354" s="491"/>
      <c r="BY354" s="491"/>
      <c r="BZ354" s="491"/>
    </row>
    <row r="355" spans="1:191" hidden="1">
      <c r="A355" s="530"/>
      <c r="B355" s="441" t="s">
        <v>163</v>
      </c>
      <c r="C355" s="442" t="s">
        <v>153</v>
      </c>
      <c r="D355" s="442" t="s">
        <v>164</v>
      </c>
      <c r="E355" s="503" t="s">
        <v>165</v>
      </c>
      <c r="F355" s="503" t="s">
        <v>62</v>
      </c>
      <c r="G355" s="503" t="s">
        <v>166</v>
      </c>
      <c r="H355" s="504"/>
      <c r="I355" s="439"/>
      <c r="J355" s="505"/>
      <c r="K355" s="439"/>
      <c r="L355" s="439"/>
      <c r="M355" s="439"/>
      <c r="N355" s="281"/>
      <c r="O355" s="281"/>
      <c r="P355" s="476"/>
      <c r="Q355" s="476"/>
      <c r="R355" s="476"/>
      <c r="S355" s="491"/>
      <c r="T355" s="491"/>
      <c r="U355" s="491"/>
      <c r="V355" s="491"/>
      <c r="W355" s="491"/>
      <c r="X355" s="491"/>
      <c r="Y355" s="491"/>
      <c r="Z355" s="491"/>
      <c r="AA355" s="491"/>
      <c r="AB355" s="491"/>
      <c r="AC355" s="491"/>
      <c r="AD355" s="491"/>
      <c r="AE355" s="491"/>
      <c r="AF355" s="491"/>
      <c r="AG355" s="491"/>
      <c r="AH355" s="491"/>
      <c r="AI355" s="491"/>
      <c r="AJ355" s="491"/>
      <c r="AK355" s="491"/>
      <c r="AL355" s="491"/>
      <c r="AM355" s="491"/>
      <c r="AN355" s="491"/>
      <c r="AO355" s="491"/>
      <c r="AP355" s="491"/>
      <c r="AQ355" s="491"/>
      <c r="AR355" s="491"/>
      <c r="AS355" s="491"/>
      <c r="AT355" s="491"/>
      <c r="AU355" s="491"/>
      <c r="AV355" s="491"/>
      <c r="AW355" s="491"/>
      <c r="AX355" s="491"/>
      <c r="AY355" s="491"/>
      <c r="AZ355" s="491"/>
      <c r="BA355" s="491"/>
      <c r="BB355" s="491"/>
      <c r="BC355" s="491"/>
      <c r="BD355" s="491"/>
      <c r="BE355" s="491"/>
      <c r="BF355" s="491"/>
      <c r="BG355" s="491"/>
      <c r="BH355" s="491"/>
      <c r="BI355" s="491"/>
      <c r="BJ355" s="491"/>
      <c r="BK355" s="491"/>
      <c r="BL355" s="491"/>
      <c r="BM355" s="491"/>
      <c r="BN355" s="491"/>
      <c r="BO355" s="491"/>
      <c r="BP355" s="491"/>
      <c r="BQ355" s="491"/>
      <c r="BR355" s="491"/>
      <c r="BS355" s="491"/>
      <c r="BT355" s="491"/>
      <c r="BU355" s="491"/>
      <c r="BV355" s="491"/>
      <c r="BW355" s="491"/>
      <c r="BX355" s="491"/>
      <c r="BY355" s="491"/>
      <c r="BZ355" s="491"/>
    </row>
    <row r="356" spans="1:191" hidden="1">
      <c r="B356" s="444" t="s">
        <v>21</v>
      </c>
      <c r="C356" s="682"/>
      <c r="D356" s="683"/>
      <c r="E356" s="684"/>
      <c r="F356" s="684"/>
      <c r="G356" s="685"/>
      <c r="H356" s="257"/>
      <c r="I356" s="435"/>
      <c r="J356" s="439"/>
      <c r="K356" s="435"/>
      <c r="L356" s="435"/>
      <c r="M356" s="435"/>
      <c r="N356" s="476"/>
      <c r="O356" s="476"/>
      <c r="P356" s="476"/>
      <c r="Q356" s="476"/>
      <c r="R356" s="476"/>
      <c r="S356" s="491"/>
      <c r="T356" s="491"/>
      <c r="U356" s="491"/>
      <c r="V356" s="491"/>
      <c r="W356" s="491"/>
      <c r="X356" s="491"/>
      <c r="Y356" s="491"/>
      <c r="Z356" s="491"/>
      <c r="AA356" s="491"/>
      <c r="AB356" s="491"/>
      <c r="AC356" s="491"/>
      <c r="AD356" s="491"/>
      <c r="AE356" s="491"/>
      <c r="AF356" s="491"/>
      <c r="AG356" s="491"/>
      <c r="AH356" s="491"/>
      <c r="AI356" s="491"/>
      <c r="AJ356" s="491"/>
      <c r="AK356" s="491"/>
      <c r="AL356" s="491"/>
      <c r="AM356" s="491"/>
      <c r="AN356" s="491"/>
      <c r="AO356" s="491"/>
      <c r="AP356" s="491"/>
      <c r="AQ356" s="491"/>
      <c r="AR356" s="491"/>
      <c r="AS356" s="491"/>
      <c r="AT356" s="491"/>
      <c r="AU356" s="491"/>
      <c r="AV356" s="491"/>
      <c r="AW356" s="491"/>
      <c r="AX356" s="491"/>
      <c r="AY356" s="491"/>
      <c r="AZ356" s="491"/>
      <c r="BA356" s="491"/>
      <c r="BB356" s="491"/>
      <c r="BC356" s="491"/>
      <c r="BD356" s="491"/>
      <c r="BE356" s="491"/>
      <c r="BF356" s="491"/>
      <c r="BG356" s="491"/>
      <c r="BH356" s="491"/>
      <c r="BI356" s="491"/>
      <c r="BJ356" s="491"/>
      <c r="BK356" s="491"/>
      <c r="BL356" s="491"/>
      <c r="BM356" s="491"/>
      <c r="BN356" s="491"/>
      <c r="BO356" s="491"/>
      <c r="BP356" s="491"/>
      <c r="BQ356" s="491"/>
      <c r="BR356" s="491"/>
      <c r="BS356" s="491"/>
      <c r="BT356" s="491"/>
      <c r="BU356" s="491"/>
      <c r="BV356" s="491"/>
      <c r="BW356" s="491"/>
      <c r="BX356" s="491"/>
      <c r="BY356" s="491"/>
      <c r="BZ356" s="491"/>
    </row>
    <row r="357" spans="1:191" hidden="1">
      <c r="C357" s="686"/>
      <c r="D357" s="683"/>
      <c r="E357" s="684"/>
      <c r="F357" s="684"/>
      <c r="G357" s="685"/>
      <c r="H357" s="257"/>
      <c r="I357" s="435"/>
      <c r="J357" s="439"/>
      <c r="K357" s="435"/>
      <c r="L357" s="435"/>
      <c r="M357" s="435"/>
      <c r="N357" s="476"/>
      <c r="O357" s="476"/>
      <c r="P357" s="476"/>
      <c r="Q357" s="476"/>
      <c r="R357" s="476"/>
      <c r="S357" s="491"/>
      <c r="T357" s="491"/>
      <c r="U357" s="491"/>
      <c r="V357" s="491"/>
      <c r="W357" s="491"/>
      <c r="X357" s="491"/>
      <c r="Y357" s="491"/>
      <c r="Z357" s="491"/>
      <c r="AA357" s="491"/>
      <c r="AB357" s="491"/>
      <c r="AC357" s="491"/>
      <c r="AD357" s="491"/>
      <c r="AE357" s="491"/>
      <c r="AF357" s="491"/>
      <c r="AG357" s="491"/>
      <c r="AH357" s="491"/>
      <c r="AI357" s="491"/>
      <c r="AJ357" s="491"/>
      <c r="AK357" s="491"/>
      <c r="AL357" s="491"/>
      <c r="AM357" s="491"/>
      <c r="AN357" s="491"/>
      <c r="AO357" s="491"/>
      <c r="AP357" s="491"/>
      <c r="AQ357" s="491"/>
      <c r="AR357" s="491"/>
      <c r="AS357" s="491"/>
      <c r="AT357" s="491"/>
      <c r="AU357" s="491"/>
      <c r="AV357" s="491"/>
      <c r="AW357" s="491"/>
      <c r="AX357" s="491"/>
      <c r="AY357" s="491"/>
      <c r="AZ357" s="491"/>
      <c r="BA357" s="491"/>
      <c r="BB357" s="491"/>
      <c r="BC357" s="491"/>
      <c r="BD357" s="491"/>
      <c r="BE357" s="491"/>
      <c r="BF357" s="491"/>
      <c r="BG357" s="491"/>
      <c r="BH357" s="491"/>
      <c r="BI357" s="491"/>
      <c r="BJ357" s="491"/>
      <c r="BK357" s="491"/>
      <c r="BL357" s="491"/>
      <c r="BM357" s="491"/>
      <c r="BN357" s="491"/>
      <c r="BO357" s="491"/>
      <c r="BP357" s="491"/>
      <c r="BQ357" s="491"/>
      <c r="BR357" s="491"/>
      <c r="BS357" s="491"/>
      <c r="BT357" s="491"/>
      <c r="BU357" s="491"/>
      <c r="BV357" s="491"/>
      <c r="BW357" s="491"/>
      <c r="BX357" s="491"/>
      <c r="BY357" s="491"/>
      <c r="BZ357" s="491"/>
    </row>
    <row r="358" spans="1:191" hidden="1">
      <c r="C358" s="686"/>
      <c r="D358" s="687"/>
      <c r="E358" s="688"/>
      <c r="F358" s="688"/>
      <c r="G358" s="689"/>
      <c r="H358" s="275"/>
      <c r="I358" s="435"/>
      <c r="J358" s="439"/>
      <c r="K358" s="435"/>
      <c r="L358" s="435"/>
      <c r="M358" s="435"/>
      <c r="N358" s="476"/>
      <c r="O358" s="476"/>
      <c r="P358" s="476"/>
      <c r="Q358" s="476"/>
      <c r="R358" s="476"/>
      <c r="S358" s="476"/>
      <c r="T358" s="476"/>
      <c r="U358" s="476"/>
      <c r="V358" s="476"/>
      <c r="W358" s="476"/>
      <c r="X358" s="476"/>
      <c r="Y358" s="476"/>
      <c r="Z358" s="476"/>
      <c r="AA358" s="476"/>
      <c r="AB358" s="476"/>
      <c r="AC358" s="476"/>
      <c r="AD358" s="476"/>
      <c r="AE358" s="476"/>
      <c r="AF358" s="476"/>
      <c r="AG358" s="476"/>
      <c r="AH358" s="476"/>
      <c r="AI358" s="476"/>
      <c r="AJ358" s="476"/>
      <c r="AK358" s="476"/>
      <c r="AL358" s="476"/>
      <c r="AM358" s="476"/>
      <c r="AN358" s="476"/>
      <c r="AO358" s="476"/>
      <c r="AP358" s="476"/>
      <c r="AQ358" s="476"/>
      <c r="AR358" s="476"/>
      <c r="AS358" s="476"/>
      <c r="AT358" s="476"/>
      <c r="AU358" s="476"/>
      <c r="AV358" s="476"/>
      <c r="AW358" s="476"/>
      <c r="AX358" s="476"/>
      <c r="AY358" s="476"/>
      <c r="AZ358" s="476"/>
      <c r="BA358" s="476"/>
      <c r="BB358" s="476"/>
      <c r="BC358" s="476"/>
      <c r="BD358" s="476"/>
      <c r="BE358" s="476"/>
      <c r="BF358" s="476"/>
      <c r="BG358" s="476"/>
      <c r="BH358" s="476"/>
      <c r="BI358" s="476"/>
      <c r="BJ358" s="476"/>
      <c r="BK358" s="476"/>
      <c r="BL358" s="476"/>
      <c r="BM358" s="476"/>
      <c r="BN358" s="476"/>
      <c r="BO358" s="476"/>
      <c r="BP358" s="476"/>
      <c r="BQ358" s="476"/>
      <c r="BR358" s="476"/>
      <c r="BS358" s="476"/>
      <c r="BT358" s="476"/>
      <c r="BU358" s="476"/>
      <c r="BV358" s="476"/>
      <c r="BW358" s="476"/>
      <c r="BX358" s="476"/>
      <c r="BY358" s="476"/>
      <c r="BZ358" s="476"/>
      <c r="CA358" s="259"/>
      <c r="CB358" s="259"/>
      <c r="CC358" s="259"/>
      <c r="CD358" s="259"/>
      <c r="CE358" s="259"/>
      <c r="CF358" s="259"/>
      <c r="CG358" s="259"/>
      <c r="CH358" s="259"/>
      <c r="CI358" s="259"/>
      <c r="CJ358" s="259"/>
      <c r="CK358" s="259"/>
      <c r="CL358" s="259"/>
      <c r="CM358" s="259"/>
      <c r="CN358" s="259"/>
      <c r="CO358" s="259"/>
      <c r="CP358" s="259"/>
      <c r="CQ358" s="259"/>
      <c r="CR358" s="259"/>
      <c r="CS358" s="259"/>
      <c r="CT358" s="259"/>
      <c r="CU358" s="259"/>
      <c r="CV358" s="259"/>
      <c r="CW358" s="259"/>
      <c r="CX358" s="259"/>
      <c r="CY358" s="259"/>
      <c r="CZ358" s="259"/>
      <c r="DA358" s="259"/>
      <c r="DB358" s="259"/>
      <c r="DC358" s="259"/>
      <c r="DD358" s="259"/>
      <c r="DE358" s="259"/>
      <c r="DF358" s="259"/>
      <c r="DG358" s="259"/>
      <c r="DH358" s="259"/>
      <c r="DI358" s="259"/>
      <c r="DJ358" s="259"/>
      <c r="DK358" s="259"/>
      <c r="DL358" s="259"/>
      <c r="DM358" s="259"/>
      <c r="DN358" s="259"/>
      <c r="DO358" s="259"/>
      <c r="DP358" s="259"/>
      <c r="DQ358" s="259"/>
      <c r="DR358" s="259"/>
      <c r="DS358" s="259"/>
      <c r="DT358" s="259"/>
      <c r="DU358" s="259"/>
      <c r="DV358" s="259"/>
      <c r="DW358" s="259"/>
      <c r="DX358" s="259"/>
      <c r="DY358" s="259"/>
      <c r="DZ358" s="259"/>
      <c r="EA358" s="259"/>
      <c r="EB358" s="259"/>
      <c r="EC358" s="259"/>
      <c r="ED358" s="259"/>
      <c r="EE358" s="259"/>
      <c r="EF358" s="259"/>
      <c r="EG358" s="259"/>
      <c r="EH358" s="259"/>
      <c r="EI358" s="259"/>
      <c r="EJ358" s="259"/>
      <c r="EK358" s="259"/>
      <c r="EL358" s="259"/>
      <c r="EM358" s="259"/>
      <c r="EN358" s="259"/>
      <c r="EO358" s="259"/>
      <c r="EP358" s="259"/>
      <c r="EQ358" s="259"/>
      <c r="ER358" s="259"/>
      <c r="ES358" s="259"/>
      <c r="ET358" s="259"/>
      <c r="EU358" s="259"/>
      <c r="EV358" s="259"/>
      <c r="EW358" s="259"/>
      <c r="EX358" s="259"/>
      <c r="EY358" s="259"/>
      <c r="EZ358" s="259"/>
      <c r="FA358" s="259"/>
      <c r="FB358" s="259"/>
      <c r="FC358" s="259"/>
      <c r="FD358" s="259"/>
      <c r="FE358" s="259"/>
      <c r="FF358" s="259"/>
      <c r="FG358" s="259"/>
      <c r="FH358" s="259"/>
      <c r="FI358" s="259"/>
      <c r="FJ358" s="259"/>
      <c r="FK358" s="259"/>
      <c r="FL358" s="259"/>
      <c r="FM358" s="259"/>
      <c r="FN358" s="259"/>
      <c r="FO358" s="259"/>
      <c r="FP358" s="259"/>
      <c r="FQ358" s="259"/>
      <c r="FR358" s="259"/>
      <c r="FS358" s="259"/>
      <c r="FT358" s="259"/>
      <c r="FU358" s="259"/>
      <c r="FV358" s="259"/>
      <c r="FW358" s="259"/>
      <c r="FX358" s="259"/>
      <c r="FY358" s="259"/>
      <c r="FZ358" s="259"/>
      <c r="GA358" s="259"/>
      <c r="GB358" s="259"/>
      <c r="GC358" s="259"/>
      <c r="GD358" s="259"/>
      <c r="GE358" s="259"/>
      <c r="GF358" s="259"/>
      <c r="GG358" s="259"/>
      <c r="GH358" s="259"/>
      <c r="GI358" s="259"/>
    </row>
    <row r="359" spans="1:191" hidden="1">
      <c r="C359" s="690"/>
      <c r="D359" s="687"/>
      <c r="E359" s="691"/>
      <c r="F359" s="691"/>
      <c r="G359" s="692"/>
      <c r="H359" s="275"/>
      <c r="I359" s="435"/>
      <c r="J359" s="439"/>
      <c r="K359" s="435"/>
      <c r="L359" s="435"/>
      <c r="M359" s="435"/>
      <c r="N359" s="476"/>
      <c r="O359" s="476"/>
      <c r="P359" s="476"/>
      <c r="Q359" s="476"/>
      <c r="R359" s="476"/>
      <c r="S359" s="476"/>
      <c r="T359" s="476"/>
      <c r="U359" s="476"/>
      <c r="V359" s="476"/>
      <c r="W359" s="476"/>
      <c r="X359" s="476"/>
      <c r="Y359" s="476"/>
      <c r="Z359" s="476"/>
      <c r="AA359" s="476"/>
      <c r="AB359" s="476"/>
      <c r="AC359" s="476"/>
      <c r="AD359" s="476"/>
      <c r="AE359" s="476"/>
      <c r="AF359" s="476"/>
      <c r="AG359" s="476"/>
      <c r="AH359" s="476"/>
      <c r="AI359" s="476"/>
      <c r="AJ359" s="476"/>
      <c r="AK359" s="476"/>
      <c r="AL359" s="476"/>
      <c r="AM359" s="476"/>
      <c r="AN359" s="476"/>
      <c r="AO359" s="476"/>
      <c r="AP359" s="476"/>
      <c r="AQ359" s="476"/>
      <c r="AR359" s="476"/>
      <c r="AS359" s="476"/>
      <c r="AT359" s="476"/>
      <c r="AU359" s="476"/>
      <c r="AV359" s="476"/>
      <c r="AW359" s="476"/>
      <c r="AX359" s="476"/>
      <c r="AY359" s="476"/>
      <c r="AZ359" s="476"/>
      <c r="BA359" s="476"/>
      <c r="BB359" s="476"/>
      <c r="BC359" s="476"/>
      <c r="BD359" s="476"/>
      <c r="BE359" s="476"/>
      <c r="BF359" s="476"/>
      <c r="BG359" s="476"/>
      <c r="BH359" s="476"/>
      <c r="BI359" s="476"/>
      <c r="BJ359" s="476"/>
      <c r="BK359" s="476"/>
      <c r="BL359" s="476"/>
      <c r="BM359" s="476"/>
      <c r="BN359" s="476"/>
      <c r="BO359" s="476"/>
      <c r="BP359" s="476"/>
      <c r="BQ359" s="476"/>
      <c r="BR359" s="476"/>
      <c r="BS359" s="476"/>
      <c r="BT359" s="476"/>
      <c r="BU359" s="476"/>
      <c r="BV359" s="476"/>
      <c r="BW359" s="476"/>
      <c r="BX359" s="476"/>
      <c r="BY359" s="476"/>
      <c r="BZ359" s="476"/>
      <c r="CA359" s="259"/>
      <c r="CB359" s="259"/>
      <c r="CC359" s="259"/>
      <c r="CD359" s="259"/>
      <c r="CE359" s="259"/>
      <c r="CF359" s="259"/>
      <c r="CG359" s="259"/>
      <c r="CH359" s="259"/>
      <c r="CI359" s="259"/>
      <c r="CJ359" s="259"/>
      <c r="CK359" s="259"/>
      <c r="CL359" s="259"/>
      <c r="CM359" s="259"/>
      <c r="CN359" s="259"/>
      <c r="CO359" s="259"/>
      <c r="CP359" s="259"/>
      <c r="CQ359" s="259"/>
      <c r="CR359" s="259"/>
      <c r="CS359" s="259"/>
      <c r="CT359" s="259"/>
      <c r="CU359" s="259"/>
      <c r="CV359" s="259"/>
      <c r="CW359" s="259"/>
      <c r="CX359" s="259"/>
      <c r="CY359" s="259"/>
      <c r="CZ359" s="259"/>
      <c r="DA359" s="259"/>
      <c r="DB359" s="259"/>
      <c r="DC359" s="259"/>
      <c r="DD359" s="259"/>
      <c r="DE359" s="259"/>
      <c r="DF359" s="259"/>
      <c r="DG359" s="259"/>
      <c r="DH359" s="259"/>
      <c r="DI359" s="259"/>
      <c r="DJ359" s="259"/>
      <c r="DK359" s="259"/>
      <c r="DL359" s="259"/>
      <c r="DM359" s="259"/>
      <c r="DN359" s="259"/>
      <c r="DO359" s="259"/>
      <c r="DP359" s="259"/>
      <c r="DQ359" s="259"/>
      <c r="DR359" s="259"/>
      <c r="DS359" s="259"/>
      <c r="DT359" s="259"/>
      <c r="DU359" s="259"/>
      <c r="DV359" s="259"/>
      <c r="DW359" s="259"/>
      <c r="DX359" s="259"/>
      <c r="DY359" s="259"/>
      <c r="DZ359" s="259"/>
      <c r="EA359" s="259"/>
      <c r="EB359" s="259"/>
      <c r="EC359" s="259"/>
      <c r="ED359" s="259"/>
      <c r="EE359" s="259"/>
      <c r="EF359" s="259"/>
      <c r="EG359" s="259"/>
      <c r="EH359" s="259"/>
      <c r="EI359" s="259"/>
      <c r="EJ359" s="259"/>
      <c r="EK359" s="259"/>
      <c r="EL359" s="259"/>
      <c r="EM359" s="259"/>
      <c r="EN359" s="259"/>
      <c r="EO359" s="259"/>
      <c r="EP359" s="259"/>
      <c r="EQ359" s="259"/>
      <c r="ER359" s="259"/>
      <c r="ES359" s="259"/>
      <c r="ET359" s="259"/>
      <c r="EU359" s="259"/>
      <c r="EV359" s="259"/>
      <c r="EW359" s="259"/>
      <c r="EX359" s="259"/>
      <c r="EY359" s="259"/>
      <c r="EZ359" s="259"/>
      <c r="FA359" s="259"/>
      <c r="FB359" s="259"/>
      <c r="FC359" s="259"/>
      <c r="FD359" s="259"/>
      <c r="FE359" s="259"/>
      <c r="FF359" s="259"/>
      <c r="FG359" s="259"/>
      <c r="FH359" s="259"/>
      <c r="FI359" s="259"/>
      <c r="FJ359" s="259"/>
      <c r="FK359" s="259"/>
      <c r="FL359" s="259"/>
      <c r="FM359" s="259"/>
      <c r="FN359" s="259"/>
      <c r="FO359" s="259"/>
      <c r="FP359" s="259"/>
      <c r="FQ359" s="259"/>
      <c r="FR359" s="259"/>
      <c r="FS359" s="259"/>
      <c r="FT359" s="259"/>
      <c r="FU359" s="259"/>
      <c r="FV359" s="259"/>
      <c r="FW359" s="259"/>
      <c r="FX359" s="259"/>
      <c r="FY359" s="259"/>
      <c r="FZ359" s="259"/>
      <c r="GA359" s="259"/>
      <c r="GB359" s="259"/>
      <c r="GC359" s="259"/>
      <c r="GD359" s="259"/>
      <c r="GE359" s="259"/>
      <c r="GF359" s="259"/>
      <c r="GG359" s="259"/>
      <c r="GH359" s="259"/>
      <c r="GI359" s="259"/>
    </row>
    <row r="360" spans="1:191" hidden="1">
      <c r="C360" s="452"/>
      <c r="D360" s="452"/>
      <c r="E360" s="452"/>
      <c r="K360" s="476"/>
      <c r="L360" s="476"/>
      <c r="M360" s="476"/>
      <c r="N360" s="476"/>
      <c r="O360" s="476"/>
      <c r="P360" s="476"/>
      <c r="Q360" s="476"/>
      <c r="R360" s="476"/>
      <c r="S360" s="476"/>
      <c r="T360" s="476"/>
      <c r="U360" s="476"/>
      <c r="V360" s="476"/>
      <c r="W360" s="476"/>
      <c r="X360" s="476"/>
      <c r="Y360" s="476"/>
      <c r="Z360" s="476"/>
      <c r="AA360" s="476"/>
      <c r="AB360" s="476"/>
      <c r="AC360" s="476"/>
      <c r="AD360" s="476"/>
      <c r="AE360" s="476"/>
      <c r="AF360" s="476"/>
      <c r="AG360" s="476"/>
      <c r="AH360" s="476"/>
      <c r="AI360" s="476"/>
      <c r="AJ360" s="476"/>
      <c r="AK360" s="476"/>
      <c r="AL360" s="476"/>
      <c r="AM360" s="476"/>
      <c r="AN360" s="476"/>
      <c r="AO360" s="476"/>
      <c r="AP360" s="476"/>
      <c r="AQ360" s="476"/>
      <c r="AR360" s="476"/>
      <c r="AS360" s="476"/>
      <c r="AT360" s="476"/>
      <c r="AU360" s="476"/>
      <c r="AV360" s="476"/>
      <c r="AW360" s="476"/>
      <c r="AX360" s="476"/>
      <c r="AY360" s="476"/>
      <c r="AZ360" s="476"/>
      <c r="BA360" s="476"/>
      <c r="BB360" s="476"/>
      <c r="BC360" s="476"/>
      <c r="BD360" s="476"/>
      <c r="BE360" s="476"/>
      <c r="BF360" s="476"/>
      <c r="BG360" s="476"/>
      <c r="BH360" s="476"/>
      <c r="BI360" s="476"/>
      <c r="BJ360" s="476"/>
      <c r="BK360" s="476"/>
      <c r="BL360" s="476"/>
      <c r="BM360" s="476"/>
      <c r="BN360" s="476"/>
      <c r="BO360" s="476"/>
      <c r="BP360" s="476"/>
      <c r="BQ360" s="476"/>
      <c r="BR360" s="476"/>
      <c r="BS360" s="476"/>
      <c r="BT360" s="476"/>
      <c r="BU360" s="476"/>
      <c r="BV360" s="476"/>
      <c r="BW360" s="476"/>
      <c r="BX360" s="476"/>
      <c r="BY360" s="476"/>
      <c r="BZ360" s="476"/>
      <c r="CA360" s="259"/>
      <c r="CB360" s="259"/>
      <c r="CC360" s="259"/>
      <c r="CD360" s="259"/>
      <c r="CE360" s="259"/>
      <c r="CF360" s="259"/>
      <c r="CG360" s="259"/>
      <c r="CH360" s="259"/>
      <c r="CI360" s="259"/>
      <c r="CJ360" s="259"/>
      <c r="CK360" s="259"/>
      <c r="CL360" s="259"/>
      <c r="CM360" s="259"/>
      <c r="CN360" s="259"/>
      <c r="CO360" s="259"/>
      <c r="CP360" s="259"/>
      <c r="CQ360" s="259"/>
      <c r="CR360" s="259"/>
      <c r="CS360" s="259"/>
      <c r="CT360" s="259"/>
      <c r="CU360" s="259"/>
      <c r="CV360" s="259"/>
      <c r="CW360" s="259"/>
      <c r="CX360" s="259"/>
      <c r="CY360" s="259"/>
      <c r="CZ360" s="259"/>
      <c r="DA360" s="259"/>
      <c r="DB360" s="259"/>
      <c r="DC360" s="259"/>
      <c r="DD360" s="259"/>
      <c r="DE360" s="259"/>
      <c r="DF360" s="259"/>
      <c r="DG360" s="259"/>
      <c r="DH360" s="259"/>
      <c r="DI360" s="259"/>
      <c r="DJ360" s="259"/>
      <c r="DK360" s="259"/>
      <c r="DL360" s="259"/>
      <c r="DM360" s="259"/>
      <c r="DN360" s="259"/>
      <c r="DO360" s="259"/>
      <c r="DP360" s="259"/>
      <c r="DQ360" s="259"/>
      <c r="DR360" s="259"/>
      <c r="DS360" s="259"/>
      <c r="DT360" s="259"/>
      <c r="DU360" s="259"/>
      <c r="DV360" s="259"/>
      <c r="DW360" s="259"/>
      <c r="DX360" s="259"/>
      <c r="DY360" s="259"/>
      <c r="DZ360" s="259"/>
      <c r="EA360" s="259"/>
      <c r="EB360" s="259"/>
      <c r="EC360" s="259"/>
      <c r="ED360" s="259"/>
      <c r="EE360" s="259"/>
      <c r="EF360" s="259"/>
      <c r="EG360" s="259"/>
      <c r="EH360" s="259"/>
      <c r="EI360" s="259"/>
      <c r="EJ360" s="259"/>
      <c r="EK360" s="259"/>
      <c r="EL360" s="259"/>
      <c r="EM360" s="259"/>
      <c r="EN360" s="259"/>
      <c r="EO360" s="259"/>
      <c r="EP360" s="259"/>
      <c r="EQ360" s="259"/>
      <c r="ER360" s="259"/>
      <c r="ES360" s="259"/>
      <c r="ET360" s="259"/>
      <c r="EU360" s="259"/>
      <c r="EV360" s="259"/>
      <c r="EW360" s="259"/>
      <c r="EX360" s="259"/>
      <c r="EY360" s="259"/>
      <c r="EZ360" s="259"/>
      <c r="FA360" s="259"/>
      <c r="FB360" s="259"/>
      <c r="FC360" s="259"/>
      <c r="FD360" s="259"/>
      <c r="FE360" s="259"/>
      <c r="FF360" s="259"/>
      <c r="FG360" s="259"/>
      <c r="FH360" s="259"/>
      <c r="FI360" s="259"/>
      <c r="FJ360" s="259"/>
      <c r="FK360" s="259"/>
      <c r="FL360" s="259"/>
      <c r="FM360" s="259"/>
      <c r="FN360" s="259"/>
      <c r="FO360" s="259"/>
      <c r="FP360" s="259"/>
      <c r="FQ360" s="259"/>
      <c r="FR360" s="259"/>
      <c r="FS360" s="259"/>
      <c r="FT360" s="259"/>
      <c r="FU360" s="259"/>
      <c r="FV360" s="259"/>
      <c r="FW360" s="259"/>
      <c r="FX360" s="259"/>
      <c r="FY360" s="259"/>
      <c r="FZ360" s="259"/>
      <c r="GA360" s="259"/>
      <c r="GB360" s="259"/>
      <c r="GC360" s="259"/>
      <c r="GD360" s="259"/>
      <c r="GE360" s="259"/>
      <c r="GF360" s="259"/>
      <c r="GG360" s="259"/>
      <c r="GH360" s="259"/>
      <c r="GI360" s="259"/>
    </row>
    <row r="361" spans="1:191" hidden="1">
      <c r="B361" s="441" t="s">
        <v>167</v>
      </c>
      <c r="C361" s="693"/>
      <c r="K361" s="476"/>
      <c r="L361" s="476"/>
      <c r="M361" s="476"/>
      <c r="N361" s="476"/>
      <c r="O361" s="476"/>
      <c r="P361" s="476"/>
      <c r="Q361" s="476"/>
      <c r="R361" s="476"/>
      <c r="S361" s="476"/>
      <c r="T361" s="476"/>
      <c r="U361" s="476"/>
      <c r="V361" s="476"/>
      <c r="W361" s="476"/>
      <c r="X361" s="476"/>
      <c r="Y361" s="476"/>
      <c r="Z361" s="476"/>
      <c r="AA361" s="476"/>
      <c r="AB361" s="476"/>
      <c r="AC361" s="476"/>
      <c r="AD361" s="476"/>
      <c r="AE361" s="476"/>
      <c r="AF361" s="476"/>
      <c r="AG361" s="476"/>
      <c r="AH361" s="476"/>
      <c r="AI361" s="476"/>
      <c r="AJ361" s="476"/>
      <c r="AK361" s="476"/>
      <c r="AL361" s="476"/>
      <c r="AM361" s="476"/>
      <c r="AN361" s="476"/>
      <c r="AO361" s="476"/>
      <c r="AP361" s="476"/>
      <c r="AQ361" s="476"/>
      <c r="AR361" s="476"/>
      <c r="AS361" s="476"/>
      <c r="AT361" s="476"/>
      <c r="AU361" s="476"/>
      <c r="AV361" s="476"/>
      <c r="AW361" s="476"/>
      <c r="AX361" s="476"/>
      <c r="AY361" s="476"/>
      <c r="AZ361" s="476"/>
      <c r="BA361" s="476"/>
      <c r="BB361" s="476"/>
      <c r="BC361" s="476"/>
      <c r="BD361" s="476"/>
      <c r="BE361" s="476"/>
      <c r="BF361" s="476"/>
      <c r="BG361" s="476"/>
      <c r="BH361" s="476"/>
      <c r="BI361" s="476"/>
      <c r="BJ361" s="476"/>
      <c r="BK361" s="476"/>
      <c r="BL361" s="476"/>
      <c r="BM361" s="476"/>
      <c r="BN361" s="476"/>
      <c r="BO361" s="476"/>
      <c r="BP361" s="476"/>
      <c r="BQ361" s="476"/>
      <c r="BR361" s="476"/>
      <c r="BS361" s="476"/>
      <c r="BT361" s="476"/>
      <c r="BU361" s="476"/>
      <c r="BV361" s="476"/>
      <c r="BW361" s="476"/>
      <c r="BX361" s="476"/>
      <c r="BY361" s="476"/>
      <c r="BZ361" s="476"/>
      <c r="CA361" s="259"/>
      <c r="CB361" s="259"/>
      <c r="CC361" s="259"/>
      <c r="CD361" s="259"/>
      <c r="CE361" s="259"/>
      <c r="CF361" s="259"/>
      <c r="CG361" s="259"/>
      <c r="CH361" s="259"/>
      <c r="CI361" s="259"/>
      <c r="CJ361" s="259"/>
      <c r="CK361" s="259"/>
      <c r="CL361" s="259"/>
      <c r="CM361" s="259"/>
      <c r="CN361" s="259"/>
      <c r="CO361" s="259"/>
      <c r="CP361" s="259"/>
      <c r="CQ361" s="259"/>
      <c r="CR361" s="259"/>
      <c r="CS361" s="259"/>
      <c r="CT361" s="259"/>
      <c r="CU361" s="259"/>
      <c r="CV361" s="259"/>
      <c r="CW361" s="259"/>
      <c r="CX361" s="259"/>
      <c r="CY361" s="259"/>
      <c r="CZ361" s="259"/>
      <c r="DA361" s="259"/>
      <c r="DB361" s="259"/>
      <c r="DC361" s="259"/>
      <c r="DD361" s="259"/>
      <c r="DE361" s="259"/>
      <c r="DF361" s="259"/>
      <c r="DG361" s="259"/>
      <c r="DH361" s="259"/>
      <c r="DI361" s="259"/>
      <c r="DJ361" s="259"/>
      <c r="DK361" s="259"/>
      <c r="DL361" s="259"/>
      <c r="DM361" s="259"/>
      <c r="DN361" s="259"/>
      <c r="DO361" s="259"/>
      <c r="DP361" s="259"/>
      <c r="DQ361" s="259"/>
      <c r="DR361" s="259"/>
      <c r="DS361" s="259"/>
      <c r="DT361" s="259"/>
      <c r="DU361" s="259"/>
      <c r="DV361" s="259"/>
      <c r="DW361" s="259"/>
      <c r="DX361" s="259"/>
      <c r="DY361" s="259"/>
      <c r="DZ361" s="259"/>
      <c r="EA361" s="259"/>
      <c r="EB361" s="259"/>
      <c r="EC361" s="259"/>
      <c r="ED361" s="259"/>
      <c r="EE361" s="259"/>
      <c r="EF361" s="259"/>
      <c r="EG361" s="259"/>
      <c r="EH361" s="259"/>
      <c r="EI361" s="259"/>
      <c r="EJ361" s="259"/>
      <c r="EK361" s="259"/>
      <c r="EL361" s="259"/>
      <c r="EM361" s="259"/>
      <c r="EN361" s="259"/>
      <c r="EO361" s="259"/>
      <c r="EP361" s="259"/>
      <c r="EQ361" s="259"/>
      <c r="ER361" s="259"/>
      <c r="ES361" s="259"/>
      <c r="ET361" s="259"/>
      <c r="EU361" s="259"/>
      <c r="EV361" s="259"/>
      <c r="EW361" s="259"/>
      <c r="EX361" s="259"/>
      <c r="EY361" s="259"/>
      <c r="EZ361" s="259"/>
      <c r="FA361" s="259"/>
      <c r="FB361" s="259"/>
      <c r="FC361" s="259"/>
      <c r="FD361" s="259"/>
      <c r="FE361" s="259"/>
      <c r="FF361" s="259"/>
      <c r="FG361" s="259"/>
      <c r="FH361" s="259"/>
      <c r="FI361" s="259"/>
      <c r="FJ361" s="259"/>
      <c r="FK361" s="259"/>
      <c r="FL361" s="259"/>
      <c r="FM361" s="259"/>
      <c r="FN361" s="259"/>
      <c r="FO361" s="259"/>
      <c r="FP361" s="259"/>
      <c r="FQ361" s="259"/>
      <c r="FR361" s="259"/>
      <c r="FS361" s="259"/>
      <c r="FT361" s="259"/>
      <c r="FU361" s="259"/>
      <c r="FV361" s="259"/>
      <c r="FW361" s="259"/>
      <c r="FX361" s="259"/>
      <c r="FY361" s="259"/>
      <c r="FZ361" s="259"/>
      <c r="GA361" s="259"/>
      <c r="GB361" s="259"/>
      <c r="GC361" s="259"/>
      <c r="GD361" s="259"/>
      <c r="GE361" s="259"/>
      <c r="GF361" s="259"/>
      <c r="GG361" s="259"/>
      <c r="GH361" s="259"/>
      <c r="GI361" s="259"/>
    </row>
    <row r="362" spans="1:191" s="259" customFormat="1" hidden="1">
      <c r="A362" s="530"/>
      <c r="B362" s="441" t="s">
        <v>168</v>
      </c>
      <c r="C362" s="442" t="s">
        <v>153</v>
      </c>
      <c r="D362" s="442" t="s">
        <v>164</v>
      </c>
      <c r="E362" s="503" t="s">
        <v>165</v>
      </c>
      <c r="F362" s="503" t="s">
        <v>62</v>
      </c>
      <c r="G362" s="503" t="s">
        <v>166</v>
      </c>
      <c r="H362" s="504"/>
      <c r="I362" s="439"/>
      <c r="J362" s="505"/>
      <c r="K362" s="439"/>
      <c r="L362" s="439"/>
      <c r="M362" s="439"/>
      <c r="N362" s="476"/>
      <c r="O362" s="476"/>
      <c r="P362" s="476"/>
      <c r="Q362" s="476"/>
      <c r="R362" s="476"/>
      <c r="S362" s="476"/>
      <c r="T362" s="476"/>
      <c r="U362" s="476"/>
      <c r="V362" s="476"/>
      <c r="W362" s="476"/>
      <c r="X362" s="476"/>
      <c r="Y362" s="476"/>
      <c r="Z362" s="476"/>
      <c r="AA362" s="476"/>
      <c r="AB362" s="476"/>
      <c r="AC362" s="476"/>
      <c r="AD362" s="476"/>
      <c r="AE362" s="476"/>
      <c r="AF362" s="476"/>
      <c r="AG362" s="476"/>
      <c r="AH362" s="476"/>
      <c r="AI362" s="476"/>
      <c r="AJ362" s="476"/>
      <c r="AK362" s="476"/>
      <c r="AL362" s="476"/>
      <c r="AM362" s="476"/>
      <c r="AN362" s="476"/>
      <c r="AO362" s="476"/>
      <c r="AP362" s="476"/>
      <c r="AQ362" s="476"/>
      <c r="AR362" s="476"/>
      <c r="AS362" s="476"/>
      <c r="AT362" s="476"/>
      <c r="AU362" s="476"/>
      <c r="AV362" s="476"/>
      <c r="AW362" s="476"/>
      <c r="AX362" s="476"/>
      <c r="AY362" s="476"/>
      <c r="AZ362" s="476"/>
      <c r="BA362" s="476"/>
      <c r="BB362" s="476"/>
      <c r="BC362" s="476"/>
      <c r="BD362" s="476"/>
      <c r="BE362" s="476"/>
      <c r="BF362" s="476"/>
      <c r="BG362" s="476"/>
      <c r="BH362" s="476"/>
      <c r="BI362" s="476"/>
      <c r="BJ362" s="476"/>
      <c r="BK362" s="476"/>
      <c r="BL362" s="476"/>
      <c r="BM362" s="476"/>
      <c r="BN362" s="476"/>
      <c r="BO362" s="476"/>
      <c r="BP362" s="476"/>
      <c r="BQ362" s="476"/>
      <c r="BR362" s="476"/>
      <c r="BS362" s="476"/>
      <c r="BT362" s="476"/>
      <c r="BU362" s="476"/>
      <c r="BV362" s="476"/>
      <c r="BW362" s="476"/>
      <c r="BX362" s="476"/>
      <c r="BY362" s="476"/>
      <c r="BZ362" s="476"/>
    </row>
    <row r="363" spans="1:191" s="259" customFormat="1" ht="15" hidden="1" customHeight="1">
      <c r="A363" s="529"/>
      <c r="B363" s="444" t="s">
        <v>21</v>
      </c>
      <c r="C363" s="694"/>
      <c r="D363" s="683"/>
      <c r="E363" s="684"/>
      <c r="F363" s="684"/>
      <c r="G363" s="685"/>
      <c r="H363" s="257"/>
      <c r="I363" s="435"/>
      <c r="J363" s="439"/>
      <c r="K363" s="435"/>
      <c r="L363" s="435"/>
      <c r="M363" s="435"/>
      <c r="N363" s="491"/>
      <c r="O363" s="491"/>
      <c r="P363" s="476"/>
      <c r="Q363" s="476"/>
      <c r="R363" s="476"/>
      <c r="S363" s="476"/>
      <c r="T363" s="476"/>
      <c r="U363" s="476"/>
      <c r="V363" s="476"/>
      <c r="W363" s="476"/>
      <c r="X363" s="476"/>
      <c r="Y363" s="476"/>
      <c r="Z363" s="476"/>
      <c r="AA363" s="476"/>
      <c r="AB363" s="476"/>
      <c r="AC363" s="476"/>
      <c r="AD363" s="476"/>
      <c r="AE363" s="476"/>
      <c r="AF363" s="476"/>
      <c r="AG363" s="476"/>
      <c r="AH363" s="476"/>
      <c r="AI363" s="476"/>
      <c r="AJ363" s="476"/>
      <c r="AK363" s="476"/>
      <c r="AL363" s="476"/>
      <c r="AM363" s="476"/>
      <c r="AN363" s="476"/>
      <c r="AO363" s="476"/>
      <c r="AP363" s="476"/>
      <c r="AQ363" s="476"/>
      <c r="AR363" s="476"/>
      <c r="AS363" s="476"/>
      <c r="AT363" s="476"/>
      <c r="AU363" s="476"/>
      <c r="AV363" s="476"/>
      <c r="AW363" s="476"/>
      <c r="AX363" s="476"/>
      <c r="AY363" s="476"/>
      <c r="AZ363" s="476"/>
      <c r="BA363" s="476"/>
      <c r="BB363" s="476"/>
      <c r="BC363" s="476"/>
      <c r="BD363" s="476"/>
      <c r="BE363" s="476"/>
      <c r="BF363" s="476"/>
      <c r="BG363" s="476"/>
      <c r="BH363" s="476"/>
      <c r="BI363" s="476"/>
      <c r="BJ363" s="476"/>
      <c r="BK363" s="476"/>
      <c r="BL363" s="476"/>
      <c r="BM363" s="476"/>
      <c r="BN363" s="476"/>
      <c r="BO363" s="476"/>
      <c r="BP363" s="476"/>
      <c r="BQ363" s="476"/>
      <c r="BR363" s="476"/>
      <c r="BS363" s="476"/>
      <c r="BT363" s="476"/>
      <c r="BU363" s="476"/>
      <c r="BV363" s="476"/>
      <c r="BW363" s="476"/>
      <c r="BX363" s="476"/>
      <c r="BY363" s="476"/>
      <c r="BZ363" s="476"/>
    </row>
    <row r="364" spans="1:191" s="259" customFormat="1" ht="14.25" hidden="1" customHeight="1">
      <c r="A364" s="529"/>
      <c r="B364" s="253"/>
      <c r="C364" s="690"/>
      <c r="D364" s="683"/>
      <c r="E364" s="684"/>
      <c r="F364" s="684"/>
      <c r="G364" s="685"/>
      <c r="H364" s="257"/>
      <c r="I364" s="435"/>
      <c r="J364" s="439"/>
      <c r="K364" s="435"/>
      <c r="L364" s="435"/>
      <c r="M364" s="435"/>
      <c r="N364" s="491"/>
      <c r="O364" s="491"/>
      <c r="P364" s="476"/>
      <c r="Q364" s="476"/>
      <c r="R364" s="476"/>
      <c r="S364" s="476"/>
      <c r="T364" s="476"/>
      <c r="U364" s="476"/>
      <c r="V364" s="476"/>
      <c r="W364" s="476"/>
      <c r="X364" s="476"/>
      <c r="Y364" s="476"/>
      <c r="Z364" s="476"/>
      <c r="AA364" s="476"/>
      <c r="AB364" s="476"/>
      <c r="AC364" s="476"/>
      <c r="AD364" s="476"/>
      <c r="AE364" s="476"/>
      <c r="AF364" s="476"/>
      <c r="AG364" s="476"/>
      <c r="AH364" s="476"/>
      <c r="AI364" s="476"/>
      <c r="AJ364" s="476"/>
      <c r="AK364" s="476"/>
      <c r="AL364" s="476"/>
      <c r="AM364" s="476"/>
      <c r="AN364" s="476"/>
      <c r="AO364" s="476"/>
      <c r="AP364" s="476"/>
      <c r="AQ364" s="476"/>
      <c r="AR364" s="476"/>
      <c r="AS364" s="476"/>
      <c r="AT364" s="476"/>
      <c r="AU364" s="476"/>
      <c r="AV364" s="476"/>
      <c r="AW364" s="476"/>
      <c r="AX364" s="476"/>
      <c r="AY364" s="476"/>
      <c r="AZ364" s="476"/>
      <c r="BA364" s="476"/>
      <c r="BB364" s="476"/>
      <c r="BC364" s="476"/>
      <c r="BD364" s="476"/>
      <c r="BE364" s="476"/>
      <c r="BF364" s="476"/>
      <c r="BG364" s="476"/>
      <c r="BH364" s="476"/>
      <c r="BI364" s="476"/>
      <c r="BJ364" s="476"/>
      <c r="BK364" s="476"/>
      <c r="BL364" s="476"/>
      <c r="BM364" s="476"/>
      <c r="BN364" s="476"/>
      <c r="BO364" s="476"/>
      <c r="BP364" s="476"/>
      <c r="BQ364" s="476"/>
      <c r="BR364" s="476"/>
      <c r="BS364" s="476"/>
      <c r="BT364" s="476"/>
      <c r="BU364" s="476"/>
      <c r="BV364" s="476"/>
      <c r="BW364" s="476"/>
      <c r="BX364" s="476"/>
      <c r="BY364" s="476"/>
      <c r="BZ364" s="476"/>
    </row>
    <row r="365" spans="1:191" hidden="1">
      <c r="C365" s="690"/>
      <c r="D365" s="683"/>
      <c r="E365" s="688"/>
      <c r="F365" s="688"/>
      <c r="G365" s="689"/>
      <c r="H365" s="275"/>
      <c r="I365" s="435"/>
      <c r="J365" s="439"/>
      <c r="K365" s="435"/>
      <c r="L365" s="435"/>
      <c r="M365" s="435"/>
      <c r="N365" s="491"/>
      <c r="O365" s="491"/>
      <c r="P365" s="476"/>
      <c r="Q365" s="476"/>
      <c r="R365" s="476"/>
      <c r="S365" s="476"/>
      <c r="T365" s="476"/>
      <c r="U365" s="476"/>
      <c r="V365" s="476"/>
      <c r="W365" s="476"/>
      <c r="X365" s="476"/>
      <c r="Y365" s="476"/>
      <c r="Z365" s="476"/>
      <c r="AA365" s="476"/>
      <c r="AB365" s="476"/>
      <c r="AC365" s="476"/>
      <c r="AD365" s="476"/>
      <c r="AE365" s="476"/>
      <c r="AF365" s="476"/>
      <c r="AG365" s="476"/>
      <c r="AH365" s="476"/>
      <c r="AI365" s="476"/>
      <c r="AJ365" s="476"/>
      <c r="AK365" s="476"/>
      <c r="AL365" s="476"/>
      <c r="AM365" s="476"/>
      <c r="AN365" s="476"/>
      <c r="AO365" s="476"/>
      <c r="AP365" s="476"/>
      <c r="AQ365" s="476"/>
      <c r="AR365" s="476"/>
      <c r="AS365" s="476"/>
      <c r="AT365" s="476"/>
      <c r="AU365" s="476"/>
      <c r="AV365" s="476"/>
      <c r="AW365" s="476"/>
      <c r="AX365" s="476"/>
      <c r="AY365" s="476"/>
      <c r="AZ365" s="476"/>
      <c r="BA365" s="476"/>
      <c r="BB365" s="476"/>
      <c r="BC365" s="476"/>
      <c r="BD365" s="476"/>
      <c r="BE365" s="476"/>
      <c r="BF365" s="476"/>
      <c r="BG365" s="476"/>
      <c r="BH365" s="476"/>
      <c r="BI365" s="476"/>
      <c r="BJ365" s="476"/>
      <c r="BK365" s="476"/>
      <c r="BL365" s="476"/>
      <c r="BM365" s="476"/>
      <c r="BN365" s="476"/>
      <c r="BO365" s="476"/>
      <c r="BP365" s="476"/>
      <c r="BQ365" s="476"/>
      <c r="BR365" s="476"/>
      <c r="BS365" s="476"/>
      <c r="BT365" s="476"/>
      <c r="BU365" s="476"/>
      <c r="BV365" s="476"/>
      <c r="BW365" s="476"/>
      <c r="BX365" s="476"/>
      <c r="BY365" s="476"/>
      <c r="BZ365" s="476"/>
      <c r="CA365" s="259"/>
      <c r="CB365" s="259"/>
      <c r="CC365" s="259"/>
      <c r="CD365" s="259"/>
      <c r="CE365" s="259"/>
      <c r="CF365" s="259"/>
      <c r="CG365" s="259"/>
      <c r="CH365" s="259"/>
      <c r="CI365" s="259"/>
      <c r="CJ365" s="259"/>
      <c r="CK365" s="259"/>
      <c r="CL365" s="259"/>
      <c r="CM365" s="259"/>
      <c r="CN365" s="259"/>
      <c r="CO365" s="259"/>
      <c r="CP365" s="259"/>
      <c r="CQ365" s="259"/>
      <c r="CR365" s="259"/>
      <c r="CS365" s="259"/>
      <c r="CT365" s="259"/>
      <c r="CU365" s="259"/>
      <c r="CV365" s="259"/>
      <c r="CW365" s="259"/>
      <c r="CX365" s="259"/>
      <c r="CY365" s="259"/>
      <c r="CZ365" s="259"/>
      <c r="DA365" s="259"/>
      <c r="DB365" s="259"/>
      <c r="DC365" s="259"/>
      <c r="DD365" s="259"/>
      <c r="DE365" s="259"/>
      <c r="DF365" s="259"/>
      <c r="DG365" s="259"/>
      <c r="DH365" s="259"/>
      <c r="DI365" s="259"/>
      <c r="DJ365" s="259"/>
      <c r="DK365" s="259"/>
      <c r="DL365" s="259"/>
      <c r="DM365" s="259"/>
      <c r="DN365" s="259"/>
      <c r="DO365" s="259"/>
      <c r="DP365" s="259"/>
      <c r="DQ365" s="259"/>
      <c r="DR365" s="259"/>
      <c r="DS365" s="259"/>
      <c r="DT365" s="259"/>
      <c r="DU365" s="259"/>
      <c r="DV365" s="259"/>
      <c r="DW365" s="259"/>
      <c r="DX365" s="259"/>
      <c r="DY365" s="259"/>
      <c r="DZ365" s="259"/>
      <c r="EA365" s="259"/>
      <c r="EB365" s="259"/>
      <c r="EC365" s="259"/>
      <c r="ED365" s="259"/>
      <c r="EE365" s="259"/>
      <c r="EF365" s="259"/>
      <c r="EG365" s="259"/>
      <c r="EH365" s="259"/>
      <c r="EI365" s="259"/>
      <c r="EJ365" s="259"/>
      <c r="EK365" s="259"/>
      <c r="EL365" s="259"/>
      <c r="EM365" s="259"/>
      <c r="EN365" s="259"/>
      <c r="EO365" s="259"/>
      <c r="EP365" s="259"/>
      <c r="EQ365" s="259"/>
      <c r="ER365" s="259"/>
      <c r="ES365" s="259"/>
      <c r="ET365" s="259"/>
      <c r="EU365" s="259"/>
      <c r="EV365" s="259"/>
      <c r="EW365" s="259"/>
      <c r="EX365" s="259"/>
      <c r="EY365" s="259"/>
      <c r="EZ365" s="259"/>
      <c r="FA365" s="259"/>
      <c r="FB365" s="259"/>
      <c r="FC365" s="259"/>
      <c r="FD365" s="259"/>
      <c r="FE365" s="259"/>
      <c r="FF365" s="259"/>
      <c r="FG365" s="259"/>
      <c r="FH365" s="259"/>
      <c r="FI365" s="259"/>
      <c r="FJ365" s="259"/>
      <c r="FK365" s="259"/>
      <c r="FL365" s="259"/>
      <c r="FM365" s="259"/>
      <c r="FN365" s="259"/>
      <c r="FO365" s="259"/>
      <c r="FP365" s="259"/>
      <c r="FQ365" s="259"/>
      <c r="FR365" s="259"/>
      <c r="FS365" s="259"/>
      <c r="FT365" s="259"/>
      <c r="FU365" s="259"/>
      <c r="FV365" s="259"/>
      <c r="FW365" s="259"/>
      <c r="FX365" s="259"/>
      <c r="FY365" s="259"/>
      <c r="FZ365" s="259"/>
      <c r="GA365" s="259"/>
      <c r="GB365" s="259"/>
      <c r="GC365" s="259"/>
      <c r="GD365" s="259"/>
      <c r="GE365" s="259"/>
      <c r="GF365" s="259"/>
      <c r="GG365" s="259"/>
      <c r="GH365" s="259"/>
      <c r="GI365" s="259"/>
    </row>
    <row r="366" spans="1:191" hidden="1">
      <c r="C366" s="690"/>
      <c r="D366" s="683"/>
      <c r="E366" s="691"/>
      <c r="F366" s="691"/>
      <c r="G366" s="692"/>
      <c r="H366" s="275"/>
      <c r="I366" s="435"/>
      <c r="J366" s="439"/>
      <c r="K366" s="435"/>
      <c r="L366" s="435"/>
      <c r="M366" s="435"/>
      <c r="N366" s="491"/>
      <c r="O366" s="491"/>
      <c r="P366" s="491"/>
      <c r="Q366" s="491"/>
      <c r="R366" s="491"/>
      <c r="S366" s="491"/>
      <c r="T366" s="491"/>
      <c r="U366" s="491"/>
      <c r="V366" s="491"/>
      <c r="W366" s="491"/>
      <c r="X366" s="491"/>
      <c r="Y366" s="476"/>
      <c r="Z366" s="476"/>
      <c r="AA366" s="476"/>
      <c r="AB366" s="476"/>
      <c r="AC366" s="476"/>
      <c r="AD366" s="476"/>
      <c r="AE366" s="476"/>
      <c r="AF366" s="476"/>
      <c r="AG366" s="476"/>
      <c r="AH366" s="476"/>
      <c r="AI366" s="476"/>
      <c r="AJ366" s="476"/>
      <c r="AK366" s="476"/>
      <c r="AL366" s="476"/>
      <c r="AM366" s="476"/>
      <c r="AN366" s="476"/>
      <c r="AO366" s="476"/>
      <c r="AP366" s="476"/>
      <c r="AQ366" s="476"/>
      <c r="AR366" s="476"/>
      <c r="AS366" s="476"/>
      <c r="AT366" s="476"/>
      <c r="AU366" s="476"/>
      <c r="AV366" s="476"/>
      <c r="AW366" s="476"/>
      <c r="AX366" s="476"/>
      <c r="AY366" s="476"/>
      <c r="AZ366" s="476"/>
      <c r="BA366" s="476"/>
      <c r="BB366" s="476"/>
      <c r="BC366" s="476"/>
      <c r="BD366" s="476"/>
      <c r="BE366" s="476"/>
      <c r="BF366" s="476"/>
      <c r="BG366" s="476"/>
      <c r="BH366" s="476"/>
      <c r="BI366" s="476"/>
      <c r="BJ366" s="476"/>
      <c r="BK366" s="476"/>
      <c r="BL366" s="476"/>
      <c r="BM366" s="476"/>
      <c r="BN366" s="476"/>
      <c r="BO366" s="476"/>
      <c r="BP366" s="476"/>
      <c r="BQ366" s="476"/>
      <c r="BR366" s="476"/>
      <c r="BS366" s="476"/>
      <c r="BT366" s="476"/>
      <c r="BU366" s="476"/>
      <c r="BV366" s="476"/>
      <c r="BW366" s="476"/>
      <c r="BX366" s="476"/>
      <c r="BY366" s="476"/>
      <c r="BZ366" s="476"/>
      <c r="CA366" s="259"/>
      <c r="CB366" s="259"/>
      <c r="CC366" s="259"/>
      <c r="CD366" s="259"/>
      <c r="CE366" s="259"/>
      <c r="CF366" s="259"/>
      <c r="CG366" s="259"/>
      <c r="CH366" s="259"/>
      <c r="CI366" s="259"/>
      <c r="CJ366" s="259"/>
      <c r="CK366" s="259"/>
      <c r="CL366" s="259"/>
      <c r="CM366" s="259"/>
      <c r="CN366" s="259"/>
      <c r="CO366" s="259"/>
      <c r="CP366" s="259"/>
      <c r="CQ366" s="259"/>
      <c r="CR366" s="259"/>
      <c r="CS366" s="259"/>
      <c r="CT366" s="259"/>
      <c r="CU366" s="259"/>
      <c r="CV366" s="259"/>
      <c r="CW366" s="259"/>
      <c r="CX366" s="259"/>
      <c r="CY366" s="259"/>
      <c r="CZ366" s="259"/>
      <c r="DA366" s="259"/>
      <c r="DB366" s="259"/>
      <c r="DC366" s="259"/>
      <c r="DD366" s="259"/>
      <c r="DE366" s="259"/>
      <c r="DF366" s="259"/>
      <c r="DG366" s="259"/>
      <c r="DH366" s="259"/>
      <c r="DI366" s="259"/>
      <c r="DJ366" s="259"/>
      <c r="DK366" s="259"/>
      <c r="DL366" s="259"/>
      <c r="DM366" s="259"/>
      <c r="DN366" s="259"/>
      <c r="DO366" s="259"/>
      <c r="DP366" s="259"/>
      <c r="DQ366" s="259"/>
      <c r="DR366" s="259"/>
      <c r="DS366" s="259"/>
      <c r="DT366" s="259"/>
      <c r="DU366" s="259"/>
      <c r="DV366" s="259"/>
      <c r="DW366" s="259"/>
      <c r="DX366" s="259"/>
      <c r="DY366" s="259"/>
      <c r="DZ366" s="259"/>
      <c r="EA366" s="259"/>
      <c r="EB366" s="259"/>
      <c r="EC366" s="259"/>
      <c r="ED366" s="259"/>
      <c r="EE366" s="259"/>
      <c r="EF366" s="259"/>
      <c r="EG366" s="259"/>
      <c r="EH366" s="259"/>
      <c r="EI366" s="259"/>
      <c r="EJ366" s="259"/>
      <c r="EK366" s="259"/>
      <c r="EL366" s="259"/>
      <c r="EM366" s="259"/>
      <c r="EN366" s="259"/>
      <c r="EO366" s="259"/>
      <c r="EP366" s="259"/>
      <c r="EQ366" s="259"/>
      <c r="ER366" s="259"/>
      <c r="ES366" s="259"/>
      <c r="ET366" s="259"/>
      <c r="EU366" s="259"/>
      <c r="EV366" s="259"/>
      <c r="EW366" s="259"/>
      <c r="EX366" s="259"/>
      <c r="EY366" s="259"/>
      <c r="EZ366" s="259"/>
      <c r="FA366" s="259"/>
      <c r="FB366" s="259"/>
      <c r="FC366" s="259"/>
      <c r="FD366" s="259"/>
      <c r="FE366" s="259"/>
      <c r="FF366" s="259"/>
      <c r="FG366" s="259"/>
      <c r="FH366" s="259"/>
      <c r="FI366" s="259"/>
      <c r="FJ366" s="259"/>
      <c r="FK366" s="259"/>
      <c r="FL366" s="259"/>
      <c r="FM366" s="259"/>
      <c r="FN366" s="259"/>
      <c r="FO366" s="259"/>
      <c r="FP366" s="259"/>
      <c r="FQ366" s="259"/>
      <c r="FR366" s="259"/>
      <c r="FS366" s="259"/>
      <c r="FT366" s="259"/>
      <c r="FU366" s="259"/>
      <c r="FV366" s="259"/>
      <c r="FW366" s="259"/>
      <c r="FX366" s="259"/>
      <c r="FY366" s="259"/>
      <c r="FZ366" s="259"/>
      <c r="GA366" s="259"/>
      <c r="GB366" s="259"/>
      <c r="GC366" s="259"/>
      <c r="GD366" s="259"/>
      <c r="GE366" s="259"/>
      <c r="GF366" s="259"/>
      <c r="GG366" s="259"/>
      <c r="GH366" s="259"/>
      <c r="GI366" s="259"/>
    </row>
    <row r="367" spans="1:191" hidden="1">
      <c r="K367" s="476"/>
      <c r="L367" s="476"/>
      <c r="M367" s="476"/>
      <c r="N367" s="476"/>
      <c r="O367" s="476"/>
      <c r="P367" s="476"/>
      <c r="Q367" s="476"/>
      <c r="R367" s="476"/>
      <c r="S367" s="476"/>
      <c r="T367" s="476"/>
      <c r="U367" s="476"/>
      <c r="V367" s="476"/>
      <c r="W367" s="476"/>
      <c r="X367" s="476"/>
      <c r="Y367" s="476"/>
      <c r="Z367" s="476"/>
      <c r="AA367" s="476"/>
      <c r="AB367" s="476"/>
      <c r="AC367" s="476"/>
      <c r="AD367" s="476"/>
      <c r="AE367" s="476"/>
      <c r="AF367" s="476"/>
      <c r="AG367" s="476"/>
      <c r="AH367" s="476"/>
      <c r="AI367" s="476"/>
      <c r="AJ367" s="476"/>
      <c r="AK367" s="476"/>
      <c r="AL367" s="476"/>
      <c r="AM367" s="476"/>
      <c r="AN367" s="476"/>
      <c r="AO367" s="476"/>
      <c r="AP367" s="476"/>
      <c r="AQ367" s="476"/>
      <c r="AR367" s="476"/>
      <c r="AS367" s="476"/>
      <c r="AT367" s="476"/>
      <c r="AU367" s="476"/>
      <c r="AV367" s="476"/>
      <c r="AW367" s="476"/>
      <c r="AX367" s="476"/>
      <c r="AY367" s="476"/>
      <c r="AZ367" s="476"/>
      <c r="BA367" s="476"/>
      <c r="BB367" s="476"/>
      <c r="BC367" s="476"/>
      <c r="BD367" s="476"/>
      <c r="BE367" s="476"/>
      <c r="BF367" s="476"/>
      <c r="BG367" s="476"/>
      <c r="BH367" s="476"/>
      <c r="BI367" s="476"/>
      <c r="BJ367" s="476"/>
      <c r="BK367" s="476"/>
      <c r="BL367" s="476"/>
      <c r="BM367" s="476"/>
      <c r="BN367" s="476"/>
      <c r="BO367" s="476"/>
      <c r="BP367" s="476"/>
      <c r="BQ367" s="476"/>
      <c r="BR367" s="476"/>
      <c r="BS367" s="476"/>
      <c r="BT367" s="476"/>
      <c r="BU367" s="476"/>
      <c r="BV367" s="476"/>
      <c r="BW367" s="476"/>
      <c r="BX367" s="476"/>
      <c r="BY367" s="476"/>
      <c r="BZ367" s="476"/>
      <c r="CA367" s="259"/>
      <c r="CB367" s="259"/>
      <c r="CC367" s="259"/>
      <c r="CD367" s="259"/>
      <c r="CE367" s="259"/>
      <c r="CF367" s="259"/>
      <c r="CG367" s="259"/>
      <c r="CH367" s="259"/>
      <c r="CI367" s="259"/>
      <c r="CJ367" s="259"/>
      <c r="CK367" s="259"/>
      <c r="CL367" s="259"/>
      <c r="CM367" s="259"/>
      <c r="CN367" s="259"/>
      <c r="CO367" s="259"/>
      <c r="CP367" s="259"/>
      <c r="CQ367" s="259"/>
      <c r="CR367" s="259"/>
      <c r="CS367" s="259"/>
      <c r="CT367" s="259"/>
      <c r="CU367" s="259"/>
      <c r="CV367" s="259"/>
      <c r="CW367" s="259"/>
      <c r="CX367" s="259"/>
      <c r="CY367" s="259"/>
      <c r="CZ367" s="259"/>
      <c r="DA367" s="259"/>
      <c r="DB367" s="259"/>
      <c r="DC367" s="259"/>
      <c r="DD367" s="259"/>
      <c r="DE367" s="259"/>
      <c r="DF367" s="259"/>
      <c r="DG367" s="259"/>
      <c r="DH367" s="259"/>
      <c r="DI367" s="259"/>
      <c r="DJ367" s="259"/>
      <c r="DK367" s="259"/>
      <c r="DL367" s="259"/>
      <c r="DM367" s="259"/>
      <c r="DN367" s="259"/>
      <c r="DO367" s="259"/>
      <c r="DP367" s="259"/>
      <c r="DQ367" s="259"/>
      <c r="DR367" s="259"/>
      <c r="DS367" s="259"/>
      <c r="DT367" s="259"/>
      <c r="DU367" s="259"/>
      <c r="DV367" s="259"/>
      <c r="DW367" s="259"/>
      <c r="DX367" s="259"/>
      <c r="DY367" s="259"/>
      <c r="DZ367" s="259"/>
      <c r="EA367" s="259"/>
      <c r="EB367" s="259"/>
      <c r="EC367" s="259"/>
      <c r="ED367" s="259"/>
      <c r="EE367" s="259"/>
      <c r="EF367" s="259"/>
      <c r="EG367" s="259"/>
      <c r="EH367" s="259"/>
      <c r="EI367" s="259"/>
      <c r="EJ367" s="259"/>
      <c r="EK367" s="259"/>
      <c r="EL367" s="259"/>
      <c r="EM367" s="259"/>
      <c r="EN367" s="259"/>
      <c r="EO367" s="259"/>
      <c r="EP367" s="259"/>
      <c r="EQ367" s="259"/>
      <c r="ER367" s="259"/>
      <c r="ES367" s="259"/>
      <c r="ET367" s="259"/>
      <c r="EU367" s="259"/>
      <c r="EV367" s="259"/>
      <c r="EW367" s="259"/>
      <c r="EX367" s="259"/>
      <c r="EY367" s="259"/>
      <c r="EZ367" s="259"/>
      <c r="FA367" s="259"/>
      <c r="FB367" s="259"/>
      <c r="FC367" s="259"/>
      <c r="FD367" s="259"/>
      <c r="FE367" s="259"/>
      <c r="FF367" s="259"/>
      <c r="FG367" s="259"/>
      <c r="FH367" s="259"/>
      <c r="FI367" s="259"/>
      <c r="FJ367" s="259"/>
      <c r="FK367" s="259"/>
      <c r="FL367" s="259"/>
      <c r="FM367" s="259"/>
      <c r="FN367" s="259"/>
      <c r="FO367" s="259"/>
      <c r="FP367" s="259"/>
      <c r="FQ367" s="259"/>
      <c r="FR367" s="259"/>
      <c r="FS367" s="259"/>
      <c r="FT367" s="259"/>
      <c r="FU367" s="259"/>
      <c r="FV367" s="259"/>
      <c r="FW367" s="259"/>
      <c r="FX367" s="259"/>
      <c r="FY367" s="259"/>
      <c r="FZ367" s="259"/>
      <c r="GA367" s="259"/>
      <c r="GB367" s="259"/>
      <c r="GC367" s="259"/>
      <c r="GD367" s="259"/>
      <c r="GE367" s="259"/>
      <c r="GF367" s="259"/>
      <c r="GG367" s="259"/>
      <c r="GH367" s="259"/>
      <c r="GI367" s="259"/>
    </row>
    <row r="368" spans="1:191" hidden="1">
      <c r="B368" s="441" t="s">
        <v>169</v>
      </c>
      <c r="C368" s="693"/>
      <c r="K368" s="491"/>
      <c r="L368" s="491"/>
      <c r="M368" s="491"/>
      <c r="N368" s="491"/>
      <c r="O368" s="491"/>
      <c r="P368" s="491"/>
      <c r="Q368" s="491"/>
      <c r="R368" s="491"/>
      <c r="S368" s="476"/>
      <c r="T368" s="476"/>
      <c r="U368" s="476"/>
      <c r="V368" s="476"/>
      <c r="W368" s="476"/>
      <c r="X368" s="476"/>
      <c r="Y368" s="476"/>
      <c r="Z368" s="476"/>
      <c r="AA368" s="476"/>
      <c r="AB368" s="476"/>
      <c r="AC368" s="476"/>
      <c r="AD368" s="476"/>
      <c r="AE368" s="476"/>
      <c r="AF368" s="476"/>
      <c r="AG368" s="476"/>
      <c r="AH368" s="476"/>
      <c r="AI368" s="476"/>
      <c r="AJ368" s="476"/>
      <c r="AK368" s="476"/>
      <c r="AL368" s="476"/>
      <c r="AM368" s="476"/>
      <c r="AN368" s="476"/>
      <c r="AO368" s="476"/>
      <c r="AP368" s="476"/>
      <c r="AQ368" s="476"/>
      <c r="AR368" s="476"/>
      <c r="AS368" s="476"/>
      <c r="AT368" s="476"/>
      <c r="AU368" s="476"/>
      <c r="AV368" s="476"/>
      <c r="AW368" s="476"/>
      <c r="AX368" s="476"/>
      <c r="AY368" s="476"/>
      <c r="AZ368" s="476"/>
      <c r="BA368" s="476"/>
      <c r="BB368" s="476"/>
      <c r="BC368" s="476"/>
      <c r="BD368" s="476"/>
      <c r="BE368" s="476"/>
      <c r="BF368" s="476"/>
      <c r="BG368" s="476"/>
      <c r="BH368" s="476"/>
      <c r="BI368" s="476"/>
      <c r="BJ368" s="476"/>
      <c r="BK368" s="476"/>
      <c r="BL368" s="476"/>
      <c r="BM368" s="476"/>
      <c r="BN368" s="476"/>
      <c r="BO368" s="476"/>
      <c r="BP368" s="476"/>
      <c r="BQ368" s="476"/>
      <c r="BR368" s="476"/>
      <c r="BS368" s="476"/>
      <c r="BT368" s="476"/>
      <c r="BU368" s="476"/>
      <c r="BV368" s="476"/>
      <c r="BW368" s="476"/>
      <c r="BX368" s="476"/>
      <c r="BY368" s="476"/>
      <c r="BZ368" s="476"/>
      <c r="CA368" s="259"/>
      <c r="CB368" s="259"/>
      <c r="CC368" s="259"/>
      <c r="CD368" s="259"/>
      <c r="CE368" s="259"/>
      <c r="CF368" s="259"/>
      <c r="CG368" s="259"/>
      <c r="CH368" s="259"/>
      <c r="CI368" s="259"/>
      <c r="CJ368" s="259"/>
      <c r="CK368" s="259"/>
      <c r="CL368" s="259"/>
      <c r="CM368" s="259"/>
      <c r="CN368" s="259"/>
      <c r="CO368" s="259"/>
      <c r="CP368" s="259"/>
      <c r="CQ368" s="259"/>
      <c r="CR368" s="259"/>
      <c r="CS368" s="259"/>
      <c r="CT368" s="259"/>
      <c r="CU368" s="259"/>
      <c r="CV368" s="259"/>
      <c r="CW368" s="259"/>
      <c r="CX368" s="259"/>
      <c r="CY368" s="259"/>
      <c r="CZ368" s="259"/>
      <c r="DA368" s="259"/>
      <c r="DB368" s="259"/>
      <c r="DC368" s="259"/>
      <c r="DD368" s="259"/>
      <c r="DE368" s="259"/>
      <c r="DF368" s="259"/>
      <c r="DG368" s="259"/>
      <c r="DH368" s="259"/>
      <c r="DI368" s="259"/>
      <c r="DJ368" s="259"/>
      <c r="DK368" s="259"/>
      <c r="DL368" s="259"/>
      <c r="DM368" s="259"/>
      <c r="DN368" s="259"/>
      <c r="DO368" s="259"/>
      <c r="DP368" s="259"/>
      <c r="DQ368" s="259"/>
      <c r="DR368" s="259"/>
      <c r="DS368" s="259"/>
      <c r="DT368" s="259"/>
      <c r="DU368" s="259"/>
      <c r="DV368" s="259"/>
      <c r="DW368" s="259"/>
      <c r="DX368" s="259"/>
      <c r="DY368" s="259"/>
      <c r="DZ368" s="259"/>
      <c r="EA368" s="259"/>
      <c r="EB368" s="259"/>
      <c r="EC368" s="259"/>
      <c r="ED368" s="259"/>
      <c r="EE368" s="259"/>
      <c r="EF368" s="259"/>
      <c r="EG368" s="259"/>
      <c r="EH368" s="259"/>
      <c r="EI368" s="259"/>
      <c r="EJ368" s="259"/>
      <c r="EK368" s="259"/>
      <c r="EL368" s="259"/>
      <c r="EM368" s="259"/>
      <c r="EN368" s="259"/>
      <c r="EO368" s="259"/>
      <c r="EP368" s="259"/>
      <c r="EQ368" s="259"/>
      <c r="ER368" s="259"/>
      <c r="ES368" s="259"/>
      <c r="ET368" s="259"/>
      <c r="EU368" s="259"/>
      <c r="EV368" s="259"/>
      <c r="EW368" s="259"/>
      <c r="EX368" s="259"/>
      <c r="EY368" s="259"/>
      <c r="EZ368" s="259"/>
      <c r="FA368" s="259"/>
      <c r="FB368" s="259"/>
      <c r="FC368" s="259"/>
      <c r="FD368" s="259"/>
      <c r="FE368" s="259"/>
      <c r="FF368" s="259"/>
      <c r="FG368" s="259"/>
      <c r="FH368" s="259"/>
      <c r="FI368" s="259"/>
      <c r="FJ368" s="259"/>
      <c r="FK368" s="259"/>
      <c r="FL368" s="259"/>
      <c r="FM368" s="259"/>
      <c r="FN368" s="259"/>
      <c r="FO368" s="259"/>
      <c r="FP368" s="259"/>
      <c r="FQ368" s="259"/>
      <c r="FR368" s="259"/>
      <c r="FS368" s="259"/>
      <c r="FT368" s="259"/>
      <c r="FU368" s="259"/>
      <c r="FV368" s="259"/>
      <c r="FW368" s="259"/>
      <c r="FX368" s="259"/>
      <c r="FY368" s="259"/>
      <c r="FZ368" s="259"/>
      <c r="GA368" s="259"/>
      <c r="GB368" s="259"/>
      <c r="GC368" s="259"/>
      <c r="GD368" s="259"/>
      <c r="GE368" s="259"/>
      <c r="GF368" s="259"/>
      <c r="GG368" s="259"/>
      <c r="GH368" s="259"/>
      <c r="GI368" s="259"/>
    </row>
    <row r="369" spans="1:191" hidden="1">
      <c r="A369" s="530"/>
      <c r="B369" s="441" t="s">
        <v>170</v>
      </c>
      <c r="C369" s="442" t="s">
        <v>153</v>
      </c>
      <c r="D369" s="442" t="s">
        <v>164</v>
      </c>
      <c r="E369" s="503" t="s">
        <v>165</v>
      </c>
      <c r="F369" s="503" t="s">
        <v>62</v>
      </c>
      <c r="G369" s="503" t="s">
        <v>166</v>
      </c>
      <c r="H369" s="504"/>
      <c r="I369" s="439"/>
      <c r="J369" s="505"/>
      <c r="K369" s="439"/>
      <c r="L369" s="439"/>
      <c r="M369" s="439"/>
      <c r="N369" s="491"/>
      <c r="O369" s="491"/>
      <c r="P369" s="491"/>
      <c r="Q369" s="491"/>
      <c r="R369" s="491"/>
      <c r="S369" s="476"/>
      <c r="T369" s="476"/>
      <c r="U369" s="476"/>
      <c r="V369" s="476"/>
      <c r="W369" s="476"/>
      <c r="X369" s="476"/>
      <c r="Y369" s="476"/>
      <c r="Z369" s="476"/>
      <c r="AA369" s="476"/>
      <c r="AB369" s="476"/>
      <c r="AC369" s="476"/>
      <c r="AD369" s="476"/>
      <c r="AE369" s="476"/>
      <c r="AF369" s="476"/>
      <c r="AG369" s="476"/>
      <c r="AH369" s="476"/>
      <c r="AI369" s="476"/>
      <c r="AJ369" s="476"/>
      <c r="AK369" s="476"/>
      <c r="AL369" s="476"/>
      <c r="AM369" s="476"/>
      <c r="AN369" s="476"/>
      <c r="AO369" s="476"/>
      <c r="AP369" s="476"/>
      <c r="AQ369" s="476"/>
      <c r="AR369" s="476"/>
      <c r="AS369" s="476"/>
      <c r="AT369" s="476"/>
      <c r="AU369" s="476"/>
      <c r="AV369" s="476"/>
      <c r="AW369" s="476"/>
      <c r="AX369" s="476"/>
      <c r="AY369" s="476"/>
      <c r="AZ369" s="476"/>
      <c r="BA369" s="476"/>
      <c r="BB369" s="476"/>
      <c r="BC369" s="476"/>
      <c r="BD369" s="476"/>
      <c r="BE369" s="476"/>
      <c r="BF369" s="476"/>
      <c r="BG369" s="476"/>
      <c r="BH369" s="476"/>
      <c r="BI369" s="476"/>
      <c r="BJ369" s="476"/>
      <c r="BK369" s="476"/>
      <c r="BL369" s="476"/>
      <c r="BM369" s="476"/>
      <c r="BN369" s="476"/>
      <c r="BO369" s="476"/>
      <c r="BP369" s="476"/>
      <c r="BQ369" s="476"/>
      <c r="BR369" s="476"/>
      <c r="BS369" s="476"/>
      <c r="BT369" s="476"/>
      <c r="BU369" s="476"/>
      <c r="BV369" s="476"/>
      <c r="BW369" s="476"/>
      <c r="BX369" s="476"/>
      <c r="BY369" s="476"/>
      <c r="BZ369" s="476"/>
      <c r="CA369" s="259"/>
      <c r="CB369" s="259"/>
      <c r="CC369" s="259"/>
      <c r="CD369" s="259"/>
      <c r="CE369" s="259"/>
      <c r="CF369" s="259"/>
      <c r="CG369" s="259"/>
      <c r="CH369" s="259"/>
      <c r="CI369" s="259"/>
      <c r="CJ369" s="259"/>
      <c r="CK369" s="259"/>
      <c r="CL369" s="259"/>
      <c r="CM369" s="259"/>
      <c r="CN369" s="259"/>
      <c r="CO369" s="259"/>
      <c r="CP369" s="259"/>
      <c r="CQ369" s="259"/>
      <c r="CR369" s="259"/>
      <c r="CS369" s="259"/>
      <c r="CT369" s="259"/>
      <c r="CU369" s="259"/>
      <c r="CV369" s="259"/>
      <c r="CW369" s="259"/>
      <c r="CX369" s="259"/>
      <c r="CY369" s="259"/>
      <c r="CZ369" s="259"/>
      <c r="DA369" s="259"/>
      <c r="DB369" s="259"/>
      <c r="DC369" s="259"/>
      <c r="DD369" s="259"/>
      <c r="DE369" s="259"/>
      <c r="DF369" s="259"/>
      <c r="DG369" s="259"/>
      <c r="DH369" s="259"/>
      <c r="DI369" s="259"/>
      <c r="DJ369" s="259"/>
      <c r="DK369" s="259"/>
      <c r="DL369" s="259"/>
      <c r="DM369" s="259"/>
      <c r="DN369" s="259"/>
      <c r="DO369" s="259"/>
      <c r="DP369" s="259"/>
      <c r="DQ369" s="259"/>
      <c r="DR369" s="259"/>
      <c r="DS369" s="259"/>
      <c r="DT369" s="259"/>
      <c r="DU369" s="259"/>
      <c r="DV369" s="259"/>
      <c r="DW369" s="259"/>
      <c r="DX369" s="259"/>
      <c r="DY369" s="259"/>
      <c r="DZ369" s="259"/>
      <c r="EA369" s="259"/>
      <c r="EB369" s="259"/>
      <c r="EC369" s="259"/>
      <c r="ED369" s="259"/>
      <c r="EE369" s="259"/>
      <c r="EF369" s="259"/>
      <c r="EG369" s="259"/>
      <c r="EH369" s="259"/>
      <c r="EI369" s="259"/>
      <c r="EJ369" s="259"/>
      <c r="EK369" s="259"/>
      <c r="EL369" s="259"/>
      <c r="EM369" s="259"/>
      <c r="EN369" s="259"/>
      <c r="EO369" s="259"/>
      <c r="EP369" s="259"/>
      <c r="EQ369" s="259"/>
      <c r="ER369" s="259"/>
      <c r="ES369" s="259"/>
      <c r="ET369" s="259"/>
      <c r="EU369" s="259"/>
      <c r="EV369" s="259"/>
      <c r="EW369" s="259"/>
      <c r="EX369" s="259"/>
      <c r="EY369" s="259"/>
      <c r="EZ369" s="259"/>
      <c r="FA369" s="259"/>
      <c r="FB369" s="259"/>
      <c r="FC369" s="259"/>
      <c r="FD369" s="259"/>
      <c r="FE369" s="259"/>
      <c r="FF369" s="259"/>
      <c r="FG369" s="259"/>
      <c r="FH369" s="259"/>
      <c r="FI369" s="259"/>
      <c r="FJ369" s="259"/>
      <c r="FK369" s="259"/>
      <c r="FL369" s="259"/>
      <c r="FM369" s="259"/>
      <c r="FN369" s="259"/>
      <c r="FO369" s="259"/>
      <c r="FP369" s="259"/>
      <c r="FQ369" s="259"/>
      <c r="FR369" s="259"/>
      <c r="FS369" s="259"/>
      <c r="FT369" s="259"/>
      <c r="FU369" s="259"/>
      <c r="FV369" s="259"/>
      <c r="FW369" s="259"/>
      <c r="FX369" s="259"/>
      <c r="FY369" s="259"/>
      <c r="FZ369" s="259"/>
      <c r="GA369" s="259"/>
      <c r="GB369" s="259"/>
      <c r="GC369" s="259"/>
      <c r="GD369" s="259"/>
      <c r="GE369" s="259"/>
      <c r="GF369" s="259"/>
      <c r="GG369" s="259"/>
      <c r="GH369" s="259"/>
      <c r="GI369" s="259"/>
    </row>
    <row r="370" spans="1:191" hidden="1">
      <c r="B370" s="444" t="s">
        <v>21</v>
      </c>
      <c r="C370" s="694"/>
      <c r="D370" s="683"/>
      <c r="E370" s="684"/>
      <c r="F370" s="684"/>
      <c r="G370" s="685"/>
      <c r="H370" s="257"/>
      <c r="I370" s="435"/>
      <c r="J370" s="439"/>
      <c r="K370" s="435"/>
      <c r="L370" s="435"/>
      <c r="M370" s="435"/>
      <c r="N370" s="491"/>
      <c r="O370" s="491"/>
      <c r="P370" s="491"/>
      <c r="Q370" s="491"/>
      <c r="R370" s="491"/>
      <c r="S370" s="476"/>
      <c r="T370" s="476"/>
      <c r="U370" s="476"/>
      <c r="V370" s="476"/>
      <c r="W370" s="476"/>
      <c r="X370" s="476"/>
      <c r="Y370" s="476"/>
      <c r="Z370" s="476"/>
      <c r="AA370" s="476"/>
      <c r="AB370" s="476"/>
      <c r="AC370" s="476"/>
      <c r="AD370" s="476"/>
      <c r="AE370" s="476"/>
      <c r="AF370" s="476"/>
      <c r="AG370" s="476"/>
      <c r="AH370" s="476"/>
      <c r="AI370" s="476"/>
      <c r="AJ370" s="476"/>
      <c r="AK370" s="476"/>
      <c r="AL370" s="476"/>
      <c r="AM370" s="476"/>
      <c r="AN370" s="476"/>
      <c r="AO370" s="476"/>
      <c r="AP370" s="476"/>
      <c r="AQ370" s="476"/>
      <c r="AR370" s="476"/>
      <c r="AS370" s="476"/>
      <c r="AT370" s="476"/>
      <c r="AU370" s="476"/>
      <c r="AV370" s="476"/>
      <c r="AW370" s="476"/>
      <c r="AX370" s="476"/>
      <c r="AY370" s="476"/>
      <c r="AZ370" s="476"/>
      <c r="BA370" s="476"/>
      <c r="BB370" s="476"/>
      <c r="BC370" s="476"/>
      <c r="BD370" s="476"/>
      <c r="BE370" s="476"/>
      <c r="BF370" s="476"/>
      <c r="BG370" s="476"/>
      <c r="BH370" s="476"/>
      <c r="BI370" s="476"/>
      <c r="BJ370" s="476"/>
      <c r="BK370" s="476"/>
      <c r="BL370" s="476"/>
      <c r="BM370" s="476"/>
      <c r="BN370" s="476"/>
      <c r="BO370" s="476"/>
      <c r="BP370" s="476"/>
      <c r="BQ370" s="476"/>
      <c r="BR370" s="476"/>
      <c r="BS370" s="476"/>
      <c r="BT370" s="476"/>
      <c r="BU370" s="476"/>
      <c r="BV370" s="476"/>
      <c r="BW370" s="476"/>
      <c r="BX370" s="476"/>
      <c r="BY370" s="476"/>
      <c r="BZ370" s="476"/>
      <c r="CA370" s="259"/>
      <c r="CB370" s="259"/>
      <c r="CC370" s="259"/>
      <c r="CD370" s="259"/>
      <c r="CE370" s="259"/>
      <c r="CF370" s="259"/>
      <c r="CG370" s="259"/>
      <c r="CH370" s="259"/>
      <c r="CI370" s="259"/>
      <c r="CJ370" s="259"/>
      <c r="CK370" s="259"/>
      <c r="CL370" s="259"/>
      <c r="CM370" s="259"/>
      <c r="CN370" s="259"/>
      <c r="CO370" s="259"/>
      <c r="CP370" s="259"/>
      <c r="CQ370" s="259"/>
      <c r="CR370" s="259"/>
      <c r="CS370" s="259"/>
      <c r="CT370" s="259"/>
      <c r="CU370" s="259"/>
      <c r="CV370" s="259"/>
      <c r="CW370" s="259"/>
      <c r="CX370" s="259"/>
      <c r="CY370" s="259"/>
      <c r="CZ370" s="259"/>
      <c r="DA370" s="259"/>
      <c r="DB370" s="259"/>
      <c r="DC370" s="259"/>
      <c r="DD370" s="259"/>
      <c r="DE370" s="259"/>
      <c r="DF370" s="259"/>
      <c r="DG370" s="259"/>
      <c r="DH370" s="259"/>
      <c r="DI370" s="259"/>
      <c r="DJ370" s="259"/>
      <c r="DK370" s="259"/>
      <c r="DL370" s="259"/>
      <c r="DM370" s="259"/>
      <c r="DN370" s="259"/>
      <c r="DO370" s="259"/>
      <c r="DP370" s="259"/>
      <c r="DQ370" s="259"/>
      <c r="DR370" s="259"/>
      <c r="DS370" s="259"/>
      <c r="DT370" s="259"/>
      <c r="DU370" s="259"/>
      <c r="DV370" s="259"/>
      <c r="DW370" s="259"/>
      <c r="DX370" s="259"/>
      <c r="DY370" s="259"/>
      <c r="DZ370" s="259"/>
      <c r="EA370" s="259"/>
      <c r="EB370" s="259"/>
      <c r="EC370" s="259"/>
      <c r="ED370" s="259"/>
      <c r="EE370" s="259"/>
      <c r="EF370" s="259"/>
      <c r="EG370" s="259"/>
      <c r="EH370" s="259"/>
      <c r="EI370" s="259"/>
      <c r="EJ370" s="259"/>
      <c r="EK370" s="259"/>
      <c r="EL370" s="259"/>
      <c r="EM370" s="259"/>
      <c r="EN370" s="259"/>
      <c r="EO370" s="259"/>
      <c r="EP370" s="259"/>
      <c r="EQ370" s="259"/>
      <c r="ER370" s="259"/>
      <c r="ES370" s="259"/>
      <c r="ET370" s="259"/>
      <c r="EU370" s="259"/>
      <c r="EV370" s="259"/>
      <c r="EW370" s="259"/>
      <c r="EX370" s="259"/>
      <c r="EY370" s="259"/>
      <c r="EZ370" s="259"/>
      <c r="FA370" s="259"/>
      <c r="FB370" s="259"/>
      <c r="FC370" s="259"/>
      <c r="FD370" s="259"/>
      <c r="FE370" s="259"/>
      <c r="FF370" s="259"/>
      <c r="FG370" s="259"/>
      <c r="FH370" s="259"/>
      <c r="FI370" s="259"/>
      <c r="FJ370" s="259"/>
      <c r="FK370" s="259"/>
      <c r="FL370" s="259"/>
      <c r="FM370" s="259"/>
      <c r="FN370" s="259"/>
      <c r="FO370" s="259"/>
      <c r="FP370" s="259"/>
      <c r="FQ370" s="259"/>
      <c r="FR370" s="259"/>
      <c r="FS370" s="259"/>
      <c r="FT370" s="259"/>
      <c r="FU370" s="259"/>
      <c r="FV370" s="259"/>
      <c r="FW370" s="259"/>
      <c r="FX370" s="259"/>
      <c r="FY370" s="259"/>
      <c r="FZ370" s="259"/>
      <c r="GA370" s="259"/>
      <c r="GB370" s="259"/>
      <c r="GC370" s="259"/>
      <c r="GD370" s="259"/>
      <c r="GE370" s="259"/>
      <c r="GF370" s="259"/>
      <c r="GG370" s="259"/>
      <c r="GH370" s="259"/>
      <c r="GI370" s="259"/>
    </row>
    <row r="371" spans="1:191" hidden="1">
      <c r="C371" s="690"/>
      <c r="D371" s="683"/>
      <c r="E371" s="684"/>
      <c r="F371" s="684"/>
      <c r="G371" s="685"/>
      <c r="H371" s="257"/>
      <c r="I371" s="435"/>
      <c r="J371" s="439"/>
      <c r="K371" s="435"/>
      <c r="L371" s="435"/>
      <c r="M371" s="435"/>
      <c r="N371" s="491"/>
      <c r="O371" s="491"/>
      <c r="P371" s="491"/>
      <c r="Q371" s="491"/>
      <c r="R371" s="491"/>
      <c r="S371" s="476"/>
      <c r="T371" s="476"/>
      <c r="U371" s="476"/>
      <c r="V371" s="476"/>
      <c r="W371" s="476"/>
      <c r="X371" s="476"/>
      <c r="Y371" s="476"/>
      <c r="Z371" s="476"/>
      <c r="AA371" s="476"/>
      <c r="AB371" s="476"/>
      <c r="AC371" s="476"/>
      <c r="AD371" s="476"/>
      <c r="AE371" s="476"/>
      <c r="AF371" s="476"/>
      <c r="AG371" s="476"/>
      <c r="AH371" s="476"/>
      <c r="AI371" s="476"/>
      <c r="AJ371" s="476"/>
      <c r="AK371" s="476"/>
      <c r="AL371" s="476"/>
      <c r="AM371" s="476"/>
      <c r="AN371" s="476"/>
      <c r="AO371" s="476"/>
      <c r="AP371" s="476"/>
      <c r="AQ371" s="476"/>
      <c r="AR371" s="476"/>
      <c r="AS371" s="476"/>
      <c r="AT371" s="476"/>
      <c r="AU371" s="476"/>
      <c r="AV371" s="476"/>
      <c r="AW371" s="476"/>
      <c r="AX371" s="476"/>
      <c r="AY371" s="476"/>
      <c r="AZ371" s="476"/>
      <c r="BA371" s="476"/>
      <c r="BB371" s="476"/>
      <c r="BC371" s="476"/>
      <c r="BD371" s="476"/>
      <c r="BE371" s="476"/>
      <c r="BF371" s="476"/>
      <c r="BG371" s="476"/>
      <c r="BH371" s="476"/>
      <c r="BI371" s="476"/>
      <c r="BJ371" s="476"/>
      <c r="BK371" s="476"/>
      <c r="BL371" s="476"/>
      <c r="BM371" s="476"/>
      <c r="BN371" s="476"/>
      <c r="BO371" s="476"/>
      <c r="BP371" s="476"/>
      <c r="BQ371" s="476"/>
      <c r="BR371" s="476"/>
      <c r="BS371" s="476"/>
      <c r="BT371" s="476"/>
      <c r="BU371" s="476"/>
      <c r="BV371" s="476"/>
      <c r="BW371" s="476"/>
      <c r="BX371" s="476"/>
      <c r="BY371" s="476"/>
      <c r="BZ371" s="476"/>
      <c r="CA371" s="259"/>
      <c r="CB371" s="259"/>
      <c r="CC371" s="259"/>
      <c r="CD371" s="259"/>
      <c r="CE371" s="259"/>
      <c r="CF371" s="259"/>
      <c r="CG371" s="259"/>
      <c r="CH371" s="259"/>
      <c r="CI371" s="259"/>
      <c r="CJ371" s="259"/>
      <c r="CK371" s="259"/>
      <c r="CL371" s="259"/>
      <c r="CM371" s="259"/>
      <c r="CN371" s="259"/>
      <c r="CO371" s="259"/>
      <c r="CP371" s="259"/>
      <c r="CQ371" s="259"/>
      <c r="CR371" s="259"/>
      <c r="CS371" s="259"/>
      <c r="CT371" s="259"/>
      <c r="CU371" s="259"/>
      <c r="CV371" s="259"/>
      <c r="CW371" s="259"/>
      <c r="CX371" s="259"/>
      <c r="CY371" s="259"/>
      <c r="CZ371" s="259"/>
      <c r="DA371" s="259"/>
      <c r="DB371" s="259"/>
      <c r="DC371" s="259"/>
      <c r="DD371" s="259"/>
      <c r="DE371" s="259"/>
      <c r="DF371" s="259"/>
      <c r="DG371" s="259"/>
      <c r="DH371" s="259"/>
      <c r="DI371" s="259"/>
      <c r="DJ371" s="259"/>
      <c r="DK371" s="259"/>
      <c r="DL371" s="259"/>
      <c r="DM371" s="259"/>
      <c r="DN371" s="259"/>
      <c r="DO371" s="259"/>
      <c r="DP371" s="259"/>
      <c r="DQ371" s="259"/>
      <c r="DR371" s="259"/>
      <c r="DS371" s="259"/>
      <c r="DT371" s="259"/>
      <c r="DU371" s="259"/>
      <c r="DV371" s="259"/>
      <c r="DW371" s="259"/>
      <c r="DX371" s="259"/>
      <c r="DY371" s="259"/>
      <c r="DZ371" s="259"/>
      <c r="EA371" s="259"/>
      <c r="EB371" s="259"/>
      <c r="EC371" s="259"/>
      <c r="ED371" s="259"/>
      <c r="EE371" s="259"/>
      <c r="EF371" s="259"/>
      <c r="EG371" s="259"/>
      <c r="EH371" s="259"/>
      <c r="EI371" s="259"/>
      <c r="EJ371" s="259"/>
      <c r="EK371" s="259"/>
      <c r="EL371" s="259"/>
      <c r="EM371" s="259"/>
      <c r="EN371" s="259"/>
      <c r="EO371" s="259"/>
      <c r="EP371" s="259"/>
      <c r="EQ371" s="259"/>
      <c r="ER371" s="259"/>
      <c r="ES371" s="259"/>
      <c r="ET371" s="259"/>
      <c r="EU371" s="259"/>
      <c r="EV371" s="259"/>
      <c r="EW371" s="259"/>
      <c r="EX371" s="259"/>
      <c r="EY371" s="259"/>
      <c r="EZ371" s="259"/>
      <c r="FA371" s="259"/>
      <c r="FB371" s="259"/>
      <c r="FC371" s="259"/>
      <c r="FD371" s="259"/>
      <c r="FE371" s="259"/>
      <c r="FF371" s="259"/>
      <c r="FG371" s="259"/>
      <c r="FH371" s="259"/>
      <c r="FI371" s="259"/>
      <c r="FJ371" s="259"/>
      <c r="FK371" s="259"/>
      <c r="FL371" s="259"/>
      <c r="FM371" s="259"/>
      <c r="FN371" s="259"/>
      <c r="FO371" s="259"/>
      <c r="FP371" s="259"/>
      <c r="FQ371" s="259"/>
      <c r="FR371" s="259"/>
      <c r="FS371" s="259"/>
      <c r="FT371" s="259"/>
      <c r="FU371" s="259"/>
      <c r="FV371" s="259"/>
      <c r="FW371" s="259"/>
      <c r="FX371" s="259"/>
      <c r="FY371" s="259"/>
      <c r="FZ371" s="259"/>
      <c r="GA371" s="259"/>
      <c r="GB371" s="259"/>
      <c r="GC371" s="259"/>
      <c r="GD371" s="259"/>
      <c r="GE371" s="259"/>
      <c r="GF371" s="259"/>
      <c r="GG371" s="259"/>
      <c r="GH371" s="259"/>
      <c r="GI371" s="259"/>
    </row>
    <row r="372" spans="1:191" hidden="1">
      <c r="C372" s="690"/>
      <c r="D372" s="683"/>
      <c r="E372" s="688"/>
      <c r="F372" s="688"/>
      <c r="G372" s="689"/>
      <c r="H372" s="275"/>
      <c r="I372" s="435"/>
      <c r="J372" s="439"/>
      <c r="K372" s="435"/>
      <c r="L372" s="435"/>
      <c r="M372" s="435"/>
      <c r="N372" s="491"/>
      <c r="O372" s="491"/>
      <c r="P372" s="491"/>
      <c r="Q372" s="491"/>
      <c r="R372" s="491"/>
      <c r="S372" s="476"/>
      <c r="T372" s="476"/>
      <c r="U372" s="476"/>
      <c r="V372" s="476"/>
      <c r="W372" s="476"/>
      <c r="X372" s="476"/>
      <c r="Y372" s="476"/>
      <c r="Z372" s="476"/>
      <c r="AA372" s="476"/>
      <c r="AB372" s="476"/>
      <c r="AC372" s="476"/>
      <c r="AD372" s="476"/>
      <c r="AE372" s="476"/>
      <c r="AF372" s="476"/>
      <c r="AG372" s="476"/>
      <c r="AH372" s="476"/>
      <c r="AI372" s="476"/>
      <c r="AJ372" s="476"/>
      <c r="AK372" s="476"/>
      <c r="AL372" s="476"/>
      <c r="AM372" s="476"/>
      <c r="AN372" s="476"/>
      <c r="AO372" s="476"/>
      <c r="AP372" s="476"/>
      <c r="AQ372" s="476"/>
      <c r="AR372" s="476"/>
      <c r="AS372" s="476"/>
      <c r="AT372" s="476"/>
      <c r="AU372" s="476"/>
      <c r="AV372" s="476"/>
      <c r="AW372" s="476"/>
      <c r="AX372" s="476"/>
      <c r="AY372" s="476"/>
      <c r="AZ372" s="476"/>
      <c r="BA372" s="476"/>
      <c r="BB372" s="476"/>
      <c r="BC372" s="476"/>
      <c r="BD372" s="476"/>
      <c r="BE372" s="476"/>
      <c r="BF372" s="476"/>
      <c r="BG372" s="476"/>
      <c r="BH372" s="476"/>
      <c r="BI372" s="476"/>
      <c r="BJ372" s="476"/>
      <c r="BK372" s="476"/>
      <c r="BL372" s="476"/>
      <c r="BM372" s="476"/>
      <c r="BN372" s="476"/>
      <c r="BO372" s="476"/>
      <c r="BP372" s="476"/>
      <c r="BQ372" s="476"/>
      <c r="BR372" s="476"/>
      <c r="BS372" s="476"/>
      <c r="BT372" s="476"/>
      <c r="BU372" s="476"/>
      <c r="BV372" s="476"/>
      <c r="BW372" s="476"/>
      <c r="BX372" s="476"/>
      <c r="BY372" s="476"/>
      <c r="BZ372" s="476"/>
      <c r="CA372" s="476"/>
      <c r="CB372" s="259"/>
      <c r="CC372" s="259"/>
      <c r="CD372" s="259"/>
      <c r="CE372" s="259"/>
      <c r="CF372" s="259"/>
      <c r="CG372" s="259"/>
      <c r="CH372" s="259"/>
      <c r="CI372" s="259"/>
      <c r="CJ372" s="259"/>
      <c r="CK372" s="259"/>
      <c r="CL372" s="259"/>
      <c r="CM372" s="259"/>
      <c r="CN372" s="259"/>
      <c r="CO372" s="259"/>
      <c r="CP372" s="259"/>
      <c r="CQ372" s="259"/>
      <c r="CR372" s="259"/>
      <c r="CS372" s="259"/>
      <c r="CT372" s="259"/>
      <c r="CU372" s="259"/>
      <c r="CV372" s="259"/>
      <c r="CW372" s="259"/>
      <c r="CX372" s="259"/>
      <c r="CY372" s="259"/>
      <c r="CZ372" s="259"/>
      <c r="DA372" s="259"/>
      <c r="DB372" s="259"/>
      <c r="DC372" s="259"/>
      <c r="DD372" s="259"/>
      <c r="DE372" s="259"/>
      <c r="DF372" s="259"/>
      <c r="DG372" s="259"/>
      <c r="DH372" s="259"/>
      <c r="DI372" s="259"/>
      <c r="DJ372" s="259"/>
      <c r="DK372" s="259"/>
      <c r="DL372" s="259"/>
      <c r="DM372" s="259"/>
      <c r="DN372" s="259"/>
      <c r="DO372" s="259"/>
      <c r="DP372" s="259"/>
      <c r="DQ372" s="259"/>
      <c r="DR372" s="259"/>
      <c r="DS372" s="259"/>
      <c r="DT372" s="259"/>
      <c r="DU372" s="259"/>
      <c r="DV372" s="259"/>
      <c r="DW372" s="259"/>
      <c r="DX372" s="259"/>
      <c r="DY372" s="259"/>
      <c r="DZ372" s="259"/>
      <c r="EA372" s="259"/>
      <c r="EB372" s="259"/>
      <c r="EC372" s="259"/>
      <c r="ED372" s="259"/>
      <c r="EE372" s="259"/>
      <c r="EF372" s="259"/>
      <c r="EG372" s="259"/>
      <c r="EH372" s="259"/>
      <c r="EI372" s="259"/>
      <c r="EJ372" s="259"/>
      <c r="EK372" s="259"/>
      <c r="EL372" s="259"/>
      <c r="EM372" s="259"/>
      <c r="EN372" s="259"/>
      <c r="EO372" s="259"/>
      <c r="EP372" s="259"/>
      <c r="EQ372" s="259"/>
      <c r="ER372" s="259"/>
      <c r="ES372" s="259"/>
      <c r="ET372" s="259"/>
      <c r="EU372" s="259"/>
      <c r="EV372" s="259"/>
      <c r="EW372" s="259"/>
      <c r="EX372" s="259"/>
      <c r="EY372" s="259"/>
      <c r="EZ372" s="259"/>
      <c r="FA372" s="259"/>
      <c r="FB372" s="259"/>
      <c r="FC372" s="259"/>
      <c r="FD372" s="259"/>
      <c r="FE372" s="259"/>
      <c r="FF372" s="259"/>
      <c r="FG372" s="259"/>
      <c r="FH372" s="259"/>
      <c r="FI372" s="259"/>
      <c r="FJ372" s="259"/>
      <c r="FK372" s="259"/>
      <c r="FL372" s="259"/>
      <c r="FM372" s="259"/>
      <c r="FN372" s="259"/>
      <c r="FO372" s="259"/>
      <c r="FP372" s="259"/>
      <c r="FQ372" s="259"/>
      <c r="FR372" s="259"/>
      <c r="FS372" s="259"/>
      <c r="FT372" s="259"/>
      <c r="FU372" s="259"/>
      <c r="FV372" s="259"/>
      <c r="FW372" s="259"/>
      <c r="FX372" s="259"/>
      <c r="FY372" s="259"/>
      <c r="FZ372" s="259"/>
      <c r="GA372" s="259"/>
      <c r="GB372" s="259"/>
      <c r="GC372" s="259"/>
      <c r="GD372" s="259"/>
      <c r="GE372" s="259"/>
      <c r="GF372" s="259"/>
      <c r="GG372" s="259"/>
      <c r="GH372" s="259"/>
      <c r="GI372" s="259"/>
    </row>
    <row r="373" spans="1:191" hidden="1">
      <c r="C373" s="690"/>
      <c r="D373" s="683"/>
      <c r="E373" s="691"/>
      <c r="F373" s="691"/>
      <c r="G373" s="692"/>
      <c r="H373" s="275"/>
      <c r="I373" s="435"/>
      <c r="J373" s="439"/>
      <c r="K373" s="435"/>
      <c r="L373" s="435"/>
      <c r="M373" s="435"/>
      <c r="N373" s="491"/>
      <c r="O373" s="491"/>
      <c r="P373" s="491"/>
      <c r="Q373" s="491"/>
      <c r="R373" s="491"/>
      <c r="S373" s="476"/>
      <c r="T373" s="476"/>
      <c r="U373" s="476"/>
      <c r="V373" s="476"/>
      <c r="W373" s="476"/>
      <c r="X373" s="476"/>
      <c r="Y373" s="476"/>
      <c r="Z373" s="476"/>
      <c r="AA373" s="476"/>
      <c r="AB373" s="476"/>
      <c r="AC373" s="476"/>
      <c r="AD373" s="476"/>
      <c r="AE373" s="476"/>
      <c r="AF373" s="476"/>
      <c r="AG373" s="476"/>
      <c r="AH373" s="476"/>
      <c r="AI373" s="476"/>
      <c r="AJ373" s="476"/>
      <c r="AK373" s="476"/>
      <c r="AL373" s="476"/>
      <c r="AM373" s="476"/>
      <c r="AN373" s="476"/>
      <c r="AO373" s="476"/>
      <c r="AP373" s="476"/>
      <c r="AQ373" s="476"/>
      <c r="AR373" s="476"/>
      <c r="AS373" s="476"/>
      <c r="AT373" s="476"/>
      <c r="AU373" s="476"/>
      <c r="AV373" s="476"/>
      <c r="AW373" s="476"/>
      <c r="AX373" s="476"/>
      <c r="AY373" s="476"/>
      <c r="AZ373" s="476"/>
      <c r="BA373" s="476"/>
      <c r="BB373" s="476"/>
      <c r="BC373" s="476"/>
      <c r="BD373" s="476"/>
      <c r="BE373" s="476"/>
      <c r="BF373" s="476"/>
      <c r="BG373" s="476"/>
      <c r="BH373" s="476"/>
      <c r="BI373" s="476"/>
      <c r="BJ373" s="476"/>
      <c r="BK373" s="476"/>
      <c r="BL373" s="476"/>
      <c r="BM373" s="476"/>
      <c r="BN373" s="476"/>
      <c r="BO373" s="476"/>
      <c r="BP373" s="476"/>
      <c r="BQ373" s="476"/>
      <c r="BR373" s="476"/>
      <c r="BS373" s="476"/>
      <c r="BT373" s="476"/>
      <c r="BU373" s="476"/>
      <c r="BV373" s="476"/>
      <c r="BW373" s="476"/>
      <c r="BX373" s="476"/>
      <c r="BY373" s="476"/>
      <c r="BZ373" s="476"/>
      <c r="CA373" s="259"/>
      <c r="CB373" s="259"/>
      <c r="CC373" s="259"/>
      <c r="CD373" s="259"/>
      <c r="CE373" s="259"/>
      <c r="CF373" s="259"/>
      <c r="CG373" s="259"/>
      <c r="CH373" s="259"/>
      <c r="CI373" s="259"/>
      <c r="CJ373" s="259"/>
      <c r="CK373" s="259"/>
      <c r="CL373" s="259"/>
      <c r="CM373" s="259"/>
      <c r="CN373" s="259"/>
      <c r="CO373" s="259"/>
      <c r="CP373" s="259"/>
      <c r="CQ373" s="259"/>
      <c r="CR373" s="259"/>
      <c r="CS373" s="259"/>
      <c r="CT373" s="259"/>
      <c r="CU373" s="259"/>
      <c r="CV373" s="259"/>
      <c r="CW373" s="259"/>
      <c r="CX373" s="259"/>
      <c r="CY373" s="259"/>
      <c r="CZ373" s="259"/>
      <c r="DA373" s="259"/>
      <c r="DB373" s="259"/>
      <c r="DC373" s="259"/>
      <c r="DD373" s="259"/>
      <c r="DE373" s="259"/>
      <c r="DF373" s="259"/>
      <c r="DG373" s="259"/>
      <c r="DH373" s="259"/>
      <c r="DI373" s="259"/>
      <c r="DJ373" s="259"/>
      <c r="DK373" s="259"/>
      <c r="DL373" s="259"/>
      <c r="DM373" s="259"/>
      <c r="DN373" s="259"/>
      <c r="DO373" s="259"/>
      <c r="DP373" s="259"/>
      <c r="DQ373" s="259"/>
      <c r="DR373" s="259"/>
      <c r="DS373" s="259"/>
      <c r="DT373" s="259"/>
      <c r="DU373" s="259"/>
      <c r="DV373" s="259"/>
      <c r="DW373" s="259"/>
      <c r="DX373" s="259"/>
      <c r="DY373" s="259"/>
      <c r="DZ373" s="259"/>
      <c r="EA373" s="259"/>
      <c r="EB373" s="259"/>
      <c r="EC373" s="259"/>
      <c r="ED373" s="259"/>
      <c r="EE373" s="259"/>
      <c r="EF373" s="259"/>
      <c r="EG373" s="259"/>
      <c r="EH373" s="259"/>
      <c r="EI373" s="259"/>
      <c r="EJ373" s="259"/>
      <c r="EK373" s="259"/>
      <c r="EL373" s="259"/>
      <c r="EM373" s="259"/>
      <c r="EN373" s="259"/>
      <c r="EO373" s="259"/>
      <c r="EP373" s="259"/>
      <c r="EQ373" s="259"/>
      <c r="ER373" s="259"/>
      <c r="ES373" s="259"/>
      <c r="ET373" s="259"/>
      <c r="EU373" s="259"/>
      <c r="EV373" s="259"/>
      <c r="EW373" s="259"/>
      <c r="EX373" s="259"/>
      <c r="EY373" s="259"/>
      <c r="EZ373" s="259"/>
      <c r="FA373" s="259"/>
      <c r="FB373" s="259"/>
      <c r="FC373" s="259"/>
      <c r="FD373" s="259"/>
      <c r="FE373" s="259"/>
      <c r="FF373" s="259"/>
      <c r="FG373" s="259"/>
      <c r="FH373" s="259"/>
      <c r="FI373" s="259"/>
      <c r="FJ373" s="259"/>
      <c r="FK373" s="259"/>
      <c r="FL373" s="259"/>
      <c r="FM373" s="259"/>
      <c r="FN373" s="259"/>
      <c r="FO373" s="259"/>
      <c r="FP373" s="259"/>
      <c r="FQ373" s="259"/>
      <c r="FR373" s="259"/>
      <c r="FS373" s="259"/>
      <c r="FT373" s="259"/>
      <c r="FU373" s="259"/>
      <c r="FV373" s="259"/>
      <c r="FW373" s="259"/>
      <c r="FX373" s="259"/>
      <c r="FY373" s="259"/>
      <c r="FZ373" s="259"/>
      <c r="GA373" s="259"/>
      <c r="GB373" s="259"/>
      <c r="GC373" s="259"/>
      <c r="GD373" s="259"/>
      <c r="GE373" s="259"/>
      <c r="GF373" s="259"/>
      <c r="GG373" s="259"/>
      <c r="GH373" s="259"/>
      <c r="GI373" s="259"/>
    </row>
    <row r="374" spans="1:191" ht="17.25" hidden="1" thickBot="1">
      <c r="I374" s="282"/>
      <c r="J374" s="282"/>
      <c r="K374" s="282"/>
      <c r="L374" s="282"/>
      <c r="M374" s="282"/>
      <c r="N374" s="282"/>
      <c r="O374" s="282"/>
    </row>
    <row r="375" spans="1:191" s="259" customFormat="1" hidden="1">
      <c r="A375" s="532"/>
      <c r="B375" s="508" t="s">
        <v>133</v>
      </c>
      <c r="C375" s="509"/>
      <c r="D375" s="510" t="s">
        <v>134</v>
      </c>
      <c r="E375" s="511" t="s">
        <v>135</v>
      </c>
      <c r="F375" s="512" t="s">
        <v>136</v>
      </c>
      <c r="G375" s="513" t="s">
        <v>137</v>
      </c>
      <c r="H375" s="765" t="s">
        <v>138</v>
      </c>
      <c r="I375" s="514"/>
      <c r="J375" s="281"/>
      <c r="K375" s="282"/>
      <c r="L375" s="281"/>
      <c r="M375" s="281"/>
      <c r="N375" s="281"/>
      <c r="O375" s="476"/>
      <c r="P375" s="476"/>
      <c r="Q375" s="476"/>
      <c r="R375" s="476"/>
      <c r="S375" s="476"/>
      <c r="T375" s="476"/>
      <c r="U375" s="476"/>
      <c r="V375" s="476"/>
      <c r="W375" s="476"/>
      <c r="X375" s="476"/>
      <c r="Y375" s="476"/>
      <c r="Z375" s="476"/>
      <c r="AA375" s="476"/>
      <c r="AB375" s="476"/>
      <c r="AC375" s="476"/>
      <c r="AD375" s="476"/>
      <c r="AE375" s="476"/>
      <c r="AF375" s="476"/>
      <c r="AG375" s="476"/>
      <c r="AH375" s="476"/>
      <c r="AI375" s="476"/>
      <c r="AJ375" s="476"/>
      <c r="AK375" s="476"/>
      <c r="AL375" s="476"/>
      <c r="AM375" s="476"/>
      <c r="AN375" s="476"/>
      <c r="AO375" s="476"/>
      <c r="AP375" s="476"/>
      <c r="AQ375" s="476"/>
      <c r="AR375" s="476"/>
      <c r="AS375" s="476"/>
      <c r="AT375" s="476"/>
      <c r="AU375" s="476"/>
      <c r="AV375" s="476"/>
      <c r="AW375" s="476"/>
      <c r="AX375" s="476"/>
      <c r="AY375" s="476"/>
      <c r="AZ375" s="476"/>
      <c r="BA375" s="476"/>
      <c r="BB375" s="476"/>
      <c r="BC375" s="476"/>
      <c r="BD375" s="476"/>
      <c r="BE375" s="476"/>
      <c r="BF375" s="476"/>
      <c r="BG375" s="476"/>
      <c r="BH375" s="476"/>
      <c r="BI375" s="476"/>
      <c r="BJ375" s="476"/>
      <c r="BK375" s="476"/>
      <c r="BL375" s="476"/>
      <c r="BM375" s="476"/>
      <c r="BN375" s="476"/>
      <c r="BO375" s="476"/>
      <c r="BP375" s="476"/>
      <c r="BQ375" s="476"/>
      <c r="BR375" s="476"/>
      <c r="BS375" s="476"/>
      <c r="BT375" s="476"/>
      <c r="BU375" s="476"/>
      <c r="BV375" s="476"/>
      <c r="BW375" s="476"/>
      <c r="BX375" s="476"/>
      <c r="BY375" s="476"/>
    </row>
    <row r="376" spans="1:191" s="259" customFormat="1" hidden="1">
      <c r="A376" s="532"/>
      <c r="C376" s="515" t="s">
        <v>272</v>
      </c>
      <c r="D376" s="695"/>
      <c r="E376" s="696">
        <f>IF($E$46&lt;&gt;0,$E$46,0)</f>
        <v>0</v>
      </c>
      <c r="F376" s="697">
        <f>IF(E376=0,0,-1*(1-D376/E376))</f>
        <v>0</v>
      </c>
      <c r="G376" s="698"/>
      <c r="H376" s="765"/>
      <c r="I376" s="514"/>
      <c r="J376" s="282"/>
      <c r="K376" s="282"/>
      <c r="L376" s="282"/>
      <c r="M376" s="282"/>
      <c r="N376" s="282"/>
      <c r="O376" s="476"/>
      <c r="P376" s="476"/>
      <c r="Q376" s="476"/>
      <c r="R376" s="476"/>
      <c r="S376" s="476"/>
      <c r="T376" s="476"/>
      <c r="U376" s="476"/>
      <c r="V376" s="476"/>
      <c r="W376" s="476"/>
      <c r="X376" s="476"/>
      <c r="Y376" s="476"/>
      <c r="Z376" s="476"/>
      <c r="AA376" s="476"/>
      <c r="AB376" s="476"/>
      <c r="AC376" s="476"/>
      <c r="AD376" s="476"/>
      <c r="AE376" s="476"/>
      <c r="AF376" s="476"/>
      <c r="AG376" s="476"/>
      <c r="AH376" s="476"/>
      <c r="AI376" s="476"/>
      <c r="AJ376" s="476"/>
      <c r="AK376" s="476"/>
      <c r="AL376" s="476"/>
      <c r="AM376" s="476"/>
      <c r="AN376" s="476"/>
      <c r="AO376" s="476"/>
      <c r="AP376" s="476"/>
      <c r="AQ376" s="476"/>
      <c r="AR376" s="476"/>
      <c r="AS376" s="476"/>
      <c r="AT376" s="476"/>
      <c r="AU376" s="476"/>
      <c r="AV376" s="476"/>
      <c r="AW376" s="476"/>
      <c r="AX376" s="476"/>
      <c r="AY376" s="476"/>
      <c r="AZ376" s="476"/>
      <c r="BA376" s="476"/>
      <c r="BB376" s="476"/>
      <c r="BC376" s="476"/>
      <c r="BD376" s="476"/>
      <c r="BE376" s="476"/>
      <c r="BF376" s="476"/>
      <c r="BG376" s="476"/>
      <c r="BH376" s="476"/>
      <c r="BI376" s="476"/>
      <c r="BJ376" s="476"/>
      <c r="BK376" s="476"/>
      <c r="BL376" s="476"/>
      <c r="BM376" s="476"/>
      <c r="BN376" s="476"/>
      <c r="BO376" s="476"/>
      <c r="BP376" s="476"/>
      <c r="BQ376" s="476"/>
      <c r="BR376" s="476"/>
      <c r="BS376" s="476"/>
      <c r="BT376" s="476"/>
      <c r="BU376" s="476"/>
      <c r="BV376" s="476"/>
      <c r="BW376" s="476"/>
      <c r="BX376" s="476"/>
      <c r="BY376" s="476"/>
    </row>
    <row r="377" spans="1:191" s="259" customFormat="1" hidden="1">
      <c r="A377" s="532"/>
      <c r="C377" s="515" t="s">
        <v>139</v>
      </c>
      <c r="D377" s="699"/>
      <c r="E377" s="696">
        <f>IF($E$93&lt;&gt;0,$E$93,0)</f>
        <v>0</v>
      </c>
      <c r="F377" s="697">
        <f>IF(E377=0,0,-1*(1-D377/E377))</f>
        <v>0</v>
      </c>
      <c r="G377" s="698"/>
      <c r="H377" s="765"/>
      <c r="I377" s="514"/>
      <c r="J377" s="281"/>
      <c r="K377" s="282"/>
      <c r="L377" s="281"/>
      <c r="M377" s="281"/>
      <c r="N377" s="281"/>
      <c r="O377" s="476"/>
      <c r="P377" s="476"/>
      <c r="Q377" s="476"/>
      <c r="R377" s="476"/>
      <c r="S377" s="476"/>
      <c r="T377" s="476"/>
      <c r="U377" s="476"/>
      <c r="V377" s="476"/>
      <c r="W377" s="476"/>
      <c r="X377" s="476"/>
      <c r="Y377" s="476"/>
      <c r="Z377" s="476"/>
      <c r="AA377" s="476"/>
      <c r="AB377" s="476"/>
      <c r="AC377" s="476"/>
      <c r="AD377" s="476"/>
      <c r="AE377" s="476"/>
      <c r="AF377" s="476"/>
      <c r="AG377" s="476"/>
      <c r="AH377" s="476"/>
      <c r="AI377" s="476"/>
      <c r="AJ377" s="476"/>
      <c r="AK377" s="476"/>
      <c r="AL377" s="476"/>
      <c r="AM377" s="476"/>
      <c r="AN377" s="476"/>
      <c r="AO377" s="476"/>
      <c r="AP377" s="476"/>
      <c r="AQ377" s="476"/>
      <c r="AR377" s="476"/>
      <c r="AS377" s="476"/>
      <c r="AT377" s="476"/>
      <c r="AU377" s="476"/>
      <c r="AV377" s="476"/>
      <c r="AW377" s="476"/>
      <c r="AX377" s="476"/>
      <c r="AY377" s="476"/>
      <c r="AZ377" s="476"/>
      <c r="BA377" s="476"/>
      <c r="BB377" s="476"/>
      <c r="BC377" s="476"/>
      <c r="BD377" s="476"/>
      <c r="BE377" s="476"/>
      <c r="BF377" s="476"/>
      <c r="BG377" s="476"/>
      <c r="BH377" s="476"/>
      <c r="BI377" s="476"/>
      <c r="BJ377" s="476"/>
      <c r="BK377" s="476"/>
      <c r="BL377" s="476"/>
      <c r="BM377" s="476"/>
      <c r="BN377" s="476"/>
      <c r="BO377" s="476"/>
      <c r="BP377" s="476"/>
      <c r="BQ377" s="476"/>
      <c r="BR377" s="476"/>
      <c r="BS377" s="476"/>
      <c r="BT377" s="476"/>
      <c r="BU377" s="476"/>
      <c r="BV377" s="476"/>
      <c r="BW377" s="476"/>
      <c r="BX377" s="476"/>
      <c r="BY377" s="476"/>
    </row>
    <row r="378" spans="1:191" s="259" customFormat="1" ht="17.25" hidden="1" thickBot="1">
      <c r="A378" s="532"/>
      <c r="C378" s="516" t="s">
        <v>140</v>
      </c>
      <c r="D378" s="700">
        <f>D376-D377</f>
        <v>0</v>
      </c>
      <c r="E378" s="701">
        <f>IF($E$97&lt;&gt;0,$E$97,0)</f>
        <v>0</v>
      </c>
      <c r="F378" s="702">
        <f>IF(E378=0,0,-1*(1-D378/E378))</f>
        <v>0</v>
      </c>
      <c r="G378" s="703"/>
      <c r="H378" s="765"/>
      <c r="I378" s="514"/>
      <c r="J378" s="281"/>
      <c r="K378" s="282"/>
      <c r="L378" s="281"/>
      <c r="M378" s="281"/>
      <c r="N378" s="281"/>
      <c r="O378" s="476"/>
      <c r="P378" s="476"/>
      <c r="Q378" s="476"/>
      <c r="R378" s="476"/>
      <c r="S378" s="476"/>
      <c r="T378" s="476"/>
      <c r="U378" s="476"/>
      <c r="V378" s="476"/>
      <c r="W378" s="476"/>
      <c r="X378" s="476"/>
      <c r="Y378" s="476"/>
      <c r="Z378" s="476"/>
      <c r="AA378" s="476"/>
      <c r="AB378" s="476"/>
      <c r="AC378" s="476"/>
      <c r="AD378" s="476"/>
      <c r="AE378" s="476"/>
      <c r="AF378" s="476"/>
      <c r="AG378" s="476"/>
      <c r="AH378" s="476"/>
      <c r="AI378" s="476"/>
      <c r="AJ378" s="476"/>
      <c r="AK378" s="476"/>
      <c r="AL378" s="476"/>
      <c r="AM378" s="476"/>
      <c r="AN378" s="476"/>
      <c r="AO378" s="476"/>
      <c r="AP378" s="476"/>
      <c r="AQ378" s="476"/>
      <c r="AR378" s="476"/>
      <c r="AS378" s="476"/>
      <c r="AT378" s="476"/>
      <c r="AU378" s="476"/>
      <c r="AV378" s="476"/>
      <c r="AW378" s="476"/>
      <c r="AX378" s="476"/>
      <c r="AY378" s="476"/>
      <c r="AZ378" s="476"/>
      <c r="BA378" s="476"/>
      <c r="BB378" s="476"/>
      <c r="BC378" s="476"/>
      <c r="BD378" s="476"/>
      <c r="BE378" s="476"/>
      <c r="BF378" s="476"/>
      <c r="BG378" s="476"/>
      <c r="BH378" s="476"/>
      <c r="BI378" s="476"/>
      <c r="BJ378" s="476"/>
      <c r="BK378" s="476"/>
      <c r="BL378" s="476"/>
      <c r="BM378" s="476"/>
      <c r="BN378" s="476"/>
      <c r="BO378" s="476"/>
      <c r="BP378" s="476"/>
      <c r="BQ378" s="476"/>
      <c r="BR378" s="476"/>
      <c r="BS378" s="476"/>
      <c r="BT378" s="476"/>
      <c r="BU378" s="476"/>
      <c r="BV378" s="476"/>
      <c r="BW378" s="476"/>
      <c r="BX378" s="476"/>
      <c r="BY378" s="476"/>
    </row>
    <row r="379" spans="1:191" s="259" customFormat="1" ht="17.25" hidden="1" thickBot="1">
      <c r="A379" s="532"/>
      <c r="B379" s="480"/>
      <c r="C379" s="483"/>
      <c r="D379" s="517"/>
      <c r="E379" s="473"/>
      <c r="F379" s="518"/>
      <c r="G379" s="469"/>
      <c r="H379" s="471"/>
      <c r="I379" s="514"/>
      <c r="J379" s="476"/>
      <c r="K379" s="476"/>
      <c r="L379" s="476"/>
      <c r="M379" s="476"/>
      <c r="N379" s="476"/>
      <c r="O379" s="476"/>
      <c r="P379" s="476"/>
      <c r="Q379" s="476"/>
      <c r="R379" s="476"/>
      <c r="S379" s="476"/>
      <c r="T379" s="476"/>
      <c r="U379" s="476"/>
      <c r="V379" s="476"/>
      <c r="W379" s="476"/>
      <c r="X379" s="476"/>
      <c r="Y379" s="476"/>
      <c r="Z379" s="476"/>
      <c r="AA379" s="476"/>
      <c r="AB379" s="476"/>
      <c r="AC379" s="476"/>
      <c r="AD379" s="476"/>
      <c r="AE379" s="476"/>
      <c r="AF379" s="476"/>
      <c r="AG379" s="476"/>
      <c r="AH379" s="476"/>
      <c r="AI379" s="476"/>
      <c r="AJ379" s="476"/>
      <c r="AK379" s="476"/>
      <c r="AL379" s="476"/>
      <c r="AM379" s="476"/>
      <c r="AN379" s="476"/>
      <c r="AO379" s="476"/>
      <c r="AP379" s="476"/>
      <c r="AQ379" s="476"/>
      <c r="AR379" s="476"/>
      <c r="AS379" s="476"/>
      <c r="AT379" s="476"/>
      <c r="AU379" s="476"/>
      <c r="AV379" s="476"/>
      <c r="AW379" s="476"/>
      <c r="AX379" s="476"/>
      <c r="AY379" s="476"/>
      <c r="AZ379" s="476"/>
      <c r="BA379" s="476"/>
      <c r="BB379" s="476"/>
      <c r="BC379" s="476"/>
      <c r="BD379" s="476"/>
      <c r="BE379" s="476"/>
      <c r="BF379" s="476"/>
      <c r="BG379" s="476"/>
      <c r="BH379" s="476"/>
      <c r="BI379" s="476"/>
      <c r="BJ379" s="476"/>
      <c r="BK379" s="476"/>
      <c r="BL379" s="476"/>
      <c r="BM379" s="476"/>
      <c r="BN379" s="476"/>
      <c r="BO379" s="476"/>
      <c r="BP379" s="476"/>
      <c r="BQ379" s="476"/>
      <c r="BR379" s="476"/>
      <c r="BS379" s="476"/>
      <c r="BT379" s="476"/>
      <c r="BU379" s="476"/>
      <c r="BV379" s="476"/>
      <c r="BW379" s="476"/>
      <c r="BX379" s="476"/>
      <c r="BY379" s="476"/>
    </row>
    <row r="380" spans="1:191" s="259" customFormat="1" hidden="1">
      <c r="A380" s="532"/>
      <c r="B380" s="519" t="s">
        <v>143</v>
      </c>
      <c r="C380" s="704"/>
      <c r="D380" s="705" t="s">
        <v>134</v>
      </c>
      <c r="E380" s="706" t="s">
        <v>135</v>
      </c>
      <c r="F380" s="705" t="s">
        <v>136</v>
      </c>
      <c r="G380" s="707" t="s">
        <v>137</v>
      </c>
      <c r="H380" s="764" t="s">
        <v>138</v>
      </c>
      <c r="I380" s="514"/>
      <c r="J380" s="476"/>
      <c r="K380" s="476"/>
      <c r="L380" s="476"/>
      <c r="M380" s="476"/>
      <c r="N380" s="476"/>
      <c r="O380" s="476"/>
      <c r="P380" s="476"/>
      <c r="Q380" s="476"/>
      <c r="R380" s="476"/>
      <c r="S380" s="476"/>
      <c r="T380" s="476"/>
      <c r="U380" s="476"/>
      <c r="V380" s="476"/>
      <c r="W380" s="476"/>
      <c r="X380" s="476"/>
      <c r="Y380" s="476"/>
      <c r="Z380" s="476"/>
      <c r="AA380" s="476"/>
      <c r="AB380" s="476"/>
      <c r="AC380" s="476"/>
      <c r="AD380" s="476"/>
      <c r="AE380" s="476"/>
      <c r="AF380" s="476"/>
      <c r="AG380" s="476"/>
      <c r="AH380" s="476"/>
      <c r="AI380" s="476"/>
      <c r="AJ380" s="476"/>
      <c r="AK380" s="476"/>
      <c r="AL380" s="476"/>
      <c r="AM380" s="476"/>
      <c r="AN380" s="476"/>
      <c r="AO380" s="476"/>
      <c r="AP380" s="476"/>
      <c r="AQ380" s="476"/>
      <c r="AR380" s="476"/>
      <c r="AS380" s="476"/>
      <c r="AT380" s="476"/>
      <c r="AU380" s="476"/>
      <c r="AV380" s="476"/>
      <c r="AW380" s="476"/>
      <c r="AX380" s="476"/>
      <c r="AY380" s="476"/>
      <c r="AZ380" s="476"/>
      <c r="BA380" s="476"/>
      <c r="BB380" s="476"/>
      <c r="BC380" s="476"/>
      <c r="BD380" s="476"/>
      <c r="BE380" s="476"/>
      <c r="BF380" s="476"/>
      <c r="BG380" s="476"/>
      <c r="BH380" s="476"/>
      <c r="BI380" s="476"/>
      <c r="BJ380" s="476"/>
      <c r="BK380" s="476"/>
      <c r="BL380" s="476"/>
      <c r="BM380" s="476"/>
      <c r="BN380" s="476"/>
      <c r="BO380" s="476"/>
      <c r="BP380" s="476"/>
      <c r="BQ380" s="476"/>
      <c r="BR380" s="476"/>
      <c r="BS380" s="476"/>
      <c r="BT380" s="476"/>
      <c r="BU380" s="476"/>
      <c r="BV380" s="476"/>
      <c r="BW380" s="476"/>
      <c r="BX380" s="476"/>
      <c r="BY380" s="476"/>
    </row>
    <row r="381" spans="1:191" s="259" customFormat="1" hidden="1">
      <c r="A381" s="532"/>
      <c r="B381" s="480"/>
      <c r="C381" s="520" t="s">
        <v>273</v>
      </c>
      <c r="D381" s="695"/>
      <c r="E381" s="696">
        <f>IF($C$46&lt;&gt;0,$C$46,0)</f>
        <v>0</v>
      </c>
      <c r="F381" s="697">
        <f>IF(E381=0,0,-1*(1-D381/E381))</f>
        <v>0</v>
      </c>
      <c r="G381" s="698"/>
      <c r="H381" s="764"/>
      <c r="I381" s="514"/>
      <c r="J381" s="476"/>
      <c r="K381" s="476"/>
      <c r="L381" s="476"/>
      <c r="M381" s="476"/>
      <c r="N381" s="476"/>
      <c r="O381" s="476"/>
      <c r="P381" s="476"/>
      <c r="Q381" s="476"/>
      <c r="R381" s="476"/>
      <c r="S381" s="476"/>
      <c r="T381" s="476"/>
      <c r="U381" s="476"/>
      <c r="V381" s="476"/>
      <c r="W381" s="476"/>
      <c r="X381" s="476"/>
      <c r="Y381" s="476"/>
      <c r="Z381" s="476"/>
      <c r="AA381" s="476"/>
      <c r="AB381" s="476"/>
      <c r="AC381" s="476"/>
      <c r="AD381" s="476"/>
      <c r="AE381" s="476"/>
      <c r="AF381" s="476"/>
      <c r="AG381" s="476"/>
      <c r="AH381" s="476"/>
      <c r="AI381" s="476"/>
      <c r="AJ381" s="476"/>
      <c r="AK381" s="476"/>
      <c r="AL381" s="476"/>
      <c r="AM381" s="476"/>
      <c r="AN381" s="476"/>
      <c r="AO381" s="476"/>
      <c r="AP381" s="476"/>
      <c r="AQ381" s="476"/>
      <c r="AR381" s="476"/>
      <c r="AS381" s="476"/>
      <c r="AT381" s="476"/>
      <c r="AU381" s="476"/>
      <c r="AV381" s="476"/>
      <c r="AW381" s="476"/>
      <c r="AX381" s="476"/>
      <c r="AY381" s="476"/>
      <c r="AZ381" s="476"/>
      <c r="BA381" s="476"/>
      <c r="BB381" s="476"/>
      <c r="BC381" s="476"/>
      <c r="BD381" s="476"/>
      <c r="BE381" s="476"/>
      <c r="BF381" s="476"/>
      <c r="BG381" s="476"/>
      <c r="BH381" s="476"/>
      <c r="BI381" s="476"/>
      <c r="BJ381" s="476"/>
      <c r="BK381" s="476"/>
      <c r="BL381" s="476"/>
      <c r="BM381" s="476"/>
      <c r="BN381" s="476"/>
      <c r="BO381" s="476"/>
      <c r="BP381" s="476"/>
      <c r="BQ381" s="476"/>
      <c r="BR381" s="476"/>
      <c r="BS381" s="476"/>
      <c r="BT381" s="476"/>
      <c r="BU381" s="476"/>
      <c r="BV381" s="476"/>
      <c r="BW381" s="476"/>
      <c r="BX381" s="476"/>
      <c r="BY381" s="476"/>
    </row>
    <row r="382" spans="1:191" s="259" customFormat="1" hidden="1">
      <c r="A382" s="532"/>
      <c r="B382" s="480"/>
      <c r="C382" s="520" t="s">
        <v>209</v>
      </c>
      <c r="D382" s="699"/>
      <c r="E382" s="696">
        <f>IF($C$93&lt;&gt;0,$C$93,0)</f>
        <v>0</v>
      </c>
      <c r="F382" s="697">
        <f>IF(E382=0,0,-1*(1-D382/E382))</f>
        <v>0</v>
      </c>
      <c r="G382" s="698"/>
      <c r="H382" s="764"/>
      <c r="I382" s="514"/>
      <c r="J382" s="476"/>
      <c r="K382" s="476"/>
      <c r="L382" s="476"/>
      <c r="M382" s="476"/>
      <c r="N382" s="476"/>
      <c r="O382" s="476"/>
      <c r="P382" s="476"/>
      <c r="Q382" s="476"/>
      <c r="R382" s="476"/>
      <c r="S382" s="476"/>
      <c r="T382" s="476"/>
      <c r="U382" s="476"/>
      <c r="V382" s="476"/>
      <c r="W382" s="476"/>
      <c r="X382" s="476"/>
      <c r="Y382" s="476"/>
      <c r="Z382" s="476"/>
      <c r="AA382" s="476"/>
      <c r="AB382" s="476"/>
      <c r="AC382" s="476"/>
      <c r="AD382" s="476"/>
      <c r="AE382" s="476"/>
      <c r="AF382" s="476"/>
      <c r="AG382" s="476"/>
      <c r="AH382" s="476"/>
      <c r="AI382" s="476"/>
      <c r="AJ382" s="476"/>
      <c r="AK382" s="476"/>
      <c r="AL382" s="476"/>
      <c r="AM382" s="476"/>
      <c r="AN382" s="476"/>
      <c r="AO382" s="476"/>
      <c r="AP382" s="476"/>
      <c r="AQ382" s="476"/>
      <c r="AR382" s="476"/>
      <c r="AS382" s="476"/>
      <c r="AT382" s="476"/>
      <c r="AU382" s="476"/>
      <c r="AV382" s="476"/>
      <c r="AW382" s="476"/>
      <c r="AX382" s="476"/>
      <c r="AY382" s="476"/>
      <c r="AZ382" s="476"/>
      <c r="BA382" s="476"/>
      <c r="BB382" s="476"/>
      <c r="BC382" s="476"/>
      <c r="BD382" s="476"/>
      <c r="BE382" s="476"/>
      <c r="BF382" s="476"/>
      <c r="BG382" s="476"/>
      <c r="BH382" s="476"/>
      <c r="BI382" s="476"/>
      <c r="BJ382" s="476"/>
      <c r="BK382" s="476"/>
      <c r="BL382" s="476"/>
      <c r="BM382" s="476"/>
      <c r="BN382" s="476"/>
      <c r="BO382" s="476"/>
      <c r="BP382" s="476"/>
      <c r="BQ382" s="476"/>
      <c r="BR382" s="476"/>
      <c r="BS382" s="476"/>
      <c r="BT382" s="476"/>
      <c r="BU382" s="476"/>
      <c r="BV382" s="476"/>
      <c r="BW382" s="476"/>
      <c r="BX382" s="476"/>
      <c r="BY382" s="476"/>
    </row>
    <row r="383" spans="1:191" s="259" customFormat="1" ht="17.25" hidden="1" thickBot="1">
      <c r="A383" s="532"/>
      <c r="B383" s="480"/>
      <c r="C383" s="521" t="s">
        <v>210</v>
      </c>
      <c r="D383" s="700">
        <f>D381-D382</f>
        <v>0</v>
      </c>
      <c r="E383" s="701">
        <f>IF($C$97&lt;&gt;0,$C$97,0)</f>
        <v>0</v>
      </c>
      <c r="F383" s="702">
        <f>IF(E383=0,0,-1*(1-D383/E383))</f>
        <v>0</v>
      </c>
      <c r="G383" s="703"/>
      <c r="H383" s="764"/>
      <c r="I383" s="514"/>
      <c r="J383" s="476"/>
      <c r="K383" s="476"/>
      <c r="L383" s="476"/>
      <c r="M383" s="476"/>
      <c r="N383" s="476"/>
      <c r="O383" s="476"/>
      <c r="P383" s="476"/>
      <c r="Q383" s="476"/>
      <c r="R383" s="476"/>
      <c r="S383" s="476"/>
      <c r="T383" s="476"/>
      <c r="U383" s="476"/>
      <c r="V383" s="476"/>
      <c r="W383" s="476"/>
      <c r="X383" s="476"/>
      <c r="Y383" s="476"/>
      <c r="Z383" s="476"/>
      <c r="AA383" s="476"/>
      <c r="AB383" s="476"/>
      <c r="AC383" s="476"/>
      <c r="AD383" s="476"/>
      <c r="AE383" s="476"/>
      <c r="AF383" s="476"/>
      <c r="AG383" s="476"/>
      <c r="AH383" s="476"/>
      <c r="AI383" s="476"/>
      <c r="AJ383" s="476"/>
      <c r="AK383" s="476"/>
      <c r="AL383" s="476"/>
      <c r="AM383" s="476"/>
      <c r="AN383" s="476"/>
      <c r="AO383" s="476"/>
      <c r="AP383" s="476"/>
      <c r="AQ383" s="476"/>
      <c r="AR383" s="476"/>
      <c r="AS383" s="476"/>
      <c r="AT383" s="476"/>
      <c r="AU383" s="476"/>
      <c r="AV383" s="476"/>
      <c r="AW383" s="476"/>
      <c r="AX383" s="476"/>
      <c r="AY383" s="476"/>
      <c r="AZ383" s="476"/>
      <c r="BA383" s="476"/>
      <c r="BB383" s="476"/>
      <c r="BC383" s="476"/>
      <c r="BD383" s="476"/>
      <c r="BE383" s="476"/>
      <c r="BF383" s="476"/>
      <c r="BG383" s="476"/>
      <c r="BH383" s="476"/>
      <c r="BI383" s="476"/>
      <c r="BJ383" s="476"/>
      <c r="BK383" s="476"/>
      <c r="BL383" s="476"/>
      <c r="BM383" s="476"/>
      <c r="BN383" s="476"/>
      <c r="BO383" s="476"/>
      <c r="BP383" s="476"/>
      <c r="BQ383" s="476"/>
      <c r="BR383" s="476"/>
      <c r="BS383" s="476"/>
      <c r="BT383" s="476"/>
      <c r="BU383" s="476"/>
      <c r="BV383" s="476"/>
      <c r="BW383" s="476"/>
      <c r="BX383" s="476"/>
      <c r="BY383" s="476"/>
    </row>
    <row r="384" spans="1:191" s="259" customFormat="1" hidden="1">
      <c r="A384" s="532"/>
      <c r="B384" s="480"/>
      <c r="C384" s="253"/>
      <c r="D384" s="253"/>
      <c r="E384" s="253"/>
      <c r="F384" s="253"/>
      <c r="G384" s="253"/>
      <c r="H384" s="253"/>
      <c r="I384" s="514"/>
      <c r="J384" s="476"/>
      <c r="K384" s="476"/>
      <c r="L384" s="476"/>
      <c r="M384" s="476"/>
      <c r="N384" s="476"/>
      <c r="O384" s="476"/>
      <c r="P384" s="476"/>
      <c r="Q384" s="476"/>
      <c r="R384" s="476"/>
      <c r="S384" s="476"/>
      <c r="T384" s="476"/>
      <c r="U384" s="476"/>
      <c r="V384" s="476"/>
      <c r="W384" s="476"/>
      <c r="X384" s="476"/>
      <c r="Y384" s="476"/>
      <c r="Z384" s="476"/>
      <c r="AA384" s="476"/>
      <c r="AB384" s="476"/>
      <c r="AC384" s="476"/>
      <c r="AD384" s="476"/>
      <c r="AE384" s="476"/>
      <c r="AF384" s="476"/>
      <c r="AG384" s="476"/>
      <c r="AH384" s="476"/>
      <c r="AI384" s="476"/>
      <c r="AJ384" s="476"/>
      <c r="AK384" s="476"/>
      <c r="AL384" s="476"/>
      <c r="AM384" s="476"/>
      <c r="AN384" s="476"/>
      <c r="AO384" s="476"/>
      <c r="AP384" s="476"/>
      <c r="AQ384" s="476"/>
      <c r="AR384" s="476"/>
      <c r="AS384" s="476"/>
      <c r="AT384" s="476"/>
      <c r="AU384" s="476"/>
      <c r="AV384" s="476"/>
      <c r="AW384" s="476"/>
      <c r="AX384" s="476"/>
      <c r="AY384" s="476"/>
      <c r="AZ384" s="476"/>
      <c r="BA384" s="476"/>
      <c r="BB384" s="476"/>
      <c r="BC384" s="476"/>
      <c r="BD384" s="476"/>
      <c r="BE384" s="476"/>
      <c r="BF384" s="476"/>
      <c r="BG384" s="476"/>
      <c r="BH384" s="476"/>
      <c r="BI384" s="476"/>
      <c r="BJ384" s="476"/>
      <c r="BK384" s="476"/>
      <c r="BL384" s="476"/>
      <c r="BM384" s="476"/>
      <c r="BN384" s="476"/>
      <c r="BO384" s="476"/>
      <c r="BP384" s="476"/>
      <c r="BQ384" s="476"/>
      <c r="BR384" s="476"/>
      <c r="BS384" s="476"/>
      <c r="BT384" s="476"/>
      <c r="BU384" s="476"/>
      <c r="BV384" s="476"/>
      <c r="BW384" s="476"/>
      <c r="BX384" s="476"/>
      <c r="BY384" s="476"/>
    </row>
    <row r="385" spans="1:191" ht="82.5" hidden="1">
      <c r="B385" s="456" t="s">
        <v>2322</v>
      </c>
      <c r="C385" s="457" t="s">
        <v>166</v>
      </c>
      <c r="E385" s="456" t="s">
        <v>2374</v>
      </c>
      <c r="F385" s="457" t="s">
        <v>166</v>
      </c>
      <c r="BO385" s="253"/>
    </row>
    <row r="386" spans="1:191" hidden="1">
      <c r="B386" s="458" t="s">
        <v>2366</v>
      </c>
      <c r="C386" s="682"/>
      <c r="E386" s="458" t="s">
        <v>2366</v>
      </c>
      <c r="F386" s="682"/>
      <c r="BO386" s="253"/>
    </row>
    <row r="387" spans="1:191" hidden="1">
      <c r="B387" s="460" t="s">
        <v>2367</v>
      </c>
      <c r="C387" s="686"/>
      <c r="E387" s="460" t="s">
        <v>2367</v>
      </c>
      <c r="F387" s="686"/>
      <c r="BO387" s="253"/>
    </row>
    <row r="388" spans="1:191" hidden="1">
      <c r="B388" s="460" t="s">
        <v>2368</v>
      </c>
      <c r="C388" s="686"/>
      <c r="E388" s="460" t="s">
        <v>2368</v>
      </c>
      <c r="F388" s="686"/>
      <c r="BO388" s="253"/>
    </row>
    <row r="389" spans="1:191" hidden="1">
      <c r="B389" s="460" t="s">
        <v>2369</v>
      </c>
      <c r="C389" s="690"/>
      <c r="E389" s="460" t="s">
        <v>2369</v>
      </c>
      <c r="F389" s="690"/>
      <c r="BO389" s="253"/>
    </row>
    <row r="390" spans="1:191" hidden="1">
      <c r="B390" s="460" t="s">
        <v>2370</v>
      </c>
      <c r="C390" s="690"/>
      <c r="E390" s="460" t="s">
        <v>2370</v>
      </c>
      <c r="F390" s="690"/>
      <c r="BO390" s="253"/>
    </row>
    <row r="391" spans="1:191" hidden="1">
      <c r="B391" s="264"/>
      <c r="BO391" s="253"/>
    </row>
    <row r="392" spans="1:191" hidden="1">
      <c r="B392" s="260" t="s">
        <v>222</v>
      </c>
      <c r="I392" s="282"/>
      <c r="J392" s="282"/>
      <c r="K392" s="282"/>
      <c r="L392" s="282"/>
      <c r="M392" s="282"/>
      <c r="N392" s="282"/>
      <c r="O392" s="282"/>
    </row>
    <row r="393" spans="1:191" hidden="1">
      <c r="B393" s="279" t="s">
        <v>48</v>
      </c>
      <c r="C393" s="523" t="s">
        <v>90</v>
      </c>
      <c r="D393" s="524" t="s">
        <v>191</v>
      </c>
      <c r="E393" s="260"/>
      <c r="K393" s="522"/>
      <c r="L393" s="522"/>
      <c r="M393" s="522"/>
      <c r="N393" s="522"/>
      <c r="O393" s="491"/>
    </row>
    <row r="394" spans="1:191" s="259" customFormat="1" hidden="1">
      <c r="A394" s="529"/>
      <c r="B394" s="280" t="s">
        <v>40</v>
      </c>
      <c r="C394" s="280" t="s">
        <v>46</v>
      </c>
      <c r="D394" s="684"/>
      <c r="E394" s="253"/>
      <c r="F394" s="253"/>
      <c r="G394" s="253"/>
      <c r="H394" s="253"/>
      <c r="I394" s="253"/>
      <c r="J394" s="253"/>
      <c r="K394" s="522"/>
      <c r="L394" s="522"/>
      <c r="M394" s="522"/>
      <c r="N394" s="522"/>
      <c r="O394" s="491"/>
      <c r="P394" s="253"/>
      <c r="Q394" s="253"/>
      <c r="R394" s="253"/>
      <c r="S394" s="253"/>
      <c r="T394" s="253"/>
      <c r="U394" s="253"/>
      <c r="V394" s="253"/>
      <c r="W394" s="253"/>
      <c r="X394" s="253"/>
      <c r="Y394" s="253"/>
      <c r="Z394" s="253"/>
      <c r="AA394" s="253"/>
      <c r="AB394" s="253"/>
      <c r="AC394" s="253"/>
      <c r="AD394" s="253"/>
      <c r="AE394" s="253"/>
      <c r="AF394" s="253"/>
      <c r="AG394" s="253"/>
      <c r="AH394" s="253"/>
      <c r="AI394" s="253"/>
      <c r="AJ394" s="253"/>
      <c r="AK394" s="253"/>
      <c r="AL394" s="253"/>
      <c r="AM394" s="253"/>
      <c r="AN394" s="253"/>
      <c r="AO394" s="253"/>
      <c r="AP394" s="253"/>
      <c r="AQ394" s="253"/>
      <c r="AR394" s="253"/>
      <c r="AS394" s="253"/>
      <c r="AT394" s="253"/>
      <c r="AU394" s="253"/>
      <c r="AV394" s="253"/>
      <c r="AW394" s="253"/>
      <c r="AX394" s="253"/>
      <c r="AY394" s="253"/>
      <c r="AZ394" s="253"/>
      <c r="BA394" s="253"/>
      <c r="BB394" s="253"/>
      <c r="BC394" s="253"/>
      <c r="BD394" s="253"/>
      <c r="BE394" s="253"/>
      <c r="BF394" s="253"/>
      <c r="BG394" s="253"/>
      <c r="BH394" s="253"/>
      <c r="BI394" s="253"/>
      <c r="BJ394" s="253"/>
      <c r="BK394" s="253"/>
      <c r="BL394" s="253"/>
      <c r="BM394" s="253"/>
      <c r="BN394" s="253"/>
      <c r="BO394" s="337"/>
      <c r="BP394" s="253"/>
      <c r="BQ394" s="253"/>
      <c r="BR394" s="253"/>
      <c r="BS394" s="253"/>
      <c r="BT394" s="253"/>
      <c r="BU394" s="253"/>
      <c r="BV394" s="253"/>
      <c r="BW394" s="253"/>
      <c r="BX394" s="253"/>
      <c r="BY394" s="253"/>
      <c r="BZ394" s="253"/>
      <c r="CA394" s="253"/>
      <c r="CB394" s="253"/>
      <c r="CC394" s="253"/>
      <c r="CD394" s="253"/>
      <c r="CE394" s="253"/>
      <c r="CF394" s="253"/>
      <c r="CG394" s="253"/>
      <c r="CH394" s="253"/>
      <c r="CI394" s="253"/>
      <c r="CJ394" s="253"/>
      <c r="CK394" s="253"/>
      <c r="CL394" s="253"/>
      <c r="CM394" s="253"/>
      <c r="CN394" s="253"/>
      <c r="CO394" s="253"/>
      <c r="CP394" s="253"/>
      <c r="CQ394" s="253"/>
      <c r="CR394" s="253"/>
      <c r="CS394" s="253"/>
      <c r="CT394" s="253"/>
      <c r="CU394" s="253"/>
      <c r="CV394" s="253"/>
      <c r="CW394" s="253"/>
      <c r="CX394" s="253"/>
      <c r="CY394" s="253"/>
      <c r="CZ394" s="253"/>
      <c r="DA394" s="253"/>
      <c r="DB394" s="253"/>
      <c r="DC394" s="253"/>
      <c r="DD394" s="253"/>
      <c r="DE394" s="253"/>
      <c r="DF394" s="253"/>
      <c r="DG394" s="253"/>
      <c r="DH394" s="253"/>
      <c r="DI394" s="253"/>
      <c r="DJ394" s="253"/>
      <c r="DK394" s="253"/>
      <c r="DL394" s="253"/>
      <c r="DM394" s="253"/>
      <c r="DN394" s="253"/>
      <c r="DO394" s="253"/>
      <c r="DP394" s="253"/>
      <c r="DQ394" s="253"/>
      <c r="DR394" s="253"/>
      <c r="DS394" s="253"/>
      <c r="DT394" s="253"/>
      <c r="DU394" s="253"/>
      <c r="DV394" s="253"/>
      <c r="DW394" s="253"/>
      <c r="DX394" s="253"/>
      <c r="DY394" s="253"/>
      <c r="DZ394" s="253"/>
      <c r="EA394" s="253"/>
      <c r="EB394" s="253"/>
      <c r="EC394" s="253"/>
      <c r="ED394" s="253"/>
      <c r="EE394" s="253"/>
      <c r="EF394" s="253"/>
      <c r="EG394" s="253"/>
      <c r="EH394" s="253"/>
      <c r="EI394" s="253"/>
      <c r="EJ394" s="253"/>
      <c r="EK394" s="253"/>
      <c r="EL394" s="253"/>
      <c r="EM394" s="253"/>
      <c r="EN394" s="253"/>
      <c r="EO394" s="253"/>
      <c r="EP394" s="253"/>
      <c r="EQ394" s="253"/>
      <c r="ER394" s="253"/>
      <c r="ES394" s="253"/>
      <c r="ET394" s="253"/>
      <c r="EU394" s="253"/>
      <c r="EV394" s="253"/>
      <c r="EW394" s="253"/>
      <c r="EX394" s="253"/>
      <c r="EY394" s="253"/>
      <c r="EZ394" s="253"/>
      <c r="FA394" s="253"/>
      <c r="FB394" s="253"/>
      <c r="FC394" s="253"/>
      <c r="FD394" s="253"/>
      <c r="FE394" s="253"/>
      <c r="FF394" s="253"/>
      <c r="FG394" s="253"/>
      <c r="FH394" s="253"/>
      <c r="FI394" s="253"/>
      <c r="FJ394" s="253"/>
      <c r="FK394" s="253"/>
      <c r="FL394" s="253"/>
      <c r="FM394" s="253"/>
      <c r="FN394" s="253"/>
      <c r="FO394" s="253"/>
      <c r="FP394" s="253"/>
      <c r="FQ394" s="253"/>
      <c r="FR394" s="253"/>
      <c r="FS394" s="253"/>
      <c r="FT394" s="253"/>
      <c r="FU394" s="253"/>
      <c r="FV394" s="253"/>
      <c r="FW394" s="253"/>
      <c r="FX394" s="253"/>
      <c r="FY394" s="253"/>
      <c r="FZ394" s="253"/>
      <c r="GA394" s="253"/>
      <c r="GB394" s="253"/>
      <c r="GC394" s="253"/>
      <c r="GD394" s="253"/>
      <c r="GE394" s="253"/>
      <c r="GF394" s="253"/>
      <c r="GG394" s="253"/>
      <c r="GH394" s="253"/>
      <c r="GI394" s="253"/>
    </row>
    <row r="395" spans="1:191" s="259" customFormat="1" hidden="1">
      <c r="A395" s="529"/>
      <c r="B395" s="260"/>
      <c r="C395" s="253"/>
      <c r="D395" s="253"/>
      <c r="E395" s="253"/>
      <c r="F395" s="253"/>
      <c r="G395" s="253"/>
      <c r="H395" s="253"/>
      <c r="I395" s="253"/>
      <c r="J395" s="253"/>
      <c r="K395" s="491"/>
      <c r="L395" s="491"/>
      <c r="M395" s="491"/>
      <c r="N395" s="491"/>
      <c r="O395" s="491"/>
      <c r="P395" s="253"/>
      <c r="Q395" s="253"/>
      <c r="R395" s="253"/>
      <c r="S395" s="253"/>
      <c r="T395" s="253"/>
      <c r="U395" s="253"/>
      <c r="V395" s="253"/>
      <c r="W395" s="253"/>
      <c r="X395" s="253"/>
      <c r="Y395" s="253"/>
      <c r="Z395" s="253"/>
      <c r="AA395" s="253"/>
      <c r="AB395" s="253"/>
      <c r="AC395" s="253"/>
      <c r="AD395" s="253"/>
      <c r="AE395" s="253"/>
      <c r="AF395" s="253"/>
      <c r="AG395" s="253"/>
      <c r="AH395" s="253"/>
      <c r="AI395" s="253"/>
      <c r="AJ395" s="253"/>
      <c r="AK395" s="253"/>
      <c r="AL395" s="253"/>
      <c r="AM395" s="253"/>
      <c r="AN395" s="253"/>
      <c r="AO395" s="253"/>
      <c r="AP395" s="253"/>
      <c r="AQ395" s="253"/>
      <c r="AR395" s="253"/>
      <c r="AS395" s="253"/>
      <c r="AT395" s="253"/>
      <c r="AU395" s="253"/>
      <c r="AV395" s="253"/>
      <c r="AW395" s="253"/>
      <c r="AX395" s="253"/>
      <c r="AY395" s="253"/>
      <c r="AZ395" s="253"/>
      <c r="BA395" s="253"/>
      <c r="BB395" s="253"/>
      <c r="BC395" s="253"/>
      <c r="BD395" s="253"/>
      <c r="BE395" s="253"/>
      <c r="BF395" s="253"/>
      <c r="BG395" s="253"/>
      <c r="BH395" s="253"/>
      <c r="BI395" s="253"/>
      <c r="BJ395" s="253"/>
      <c r="BK395" s="253"/>
      <c r="BL395" s="253"/>
      <c r="BM395" s="253"/>
      <c r="BN395" s="253"/>
      <c r="BO395" s="337"/>
      <c r="BP395" s="253"/>
      <c r="BQ395" s="253"/>
      <c r="BR395" s="253"/>
      <c r="BS395" s="253"/>
      <c r="BT395" s="253"/>
      <c r="BU395" s="253"/>
      <c r="BV395" s="253"/>
      <c r="BW395" s="253"/>
      <c r="BX395" s="253"/>
      <c r="BY395" s="253"/>
      <c r="BZ395" s="253"/>
      <c r="CA395" s="253"/>
      <c r="CB395" s="253"/>
      <c r="CC395" s="253"/>
      <c r="CD395" s="253"/>
      <c r="CE395" s="253"/>
      <c r="CF395" s="253"/>
      <c r="CG395" s="253"/>
      <c r="CH395" s="253"/>
      <c r="CI395" s="253"/>
      <c r="CJ395" s="253"/>
      <c r="CK395" s="253"/>
      <c r="CL395" s="253"/>
      <c r="CM395" s="253"/>
      <c r="CN395" s="253"/>
      <c r="CO395" s="253"/>
      <c r="CP395" s="253"/>
      <c r="CQ395" s="253"/>
      <c r="CR395" s="253"/>
      <c r="CS395" s="253"/>
      <c r="CT395" s="253"/>
      <c r="CU395" s="253"/>
      <c r="CV395" s="253"/>
      <c r="CW395" s="253"/>
      <c r="CX395" s="253"/>
      <c r="CY395" s="253"/>
      <c r="CZ395" s="253"/>
      <c r="DA395" s="253"/>
      <c r="DB395" s="253"/>
      <c r="DC395" s="253"/>
      <c r="DD395" s="253"/>
      <c r="DE395" s="253"/>
      <c r="DF395" s="253"/>
      <c r="DG395" s="253"/>
      <c r="DH395" s="253"/>
      <c r="DI395" s="253"/>
      <c r="DJ395" s="253"/>
      <c r="DK395" s="253"/>
      <c r="DL395" s="253"/>
      <c r="DM395" s="253"/>
      <c r="DN395" s="253"/>
      <c r="DO395" s="253"/>
      <c r="DP395" s="253"/>
      <c r="DQ395" s="253"/>
      <c r="DR395" s="253"/>
      <c r="DS395" s="253"/>
      <c r="DT395" s="253"/>
      <c r="DU395" s="253"/>
      <c r="DV395" s="253"/>
      <c r="DW395" s="253"/>
      <c r="DX395" s="253"/>
      <c r="DY395" s="253"/>
      <c r="DZ395" s="253"/>
      <c r="EA395" s="253"/>
      <c r="EB395" s="253"/>
      <c r="EC395" s="253"/>
      <c r="ED395" s="253"/>
      <c r="EE395" s="253"/>
      <c r="EF395" s="253"/>
      <c r="EG395" s="253"/>
      <c r="EH395" s="253"/>
      <c r="EI395" s="253"/>
      <c r="EJ395" s="253"/>
      <c r="EK395" s="253"/>
      <c r="EL395" s="253"/>
      <c r="EM395" s="253"/>
      <c r="EN395" s="253"/>
      <c r="EO395" s="253"/>
      <c r="EP395" s="253"/>
      <c r="EQ395" s="253"/>
      <c r="ER395" s="253"/>
      <c r="ES395" s="253"/>
      <c r="ET395" s="253"/>
      <c r="EU395" s="253"/>
      <c r="EV395" s="253"/>
      <c r="EW395" s="253"/>
      <c r="EX395" s="253"/>
      <c r="EY395" s="253"/>
      <c r="EZ395" s="253"/>
      <c r="FA395" s="253"/>
      <c r="FB395" s="253"/>
      <c r="FC395" s="253"/>
      <c r="FD395" s="253"/>
      <c r="FE395" s="253"/>
      <c r="FF395" s="253"/>
      <c r="FG395" s="253"/>
      <c r="FH395" s="253"/>
      <c r="FI395" s="253"/>
      <c r="FJ395" s="253"/>
      <c r="FK395" s="253"/>
      <c r="FL395" s="253"/>
      <c r="FM395" s="253"/>
      <c r="FN395" s="253"/>
      <c r="FO395" s="253"/>
      <c r="FP395" s="253"/>
      <c r="FQ395" s="253"/>
      <c r="FR395" s="253"/>
      <c r="FS395" s="253"/>
      <c r="FT395" s="253"/>
      <c r="FU395" s="253"/>
      <c r="FV395" s="253"/>
      <c r="FW395" s="253"/>
      <c r="FX395" s="253"/>
      <c r="FY395" s="253"/>
      <c r="FZ395" s="253"/>
      <c r="GA395" s="253"/>
      <c r="GB395" s="253"/>
      <c r="GC395" s="253"/>
      <c r="GD395" s="253"/>
      <c r="GE395" s="253"/>
      <c r="GF395" s="253"/>
      <c r="GG395" s="253"/>
      <c r="GH395" s="253"/>
      <c r="GI395" s="253"/>
    </row>
    <row r="396" spans="1:191" s="259" customFormat="1" ht="33" hidden="1">
      <c r="A396" s="679">
        <v>8.8000000000000007</v>
      </c>
      <c r="B396" s="710" t="s">
        <v>142</v>
      </c>
      <c r="C396" s="491"/>
      <c r="D396" s="491"/>
      <c r="E396" s="491"/>
      <c r="F396" s="491"/>
      <c r="G396" s="491"/>
      <c r="H396" s="491"/>
      <c r="I396" s="491"/>
      <c r="J396" s="491"/>
      <c r="K396" s="253"/>
      <c r="L396" s="253"/>
      <c r="M396" s="253"/>
      <c r="N396" s="253"/>
      <c r="O396" s="253"/>
      <c r="P396" s="253"/>
      <c r="Q396" s="253"/>
      <c r="R396" s="253"/>
      <c r="S396" s="253"/>
      <c r="T396" s="253"/>
      <c r="U396" s="253"/>
      <c r="V396" s="253"/>
      <c r="W396" s="253"/>
      <c r="X396" s="253"/>
      <c r="Y396" s="253"/>
      <c r="Z396" s="253"/>
      <c r="AA396" s="253"/>
      <c r="AB396" s="253"/>
      <c r="AC396" s="253"/>
      <c r="AD396" s="253"/>
      <c r="AE396" s="253"/>
      <c r="AF396" s="253"/>
      <c r="AG396" s="253"/>
      <c r="AH396" s="253"/>
      <c r="AI396" s="253"/>
      <c r="AJ396" s="253"/>
      <c r="AK396" s="253"/>
      <c r="AL396" s="253"/>
      <c r="AM396" s="253"/>
      <c r="AN396" s="253"/>
      <c r="AO396" s="253"/>
      <c r="AP396" s="253"/>
      <c r="AQ396" s="253"/>
      <c r="AR396" s="253"/>
      <c r="AS396" s="253"/>
      <c r="AT396" s="253"/>
      <c r="AU396" s="253"/>
      <c r="AV396" s="253"/>
      <c r="AW396" s="253"/>
      <c r="AX396" s="253"/>
      <c r="AY396" s="253"/>
      <c r="AZ396" s="253"/>
      <c r="BA396" s="253"/>
      <c r="BB396" s="253"/>
      <c r="BC396" s="253"/>
      <c r="BD396" s="253"/>
      <c r="BE396" s="253"/>
      <c r="BF396" s="253"/>
      <c r="BG396" s="253"/>
      <c r="BH396" s="253"/>
      <c r="BI396" s="253"/>
      <c r="BJ396" s="253"/>
      <c r="BK396" s="253"/>
      <c r="BL396" s="253"/>
      <c r="BM396" s="253"/>
      <c r="BN396" s="253"/>
      <c r="BO396" s="337"/>
      <c r="BP396" s="253"/>
      <c r="BQ396" s="253"/>
      <c r="BR396" s="253"/>
      <c r="BS396" s="253"/>
      <c r="BT396" s="253"/>
      <c r="BU396" s="253"/>
      <c r="BV396" s="253"/>
      <c r="BW396" s="253"/>
      <c r="BX396" s="253"/>
      <c r="BY396" s="253"/>
      <c r="BZ396" s="253"/>
      <c r="CA396" s="253"/>
      <c r="CB396" s="253"/>
      <c r="CC396" s="253"/>
      <c r="CD396" s="253"/>
      <c r="CE396" s="253"/>
      <c r="CF396" s="253"/>
      <c r="CG396" s="253"/>
      <c r="CH396" s="253"/>
      <c r="CI396" s="253"/>
      <c r="CJ396" s="253"/>
      <c r="CK396" s="253"/>
      <c r="CL396" s="253"/>
      <c r="CM396" s="253"/>
      <c r="CN396" s="253"/>
      <c r="CO396" s="253"/>
      <c r="CP396" s="253"/>
      <c r="CQ396" s="253"/>
      <c r="CR396" s="253"/>
      <c r="CS396" s="253"/>
      <c r="CT396" s="253"/>
      <c r="CU396" s="253"/>
      <c r="CV396" s="253"/>
      <c r="CW396" s="253"/>
      <c r="CX396" s="253"/>
      <c r="CY396" s="253"/>
      <c r="CZ396" s="253"/>
      <c r="DA396" s="253"/>
      <c r="DB396" s="253"/>
      <c r="DC396" s="253"/>
      <c r="DD396" s="253"/>
      <c r="DE396" s="253"/>
      <c r="DF396" s="253"/>
      <c r="DG396" s="253"/>
      <c r="DH396" s="253"/>
      <c r="DI396" s="253"/>
      <c r="DJ396" s="253"/>
      <c r="DK396" s="253"/>
      <c r="DL396" s="253"/>
      <c r="DM396" s="253"/>
      <c r="DN396" s="253"/>
      <c r="DO396" s="253"/>
      <c r="DP396" s="253"/>
      <c r="DQ396" s="253"/>
      <c r="DR396" s="253"/>
      <c r="DS396" s="253"/>
      <c r="DT396" s="253"/>
      <c r="DU396" s="253"/>
      <c r="DV396" s="253"/>
      <c r="DW396" s="253"/>
      <c r="DX396" s="253"/>
      <c r="DY396" s="253"/>
      <c r="DZ396" s="253"/>
      <c r="EA396" s="253"/>
      <c r="EB396" s="253"/>
      <c r="EC396" s="253"/>
      <c r="ED396" s="253"/>
      <c r="EE396" s="253"/>
      <c r="EF396" s="253"/>
      <c r="EG396" s="253"/>
      <c r="EH396" s="253"/>
      <c r="EI396" s="253"/>
      <c r="EJ396" s="253"/>
      <c r="EK396" s="253"/>
      <c r="EL396" s="253"/>
      <c r="EM396" s="253"/>
      <c r="EN396" s="253"/>
      <c r="EO396" s="253"/>
      <c r="EP396" s="253"/>
      <c r="EQ396" s="253"/>
      <c r="ER396" s="253"/>
      <c r="ES396" s="253"/>
      <c r="ET396" s="253"/>
      <c r="EU396" s="253"/>
      <c r="EV396" s="253"/>
      <c r="EW396" s="253"/>
      <c r="EX396" s="253"/>
      <c r="EY396" s="253"/>
      <c r="EZ396" s="253"/>
      <c r="FA396" s="253"/>
      <c r="FB396" s="253"/>
      <c r="FC396" s="253"/>
      <c r="FD396" s="253"/>
      <c r="FE396" s="253"/>
      <c r="FF396" s="253"/>
      <c r="FG396" s="253"/>
      <c r="FH396" s="253"/>
      <c r="FI396" s="253"/>
      <c r="FJ396" s="253"/>
      <c r="FK396" s="253"/>
      <c r="FL396" s="253"/>
      <c r="FM396" s="253"/>
      <c r="FN396" s="253"/>
      <c r="FO396" s="253"/>
      <c r="FP396" s="253"/>
      <c r="FQ396" s="253"/>
      <c r="FR396" s="253"/>
      <c r="FS396" s="253"/>
      <c r="FT396" s="253"/>
      <c r="FU396" s="253"/>
      <c r="FV396" s="253"/>
      <c r="FW396" s="253"/>
      <c r="FX396" s="253"/>
      <c r="FY396" s="253"/>
      <c r="FZ396" s="253"/>
      <c r="GA396" s="253"/>
      <c r="GB396" s="253"/>
      <c r="GC396" s="253"/>
      <c r="GD396" s="253"/>
      <c r="GE396" s="253"/>
      <c r="GF396" s="253"/>
      <c r="GG396" s="253"/>
      <c r="GH396" s="253"/>
      <c r="GI396" s="253"/>
    </row>
    <row r="397" spans="1:191" s="259" customFormat="1" hidden="1">
      <c r="A397" s="531"/>
      <c r="B397" s="527"/>
      <c r="C397" s="491"/>
      <c r="D397" s="491"/>
      <c r="E397" s="491"/>
      <c r="F397" s="491"/>
      <c r="G397" s="491"/>
      <c r="H397" s="491"/>
      <c r="I397" s="491"/>
      <c r="J397" s="491"/>
      <c r="K397" s="253"/>
      <c r="L397" s="253"/>
      <c r="M397" s="253"/>
      <c r="N397" s="253"/>
      <c r="O397" s="253"/>
      <c r="P397" s="253"/>
      <c r="Q397" s="253"/>
      <c r="R397" s="253"/>
      <c r="S397" s="253"/>
      <c r="T397" s="253"/>
      <c r="U397" s="253"/>
      <c r="V397" s="253"/>
      <c r="W397" s="253"/>
      <c r="X397" s="253"/>
      <c r="Y397" s="253"/>
      <c r="Z397" s="253"/>
      <c r="AA397" s="253"/>
      <c r="AB397" s="253"/>
      <c r="AC397" s="253"/>
      <c r="AD397" s="253"/>
      <c r="AE397" s="253"/>
      <c r="AF397" s="253"/>
      <c r="AG397" s="253"/>
      <c r="AH397" s="253"/>
      <c r="AI397" s="253"/>
      <c r="AJ397" s="253"/>
      <c r="AK397" s="253"/>
      <c r="AL397" s="253"/>
      <c r="AM397" s="253"/>
      <c r="AN397" s="253"/>
      <c r="AO397" s="253"/>
      <c r="AP397" s="253"/>
      <c r="AQ397" s="253"/>
      <c r="AR397" s="253"/>
      <c r="AS397" s="253"/>
      <c r="AT397" s="253"/>
      <c r="AU397" s="253"/>
      <c r="AV397" s="253"/>
      <c r="AW397" s="253"/>
      <c r="AX397" s="253"/>
      <c r="AY397" s="253"/>
      <c r="AZ397" s="253"/>
      <c r="BA397" s="253"/>
      <c r="BB397" s="253"/>
      <c r="BC397" s="253"/>
      <c r="BD397" s="253"/>
      <c r="BE397" s="253"/>
      <c r="BF397" s="253"/>
      <c r="BG397" s="253"/>
      <c r="BH397" s="253"/>
      <c r="BI397" s="253"/>
      <c r="BJ397" s="253"/>
      <c r="BK397" s="253"/>
      <c r="BL397" s="253"/>
      <c r="BM397" s="253"/>
      <c r="BN397" s="253"/>
      <c r="BO397" s="337"/>
      <c r="BP397" s="253"/>
      <c r="BQ397" s="253"/>
      <c r="BR397" s="253"/>
      <c r="BS397" s="253"/>
      <c r="BT397" s="253"/>
      <c r="BU397" s="253"/>
      <c r="BV397" s="253"/>
      <c r="BW397" s="253"/>
      <c r="BX397" s="253"/>
      <c r="BY397" s="253"/>
      <c r="BZ397" s="253"/>
      <c r="CA397" s="253"/>
      <c r="CB397" s="253"/>
      <c r="CC397" s="253"/>
      <c r="CD397" s="253"/>
      <c r="CE397" s="253"/>
      <c r="CF397" s="253"/>
      <c r="CG397" s="253"/>
      <c r="CH397" s="253"/>
      <c r="CI397" s="253"/>
      <c r="CJ397" s="253"/>
      <c r="CK397" s="253"/>
      <c r="CL397" s="253"/>
      <c r="CM397" s="253"/>
      <c r="CN397" s="253"/>
      <c r="CO397" s="253"/>
      <c r="CP397" s="253"/>
      <c r="CQ397" s="253"/>
      <c r="CR397" s="253"/>
      <c r="CS397" s="253"/>
      <c r="CT397" s="253"/>
      <c r="CU397" s="253"/>
      <c r="CV397" s="253"/>
      <c r="CW397" s="253"/>
      <c r="CX397" s="253"/>
      <c r="CY397" s="253"/>
      <c r="CZ397" s="253"/>
      <c r="DA397" s="253"/>
      <c r="DB397" s="253"/>
      <c r="DC397" s="253"/>
      <c r="DD397" s="253"/>
      <c r="DE397" s="253"/>
      <c r="DF397" s="253"/>
      <c r="DG397" s="253"/>
      <c r="DH397" s="253"/>
      <c r="DI397" s="253"/>
      <c r="DJ397" s="253"/>
      <c r="DK397" s="253"/>
      <c r="DL397" s="253"/>
      <c r="DM397" s="253"/>
      <c r="DN397" s="253"/>
      <c r="DO397" s="253"/>
      <c r="DP397" s="253"/>
      <c r="DQ397" s="253"/>
      <c r="DR397" s="253"/>
      <c r="DS397" s="253"/>
      <c r="DT397" s="253"/>
      <c r="DU397" s="253"/>
      <c r="DV397" s="253"/>
      <c r="DW397" s="253"/>
      <c r="DX397" s="253"/>
      <c r="DY397" s="253"/>
      <c r="DZ397" s="253"/>
      <c r="EA397" s="253"/>
      <c r="EB397" s="253"/>
      <c r="EC397" s="253"/>
      <c r="ED397" s="253"/>
      <c r="EE397" s="253"/>
      <c r="EF397" s="253"/>
      <c r="EG397" s="253"/>
      <c r="EH397" s="253"/>
      <c r="EI397" s="253"/>
      <c r="EJ397" s="253"/>
      <c r="EK397" s="253"/>
      <c r="EL397" s="253"/>
      <c r="EM397" s="253"/>
      <c r="EN397" s="253"/>
      <c r="EO397" s="253"/>
      <c r="EP397" s="253"/>
      <c r="EQ397" s="253"/>
      <c r="ER397" s="253"/>
      <c r="ES397" s="253"/>
      <c r="ET397" s="253"/>
      <c r="EU397" s="253"/>
      <c r="EV397" s="253"/>
      <c r="EW397" s="253"/>
      <c r="EX397" s="253"/>
      <c r="EY397" s="253"/>
      <c r="EZ397" s="253"/>
      <c r="FA397" s="253"/>
      <c r="FB397" s="253"/>
      <c r="FC397" s="253"/>
      <c r="FD397" s="253"/>
      <c r="FE397" s="253"/>
      <c r="FF397" s="253"/>
      <c r="FG397" s="253"/>
      <c r="FH397" s="253"/>
      <c r="FI397" s="253"/>
      <c r="FJ397" s="253"/>
      <c r="FK397" s="253"/>
      <c r="FL397" s="253"/>
      <c r="FM397" s="253"/>
      <c r="FN397" s="253"/>
      <c r="FO397" s="253"/>
      <c r="FP397" s="253"/>
      <c r="FQ397" s="253"/>
      <c r="FR397" s="253"/>
      <c r="FS397" s="253"/>
      <c r="FT397" s="253"/>
      <c r="FU397" s="253"/>
      <c r="FV397" s="253"/>
      <c r="FW397" s="253"/>
      <c r="FX397" s="253"/>
      <c r="FY397" s="253"/>
      <c r="FZ397" s="253"/>
      <c r="GA397" s="253"/>
      <c r="GB397" s="253"/>
      <c r="GC397" s="253"/>
      <c r="GD397" s="253"/>
      <c r="GE397" s="253"/>
      <c r="GF397" s="253"/>
      <c r="GG397" s="253"/>
      <c r="GH397" s="253"/>
      <c r="GI397" s="253"/>
    </row>
    <row r="398" spans="1:191" s="259" customFormat="1" hidden="1">
      <c r="A398" s="531"/>
      <c r="B398" s="450" t="s">
        <v>156</v>
      </c>
      <c r="C398" s="671"/>
      <c r="D398" s="491"/>
      <c r="E398" s="491"/>
      <c r="F398" s="491"/>
      <c r="G398" s="491"/>
      <c r="H398" s="491"/>
      <c r="I398" s="491"/>
      <c r="J398" s="491"/>
      <c r="K398" s="253"/>
      <c r="L398" s="253"/>
      <c r="M398" s="253"/>
      <c r="N398" s="253"/>
      <c r="O398" s="253"/>
      <c r="P398" s="253"/>
      <c r="Q398" s="253"/>
      <c r="R398" s="253"/>
      <c r="S398" s="253"/>
      <c r="T398" s="253"/>
      <c r="U398" s="253"/>
      <c r="V398" s="253"/>
      <c r="W398" s="253"/>
      <c r="X398" s="253"/>
      <c r="Y398" s="253"/>
      <c r="Z398" s="253"/>
      <c r="AA398" s="253"/>
      <c r="AB398" s="253"/>
      <c r="AC398" s="253"/>
      <c r="AD398" s="253"/>
      <c r="AE398" s="253"/>
      <c r="AF398" s="253"/>
      <c r="AG398" s="253"/>
      <c r="AH398" s="253"/>
      <c r="AI398" s="253"/>
      <c r="AJ398" s="253"/>
      <c r="AK398" s="253"/>
      <c r="AL398" s="253"/>
      <c r="AM398" s="253"/>
      <c r="AN398" s="253"/>
      <c r="AO398" s="253"/>
      <c r="AP398" s="253"/>
      <c r="AQ398" s="253"/>
      <c r="AR398" s="253"/>
      <c r="AS398" s="253"/>
      <c r="AT398" s="253"/>
      <c r="AU398" s="253"/>
      <c r="AV398" s="253"/>
      <c r="AW398" s="253"/>
      <c r="AX398" s="253"/>
      <c r="AY398" s="253"/>
      <c r="AZ398" s="253"/>
      <c r="BA398" s="253"/>
      <c r="BB398" s="253"/>
      <c r="BC398" s="253"/>
      <c r="BD398" s="253"/>
      <c r="BE398" s="253"/>
      <c r="BF398" s="253"/>
      <c r="BG398" s="253"/>
      <c r="BH398" s="253"/>
      <c r="BI398" s="253"/>
      <c r="BJ398" s="253"/>
      <c r="BK398" s="253"/>
      <c r="BL398" s="253"/>
      <c r="BM398" s="253"/>
      <c r="BN398" s="253"/>
      <c r="BO398" s="337"/>
      <c r="BP398" s="253"/>
      <c r="BQ398" s="253"/>
      <c r="BR398" s="253"/>
      <c r="BS398" s="253"/>
      <c r="BT398" s="253"/>
      <c r="BU398" s="253"/>
      <c r="BV398" s="253"/>
      <c r="BW398" s="253"/>
      <c r="BX398" s="253"/>
      <c r="BY398" s="253"/>
      <c r="BZ398" s="253"/>
      <c r="CA398" s="253"/>
      <c r="CB398" s="253"/>
      <c r="CC398" s="253"/>
      <c r="CD398" s="253"/>
      <c r="CE398" s="253"/>
      <c r="CF398" s="253"/>
      <c r="CG398" s="253"/>
      <c r="CH398" s="253"/>
      <c r="CI398" s="253"/>
      <c r="CJ398" s="253"/>
      <c r="CK398" s="253"/>
      <c r="CL398" s="253"/>
      <c r="CM398" s="253"/>
      <c r="CN398" s="253"/>
      <c r="CO398" s="253"/>
      <c r="CP398" s="253"/>
      <c r="CQ398" s="253"/>
      <c r="CR398" s="253"/>
      <c r="CS398" s="253"/>
      <c r="CT398" s="253"/>
      <c r="CU398" s="253"/>
      <c r="CV398" s="253"/>
      <c r="CW398" s="253"/>
      <c r="CX398" s="253"/>
      <c r="CY398" s="253"/>
      <c r="CZ398" s="253"/>
      <c r="DA398" s="253"/>
      <c r="DB398" s="253"/>
      <c r="DC398" s="253"/>
      <c r="DD398" s="253"/>
      <c r="DE398" s="253"/>
      <c r="DF398" s="253"/>
      <c r="DG398" s="253"/>
      <c r="DH398" s="253"/>
      <c r="DI398" s="253"/>
      <c r="DJ398" s="253"/>
      <c r="DK398" s="253"/>
      <c r="DL398" s="253"/>
      <c r="DM398" s="253"/>
      <c r="DN398" s="253"/>
      <c r="DO398" s="253"/>
      <c r="DP398" s="253"/>
      <c r="DQ398" s="253"/>
      <c r="DR398" s="253"/>
      <c r="DS398" s="253"/>
      <c r="DT398" s="253"/>
      <c r="DU398" s="253"/>
      <c r="DV398" s="253"/>
      <c r="DW398" s="253"/>
      <c r="DX398" s="253"/>
      <c r="DY398" s="253"/>
      <c r="DZ398" s="253"/>
      <c r="EA398" s="253"/>
      <c r="EB398" s="253"/>
      <c r="EC398" s="253"/>
      <c r="ED398" s="253"/>
      <c r="EE398" s="253"/>
      <c r="EF398" s="253"/>
      <c r="EG398" s="253"/>
      <c r="EH398" s="253"/>
      <c r="EI398" s="253"/>
      <c r="EJ398" s="253"/>
      <c r="EK398" s="253"/>
      <c r="EL398" s="253"/>
      <c r="EM398" s="253"/>
      <c r="EN398" s="253"/>
      <c r="EO398" s="253"/>
      <c r="EP398" s="253"/>
      <c r="EQ398" s="253"/>
      <c r="ER398" s="253"/>
      <c r="ES398" s="253"/>
      <c r="ET398" s="253"/>
      <c r="EU398" s="253"/>
      <c r="EV398" s="253"/>
      <c r="EW398" s="253"/>
      <c r="EX398" s="253"/>
      <c r="EY398" s="253"/>
      <c r="EZ398" s="253"/>
      <c r="FA398" s="253"/>
      <c r="FB398" s="253"/>
      <c r="FC398" s="253"/>
      <c r="FD398" s="253"/>
      <c r="FE398" s="253"/>
      <c r="FF398" s="253"/>
      <c r="FG398" s="253"/>
      <c r="FH398" s="253"/>
      <c r="FI398" s="253"/>
      <c r="FJ398" s="253"/>
      <c r="FK398" s="253"/>
      <c r="FL398" s="253"/>
      <c r="FM398" s="253"/>
      <c r="FN398" s="253"/>
      <c r="FO398" s="253"/>
      <c r="FP398" s="253"/>
      <c r="FQ398" s="253"/>
      <c r="FR398" s="253"/>
      <c r="FS398" s="253"/>
      <c r="FT398" s="253"/>
      <c r="FU398" s="253"/>
      <c r="FV398" s="253"/>
      <c r="FW398" s="253"/>
      <c r="FX398" s="253"/>
      <c r="FY398" s="253"/>
      <c r="FZ398" s="253"/>
      <c r="GA398" s="253"/>
      <c r="GB398" s="253"/>
      <c r="GC398" s="253"/>
      <c r="GD398" s="253"/>
      <c r="GE398" s="253"/>
      <c r="GF398" s="253"/>
      <c r="GG398" s="253"/>
      <c r="GH398" s="253"/>
      <c r="GI398" s="253"/>
    </row>
    <row r="399" spans="1:191" hidden="1">
      <c r="A399" s="531"/>
      <c r="B399" s="527"/>
      <c r="C399" s="491"/>
      <c r="D399" s="491"/>
      <c r="E399" s="491"/>
      <c r="F399" s="491"/>
      <c r="G399" s="491"/>
      <c r="H399" s="491"/>
      <c r="I399" s="491"/>
      <c r="J399" s="491"/>
    </row>
    <row r="400" spans="1:191" hidden="1">
      <c r="A400" s="531"/>
      <c r="B400" s="492" t="s">
        <v>124</v>
      </c>
      <c r="C400" s="493"/>
      <c r="D400" s="494" t="s">
        <v>37</v>
      </c>
      <c r="E400" s="494" t="s">
        <v>38</v>
      </c>
      <c r="F400" s="473" t="s">
        <v>108</v>
      </c>
      <c r="G400" s="473"/>
      <c r="H400" s="473"/>
      <c r="I400" s="467"/>
      <c r="J400" s="491"/>
    </row>
    <row r="401" spans="1:191" ht="33" hidden="1">
      <c r="A401" s="531"/>
      <c r="B401" s="495" t="s">
        <v>125</v>
      </c>
      <c r="C401" s="472" t="s">
        <v>114</v>
      </c>
      <c r="D401" s="674"/>
      <c r="E401" s="674"/>
      <c r="F401" s="674"/>
      <c r="G401" s="473"/>
      <c r="H401" s="473"/>
      <c r="I401" s="467"/>
      <c r="J401" s="491"/>
    </row>
    <row r="402" spans="1:191" hidden="1">
      <c r="A402" s="531"/>
      <c r="B402" s="480"/>
      <c r="C402" s="496" t="s">
        <v>115</v>
      </c>
      <c r="D402" s="674"/>
      <c r="E402" s="674"/>
      <c r="F402" s="674"/>
      <c r="G402" s="473"/>
      <c r="H402" s="473"/>
      <c r="I402" s="467"/>
      <c r="J402" s="491"/>
    </row>
    <row r="403" spans="1:191" hidden="1">
      <c r="A403" s="531"/>
      <c r="B403" s="497" t="s">
        <v>126</v>
      </c>
      <c r="C403" s="498"/>
      <c r="D403" s="499" t="s">
        <v>127</v>
      </c>
      <c r="E403" s="499" t="s">
        <v>128</v>
      </c>
      <c r="F403" s="499" t="s">
        <v>129</v>
      </c>
      <c r="G403" s="500" t="s">
        <v>130</v>
      </c>
      <c r="H403" s="500"/>
      <c r="I403" s="467"/>
      <c r="J403" s="491"/>
    </row>
    <row r="404" spans="1:191" s="465" customFormat="1" ht="33.75" hidden="1" thickBot="1">
      <c r="A404" s="531"/>
      <c r="B404" s="473"/>
      <c r="C404" s="501" t="s">
        <v>131</v>
      </c>
      <c r="D404" s="674"/>
      <c r="E404" s="674"/>
      <c r="F404" s="674"/>
      <c r="G404" s="674"/>
      <c r="H404" s="473"/>
      <c r="I404" s="467"/>
      <c r="J404" s="491"/>
      <c r="K404" s="253"/>
      <c r="L404" s="253"/>
      <c r="M404" s="253"/>
      <c r="N404" s="253"/>
      <c r="O404" s="253"/>
      <c r="P404" s="253"/>
      <c r="Q404" s="253"/>
      <c r="R404" s="253"/>
      <c r="S404" s="253"/>
      <c r="T404" s="253"/>
      <c r="U404" s="253"/>
      <c r="V404" s="253"/>
      <c r="W404" s="253"/>
      <c r="X404" s="253"/>
      <c r="Y404" s="253"/>
      <c r="Z404" s="253"/>
      <c r="AA404" s="253"/>
      <c r="AB404" s="253"/>
      <c r="AC404" s="253"/>
      <c r="AD404" s="253"/>
      <c r="AE404" s="253"/>
      <c r="AF404" s="253"/>
      <c r="AG404" s="253"/>
      <c r="AH404" s="253"/>
      <c r="AI404" s="253"/>
      <c r="AJ404" s="253"/>
      <c r="AK404" s="253"/>
      <c r="AL404" s="253"/>
      <c r="AM404" s="253"/>
      <c r="AN404" s="253"/>
      <c r="AO404" s="253"/>
      <c r="AP404" s="253"/>
      <c r="AQ404" s="253"/>
      <c r="AR404" s="253"/>
      <c r="AS404" s="253"/>
      <c r="AT404" s="253"/>
      <c r="AU404" s="253"/>
      <c r="AV404" s="253"/>
      <c r="AW404" s="253"/>
      <c r="AX404" s="253"/>
      <c r="AY404" s="253"/>
      <c r="AZ404" s="253"/>
      <c r="BA404" s="253"/>
      <c r="BB404" s="253"/>
      <c r="BC404" s="253"/>
      <c r="BD404" s="253"/>
      <c r="BE404" s="253"/>
      <c r="BF404" s="253"/>
      <c r="BG404" s="253"/>
      <c r="BH404" s="253"/>
      <c r="BI404" s="253"/>
      <c r="BJ404" s="253"/>
      <c r="BK404" s="253"/>
      <c r="BL404" s="253"/>
      <c r="BM404" s="253"/>
      <c r="BN404" s="253"/>
      <c r="BO404" s="337"/>
      <c r="BP404" s="253"/>
      <c r="BQ404" s="253"/>
      <c r="BR404" s="253"/>
      <c r="BS404" s="253"/>
      <c r="BT404" s="253"/>
      <c r="BU404" s="253"/>
      <c r="BV404" s="253"/>
      <c r="BW404" s="253"/>
      <c r="BX404" s="253"/>
      <c r="BY404" s="253"/>
      <c r="BZ404" s="253"/>
      <c r="CA404" s="253"/>
      <c r="CB404" s="253"/>
      <c r="CC404" s="253"/>
      <c r="CD404" s="253"/>
      <c r="CE404" s="253"/>
      <c r="CF404" s="253"/>
      <c r="CG404" s="253"/>
      <c r="CH404" s="253"/>
      <c r="CI404" s="253"/>
      <c r="CJ404" s="253"/>
      <c r="CK404" s="253"/>
      <c r="CL404" s="253"/>
      <c r="CM404" s="253"/>
      <c r="CN404" s="253"/>
      <c r="CO404" s="253"/>
      <c r="CP404" s="253"/>
      <c r="CQ404" s="253"/>
      <c r="CR404" s="253"/>
      <c r="CS404" s="253"/>
      <c r="CT404" s="253"/>
      <c r="CU404" s="253"/>
      <c r="CV404" s="253"/>
      <c r="CW404" s="253"/>
      <c r="CX404" s="253"/>
      <c r="CY404" s="253"/>
      <c r="CZ404" s="253"/>
      <c r="DA404" s="253"/>
      <c r="DB404" s="253"/>
      <c r="DC404" s="253"/>
      <c r="DD404" s="253"/>
      <c r="DE404" s="253"/>
      <c r="DF404" s="253"/>
      <c r="DG404" s="253"/>
      <c r="DH404" s="253"/>
      <c r="DI404" s="253"/>
      <c r="DJ404" s="253"/>
      <c r="DK404" s="253"/>
      <c r="DL404" s="253"/>
      <c r="DM404" s="253"/>
      <c r="DN404" s="253"/>
      <c r="DO404" s="253"/>
      <c r="DP404" s="253"/>
      <c r="DQ404" s="253"/>
      <c r="DR404" s="253"/>
      <c r="DS404" s="253"/>
      <c r="DT404" s="253"/>
      <c r="DU404" s="253"/>
      <c r="DV404" s="253"/>
      <c r="DW404" s="253"/>
      <c r="DX404" s="253"/>
      <c r="DY404" s="253"/>
      <c r="DZ404" s="253"/>
      <c r="EA404" s="253"/>
      <c r="EB404" s="253"/>
      <c r="EC404" s="253"/>
      <c r="ED404" s="253"/>
      <c r="EE404" s="253"/>
      <c r="EF404" s="253"/>
      <c r="EG404" s="253"/>
      <c r="EH404" s="253"/>
      <c r="EI404" s="253"/>
      <c r="EJ404" s="253"/>
      <c r="EK404" s="253"/>
      <c r="EL404" s="253"/>
      <c r="EM404" s="253"/>
      <c r="EN404" s="253"/>
      <c r="EO404" s="253"/>
      <c r="EP404" s="253"/>
      <c r="EQ404" s="253"/>
      <c r="ER404" s="253"/>
      <c r="ES404" s="253"/>
      <c r="ET404" s="253"/>
      <c r="EU404" s="253"/>
      <c r="EV404" s="253"/>
      <c r="EW404" s="253"/>
      <c r="EX404" s="253"/>
      <c r="EY404" s="253"/>
      <c r="EZ404" s="253"/>
      <c r="FA404" s="253"/>
      <c r="FB404" s="253"/>
      <c r="FC404" s="253"/>
      <c r="FD404" s="253"/>
      <c r="FE404" s="253"/>
      <c r="FF404" s="253"/>
      <c r="FG404" s="253"/>
      <c r="FH404" s="253"/>
      <c r="FI404" s="253"/>
      <c r="FJ404" s="253"/>
      <c r="FK404" s="253"/>
      <c r="FL404" s="253"/>
      <c r="FM404" s="253"/>
      <c r="FN404" s="253"/>
      <c r="FO404" s="253"/>
      <c r="FP404" s="253"/>
      <c r="FQ404" s="253"/>
      <c r="FR404" s="253"/>
      <c r="FS404" s="253"/>
      <c r="FT404" s="253"/>
      <c r="FU404" s="253"/>
      <c r="FV404" s="253"/>
      <c r="FW404" s="253"/>
      <c r="FX404" s="253"/>
      <c r="FY404" s="253"/>
      <c r="FZ404" s="253"/>
      <c r="GA404" s="253"/>
      <c r="GB404" s="253"/>
      <c r="GC404" s="253"/>
      <c r="GD404" s="253"/>
      <c r="GE404" s="253"/>
      <c r="GF404" s="253"/>
      <c r="GG404" s="253"/>
      <c r="GH404" s="253"/>
      <c r="GI404" s="253"/>
    </row>
    <row r="405" spans="1:191" hidden="1">
      <c r="A405" s="531"/>
      <c r="B405" s="481"/>
      <c r="C405" s="502"/>
      <c r="D405" s="674"/>
      <c r="E405" s="674"/>
      <c r="F405" s="674"/>
      <c r="G405" s="674"/>
      <c r="H405" s="473"/>
      <c r="I405" s="467"/>
      <c r="J405" s="491"/>
    </row>
    <row r="406" spans="1:191" hidden="1">
      <c r="A406" s="531"/>
      <c r="B406" s="480"/>
      <c r="C406" s="469"/>
      <c r="D406" s="469"/>
      <c r="E406" s="473"/>
      <c r="F406" s="473"/>
      <c r="G406" s="473"/>
      <c r="H406" s="473"/>
      <c r="I406" s="467"/>
      <c r="J406" s="491"/>
    </row>
    <row r="407" spans="1:191" s="259" customFormat="1" hidden="1" collapsed="1">
      <c r="A407" s="529" t="s">
        <v>241</v>
      </c>
      <c r="B407" s="435" t="s">
        <v>177</v>
      </c>
      <c r="C407" s="253"/>
      <c r="D407" s="253"/>
      <c r="E407" s="253"/>
      <c r="F407" s="253"/>
      <c r="G407" s="253"/>
      <c r="H407" s="253"/>
      <c r="I407" s="282"/>
      <c r="J407" s="282"/>
      <c r="K407" s="282"/>
      <c r="L407" s="282"/>
      <c r="M407" s="282"/>
      <c r="N407" s="282"/>
      <c r="O407" s="282"/>
      <c r="P407" s="253"/>
      <c r="Q407" s="253"/>
      <c r="R407" s="253"/>
      <c r="S407" s="253"/>
      <c r="T407" s="253"/>
      <c r="U407" s="253"/>
      <c r="V407" s="253"/>
      <c r="W407" s="253"/>
      <c r="X407" s="253"/>
      <c r="Y407" s="253"/>
      <c r="Z407" s="253"/>
      <c r="AA407" s="253"/>
      <c r="AB407" s="253"/>
      <c r="AC407" s="253"/>
      <c r="AD407" s="253"/>
      <c r="AE407" s="253"/>
      <c r="AF407" s="253"/>
      <c r="AG407" s="253"/>
      <c r="AH407" s="253"/>
      <c r="AI407" s="253"/>
      <c r="AJ407" s="253"/>
      <c r="AK407" s="253"/>
      <c r="AL407" s="253"/>
      <c r="AM407" s="253"/>
      <c r="AN407" s="253"/>
      <c r="AO407" s="253"/>
      <c r="AP407" s="253"/>
      <c r="AQ407" s="253"/>
      <c r="AR407" s="253"/>
      <c r="AS407" s="253"/>
      <c r="AT407" s="253"/>
      <c r="AU407" s="253"/>
      <c r="AV407" s="253"/>
      <c r="AW407" s="253"/>
      <c r="AX407" s="253"/>
      <c r="AY407" s="253"/>
      <c r="AZ407" s="253"/>
      <c r="BA407" s="253"/>
      <c r="BB407" s="253"/>
      <c r="BC407" s="253"/>
      <c r="BD407" s="253"/>
      <c r="BE407" s="253"/>
      <c r="BF407" s="253"/>
      <c r="BG407" s="253"/>
      <c r="BH407" s="253"/>
      <c r="BI407" s="253"/>
      <c r="BJ407" s="253"/>
      <c r="BK407" s="253"/>
      <c r="BL407" s="253"/>
      <c r="BM407" s="253"/>
      <c r="BN407" s="253"/>
      <c r="BO407" s="337"/>
      <c r="BP407" s="253"/>
      <c r="BQ407" s="253"/>
      <c r="BR407" s="253"/>
      <c r="BS407" s="253"/>
      <c r="BT407" s="253"/>
      <c r="BU407" s="253"/>
      <c r="BV407" s="253"/>
      <c r="BW407" s="253"/>
      <c r="BX407" s="253"/>
      <c r="BY407" s="253"/>
      <c r="BZ407" s="253"/>
      <c r="CA407" s="253"/>
      <c r="CB407" s="253"/>
      <c r="CC407" s="253"/>
      <c r="CD407" s="253"/>
      <c r="CE407" s="253"/>
      <c r="CF407" s="253"/>
      <c r="CG407" s="253"/>
      <c r="CH407" s="253"/>
      <c r="CI407" s="253"/>
      <c r="CJ407" s="253"/>
      <c r="CK407" s="253"/>
      <c r="CL407" s="253"/>
      <c r="CM407" s="253"/>
      <c r="CN407" s="253"/>
      <c r="CO407" s="253"/>
      <c r="CP407" s="253"/>
      <c r="CQ407" s="253"/>
      <c r="CR407" s="253"/>
      <c r="CS407" s="253"/>
      <c r="CT407" s="253"/>
      <c r="CU407" s="253"/>
      <c r="CV407" s="253"/>
      <c r="CW407" s="253"/>
      <c r="CX407" s="253"/>
      <c r="CY407" s="253"/>
      <c r="CZ407" s="253"/>
      <c r="DA407" s="253"/>
      <c r="DB407" s="253"/>
      <c r="DC407" s="253"/>
      <c r="DD407" s="253"/>
      <c r="DE407" s="253"/>
      <c r="DF407" s="253"/>
      <c r="DG407" s="253"/>
      <c r="DH407" s="253"/>
      <c r="DI407" s="253"/>
      <c r="DJ407" s="253"/>
      <c r="DK407" s="253"/>
      <c r="DL407" s="253"/>
      <c r="DM407" s="253"/>
      <c r="DN407" s="253"/>
      <c r="DO407" s="253"/>
      <c r="DP407" s="253"/>
      <c r="DQ407" s="253"/>
      <c r="DR407" s="253"/>
      <c r="DS407" s="253"/>
      <c r="DT407" s="253"/>
      <c r="DU407" s="253"/>
      <c r="DV407" s="253"/>
      <c r="DW407" s="253"/>
      <c r="DX407" s="253"/>
      <c r="DY407" s="253"/>
      <c r="DZ407" s="253"/>
      <c r="EA407" s="253"/>
      <c r="EB407" s="253"/>
      <c r="EC407" s="253"/>
      <c r="ED407" s="253"/>
      <c r="EE407" s="253"/>
      <c r="EF407" s="253"/>
      <c r="EG407" s="253"/>
      <c r="EH407" s="253"/>
      <c r="EI407" s="253"/>
      <c r="EJ407" s="253"/>
      <c r="EK407" s="253"/>
      <c r="EL407" s="253"/>
      <c r="EM407" s="253"/>
      <c r="EN407" s="253"/>
      <c r="EO407" s="253"/>
      <c r="EP407" s="253"/>
      <c r="EQ407" s="253"/>
      <c r="ER407" s="253"/>
      <c r="ES407" s="253"/>
      <c r="ET407" s="253"/>
      <c r="EU407" s="253"/>
      <c r="EV407" s="253"/>
      <c r="EW407" s="253"/>
      <c r="EX407" s="253"/>
      <c r="EY407" s="253"/>
      <c r="EZ407" s="253"/>
      <c r="FA407" s="253"/>
      <c r="FB407" s="253"/>
      <c r="FC407" s="253"/>
      <c r="FD407" s="253"/>
      <c r="FE407" s="253"/>
      <c r="FF407" s="253"/>
      <c r="FG407" s="253"/>
      <c r="FH407" s="253"/>
      <c r="FI407" s="253"/>
      <c r="FJ407" s="253"/>
      <c r="FK407" s="253"/>
      <c r="FL407" s="253"/>
      <c r="FM407" s="253"/>
      <c r="FN407" s="253"/>
      <c r="FO407" s="253"/>
      <c r="FP407" s="253"/>
      <c r="FQ407" s="253"/>
      <c r="FR407" s="253"/>
      <c r="FS407" s="253"/>
      <c r="FT407" s="253"/>
      <c r="FU407" s="253"/>
      <c r="FV407" s="253"/>
      <c r="FW407" s="253"/>
      <c r="FX407" s="253"/>
      <c r="FY407" s="253"/>
      <c r="FZ407" s="253"/>
      <c r="GA407" s="253"/>
      <c r="GB407" s="253"/>
      <c r="GC407" s="253"/>
      <c r="GD407" s="253"/>
      <c r="GE407" s="253"/>
      <c r="GF407" s="253"/>
      <c r="GG407" s="253"/>
      <c r="GH407" s="253"/>
      <c r="GI407" s="253"/>
    </row>
    <row r="408" spans="1:191" s="259" customFormat="1" hidden="1">
      <c r="A408" s="529"/>
      <c r="B408" s="440" t="s">
        <v>176</v>
      </c>
      <c r="C408" s="253"/>
      <c r="D408" s="253"/>
      <c r="E408" s="253"/>
      <c r="F408" s="253"/>
      <c r="G408" s="253"/>
      <c r="H408" s="253"/>
      <c r="I408" s="253"/>
      <c r="J408" s="253"/>
      <c r="K408" s="281"/>
      <c r="L408" s="282"/>
      <c r="M408" s="281"/>
      <c r="N408" s="281"/>
      <c r="O408" s="281"/>
      <c r="P408" s="253"/>
      <c r="Q408" s="253"/>
      <c r="R408" s="253"/>
      <c r="S408" s="253"/>
      <c r="T408" s="253"/>
      <c r="U408" s="253"/>
      <c r="V408" s="253"/>
      <c r="W408" s="253"/>
      <c r="X408" s="253"/>
      <c r="Y408" s="253"/>
      <c r="Z408" s="253"/>
      <c r="AA408" s="253"/>
      <c r="AB408" s="253"/>
      <c r="AC408" s="253"/>
      <c r="AD408" s="253"/>
      <c r="AE408" s="253"/>
      <c r="AF408" s="253"/>
      <c r="AG408" s="253"/>
      <c r="AH408" s="253"/>
      <c r="AI408" s="253"/>
      <c r="AJ408" s="253"/>
      <c r="AK408" s="253"/>
      <c r="AL408" s="253"/>
      <c r="AM408" s="253"/>
      <c r="AN408" s="253"/>
      <c r="AO408" s="253"/>
      <c r="AP408" s="253"/>
      <c r="AQ408" s="253"/>
      <c r="AR408" s="253"/>
      <c r="AS408" s="253"/>
      <c r="AT408" s="253"/>
      <c r="AU408" s="253"/>
      <c r="AV408" s="253"/>
      <c r="AW408" s="253"/>
      <c r="AX408" s="253"/>
      <c r="AY408" s="253"/>
      <c r="AZ408" s="253"/>
      <c r="BA408" s="253"/>
      <c r="BB408" s="253"/>
      <c r="BC408" s="253"/>
      <c r="BD408" s="253"/>
      <c r="BE408" s="253"/>
      <c r="BF408" s="253"/>
      <c r="BG408" s="253"/>
      <c r="BH408" s="253"/>
      <c r="BI408" s="253"/>
      <c r="BJ408" s="253"/>
      <c r="BK408" s="253"/>
      <c r="BL408" s="253"/>
      <c r="BM408" s="253"/>
      <c r="BN408" s="253"/>
      <c r="BO408" s="337"/>
      <c r="BP408" s="253"/>
      <c r="BQ408" s="253"/>
      <c r="BR408" s="253"/>
      <c r="BS408" s="253"/>
      <c r="BT408" s="253"/>
      <c r="BU408" s="253"/>
      <c r="BV408" s="253"/>
      <c r="BW408" s="253"/>
      <c r="BX408" s="253"/>
      <c r="BY408" s="253"/>
      <c r="BZ408" s="253"/>
      <c r="CA408" s="253"/>
      <c r="CB408" s="253"/>
      <c r="CC408" s="253"/>
      <c r="CD408" s="253"/>
      <c r="CE408" s="253"/>
      <c r="CF408" s="253"/>
      <c r="CG408" s="253"/>
      <c r="CH408" s="253"/>
      <c r="CI408" s="253"/>
      <c r="CJ408" s="253"/>
      <c r="CK408" s="253"/>
      <c r="CL408" s="253"/>
      <c r="CM408" s="253"/>
      <c r="CN408" s="253"/>
      <c r="CO408" s="253"/>
      <c r="CP408" s="253"/>
      <c r="CQ408" s="253"/>
      <c r="CR408" s="253"/>
      <c r="CS408" s="253"/>
      <c r="CT408" s="253"/>
      <c r="CU408" s="253"/>
      <c r="CV408" s="253"/>
      <c r="CW408" s="253"/>
      <c r="CX408" s="253"/>
      <c r="CY408" s="253"/>
      <c r="CZ408" s="253"/>
      <c r="DA408" s="253"/>
      <c r="DB408" s="253"/>
      <c r="DC408" s="253"/>
      <c r="DD408" s="253"/>
      <c r="DE408" s="253"/>
      <c r="DF408" s="253"/>
      <c r="DG408" s="253"/>
      <c r="DH408" s="253"/>
      <c r="DI408" s="253"/>
      <c r="DJ408" s="253"/>
      <c r="DK408" s="253"/>
      <c r="DL408" s="253"/>
      <c r="DM408" s="253"/>
      <c r="DN408" s="253"/>
      <c r="DO408" s="253"/>
      <c r="DP408" s="253"/>
      <c r="DQ408" s="253"/>
      <c r="DR408" s="253"/>
      <c r="DS408" s="253"/>
      <c r="DT408" s="253"/>
      <c r="DU408" s="253"/>
      <c r="DV408" s="253"/>
      <c r="DW408" s="253"/>
      <c r="DX408" s="253"/>
      <c r="DY408" s="253"/>
      <c r="DZ408" s="253"/>
      <c r="EA408" s="253"/>
      <c r="EB408" s="253"/>
      <c r="EC408" s="253"/>
      <c r="ED408" s="253"/>
      <c r="EE408" s="253"/>
      <c r="EF408" s="253"/>
      <c r="EG408" s="253"/>
      <c r="EH408" s="253"/>
      <c r="EI408" s="253"/>
      <c r="EJ408" s="253"/>
      <c r="EK408" s="253"/>
      <c r="EL408" s="253"/>
      <c r="EM408" s="253"/>
      <c r="EN408" s="253"/>
      <c r="EO408" s="253"/>
      <c r="EP408" s="253"/>
      <c r="EQ408" s="253"/>
      <c r="ER408" s="253"/>
      <c r="ES408" s="253"/>
      <c r="ET408" s="253"/>
      <c r="EU408" s="253"/>
      <c r="EV408" s="253"/>
      <c r="EW408" s="253"/>
      <c r="EX408" s="253"/>
      <c r="EY408" s="253"/>
      <c r="EZ408" s="253"/>
      <c r="FA408" s="253"/>
      <c r="FB408" s="253"/>
      <c r="FC408" s="253"/>
      <c r="FD408" s="253"/>
      <c r="FE408" s="253"/>
      <c r="FF408" s="253"/>
      <c r="FG408" s="253"/>
      <c r="FH408" s="253"/>
      <c r="FI408" s="253"/>
      <c r="FJ408" s="253"/>
      <c r="FK408" s="253"/>
      <c r="FL408" s="253"/>
      <c r="FM408" s="253"/>
      <c r="FN408" s="253"/>
      <c r="FO408" s="253"/>
      <c r="FP408" s="253"/>
      <c r="FQ408" s="253"/>
      <c r="FR408" s="253"/>
      <c r="FS408" s="253"/>
      <c r="FT408" s="253"/>
      <c r="FU408" s="253"/>
      <c r="FV408" s="253"/>
      <c r="FW408" s="253"/>
      <c r="FX408" s="253"/>
      <c r="FY408" s="253"/>
      <c r="FZ408" s="253"/>
      <c r="GA408" s="253"/>
      <c r="GB408" s="253"/>
      <c r="GC408" s="253"/>
      <c r="GD408" s="253"/>
      <c r="GE408" s="253"/>
      <c r="GF408" s="253"/>
      <c r="GG408" s="253"/>
      <c r="GH408" s="253"/>
      <c r="GI408" s="253"/>
    </row>
    <row r="409" spans="1:191" s="259" customFormat="1" hidden="1">
      <c r="A409" s="529"/>
      <c r="B409" s="440" t="s">
        <v>161</v>
      </c>
      <c r="C409" s="253"/>
      <c r="D409" s="253"/>
      <c r="E409" s="253"/>
      <c r="F409" s="253"/>
      <c r="G409" s="253"/>
      <c r="H409" s="253"/>
      <c r="I409" s="253"/>
      <c r="J409" s="253"/>
      <c r="K409" s="281"/>
      <c r="L409" s="282"/>
      <c r="M409" s="281"/>
      <c r="N409" s="281"/>
      <c r="O409" s="281"/>
      <c r="P409" s="253"/>
      <c r="Q409" s="253"/>
      <c r="R409" s="253"/>
      <c r="S409" s="253"/>
      <c r="T409" s="253"/>
      <c r="U409" s="253"/>
      <c r="V409" s="253"/>
      <c r="W409" s="253"/>
      <c r="X409" s="253"/>
      <c r="Y409" s="253"/>
      <c r="Z409" s="253"/>
      <c r="AA409" s="253"/>
      <c r="AB409" s="253"/>
      <c r="AC409" s="253"/>
      <c r="AD409" s="253"/>
      <c r="AE409" s="253"/>
      <c r="AF409" s="253"/>
      <c r="AG409" s="253"/>
      <c r="AH409" s="253"/>
      <c r="AI409" s="253"/>
      <c r="AJ409" s="253"/>
      <c r="AK409" s="253"/>
      <c r="AL409" s="253"/>
      <c r="AM409" s="253"/>
      <c r="AN409" s="253"/>
      <c r="AO409" s="253"/>
      <c r="AP409" s="253"/>
      <c r="AQ409" s="253"/>
      <c r="AR409" s="253"/>
      <c r="AS409" s="253"/>
      <c r="AT409" s="253"/>
      <c r="AU409" s="253"/>
      <c r="AV409" s="253"/>
      <c r="AW409" s="253"/>
      <c r="AX409" s="253"/>
      <c r="AY409" s="253"/>
      <c r="AZ409" s="253"/>
      <c r="BA409" s="253"/>
      <c r="BB409" s="253"/>
      <c r="BC409" s="253"/>
      <c r="BD409" s="253"/>
      <c r="BE409" s="253"/>
      <c r="BF409" s="253"/>
      <c r="BG409" s="253"/>
      <c r="BH409" s="253"/>
      <c r="BI409" s="253"/>
      <c r="BJ409" s="253"/>
      <c r="BK409" s="253"/>
      <c r="BL409" s="253"/>
      <c r="BM409" s="253"/>
      <c r="BN409" s="253"/>
      <c r="BO409" s="337"/>
      <c r="BP409" s="253"/>
      <c r="BQ409" s="253"/>
      <c r="BR409" s="253"/>
      <c r="BS409" s="253"/>
      <c r="BT409" s="253"/>
      <c r="BU409" s="253"/>
      <c r="BV409" s="253"/>
      <c r="BW409" s="253"/>
      <c r="BX409" s="253"/>
      <c r="BY409" s="253"/>
      <c r="BZ409" s="253"/>
      <c r="CA409" s="253"/>
      <c r="CB409" s="253"/>
      <c r="CC409" s="253"/>
      <c r="CD409" s="253"/>
      <c r="CE409" s="253"/>
      <c r="CF409" s="253"/>
      <c r="CG409" s="253"/>
      <c r="CH409" s="253"/>
      <c r="CI409" s="253"/>
      <c r="CJ409" s="253"/>
      <c r="CK409" s="253"/>
      <c r="CL409" s="253"/>
      <c r="CM409" s="253"/>
      <c r="CN409" s="253"/>
      <c r="CO409" s="253"/>
      <c r="CP409" s="253"/>
      <c r="CQ409" s="253"/>
      <c r="CR409" s="253"/>
      <c r="CS409" s="253"/>
      <c r="CT409" s="253"/>
      <c r="CU409" s="253"/>
      <c r="CV409" s="253"/>
      <c r="CW409" s="253"/>
      <c r="CX409" s="253"/>
      <c r="CY409" s="253"/>
      <c r="CZ409" s="253"/>
      <c r="DA409" s="253"/>
      <c r="DB409" s="253"/>
      <c r="DC409" s="253"/>
      <c r="DD409" s="253"/>
      <c r="DE409" s="253"/>
      <c r="DF409" s="253"/>
      <c r="DG409" s="253"/>
      <c r="DH409" s="253"/>
      <c r="DI409" s="253"/>
      <c r="DJ409" s="253"/>
      <c r="DK409" s="253"/>
      <c r="DL409" s="253"/>
      <c r="DM409" s="253"/>
      <c r="DN409" s="253"/>
      <c r="DO409" s="253"/>
      <c r="DP409" s="253"/>
      <c r="DQ409" s="253"/>
      <c r="DR409" s="253"/>
      <c r="DS409" s="253"/>
      <c r="DT409" s="253"/>
      <c r="DU409" s="253"/>
      <c r="DV409" s="253"/>
      <c r="DW409" s="253"/>
      <c r="DX409" s="253"/>
      <c r="DY409" s="253"/>
      <c r="DZ409" s="253"/>
      <c r="EA409" s="253"/>
      <c r="EB409" s="253"/>
      <c r="EC409" s="253"/>
      <c r="ED409" s="253"/>
      <c r="EE409" s="253"/>
      <c r="EF409" s="253"/>
      <c r="EG409" s="253"/>
      <c r="EH409" s="253"/>
      <c r="EI409" s="253"/>
      <c r="EJ409" s="253"/>
      <c r="EK409" s="253"/>
      <c r="EL409" s="253"/>
      <c r="EM409" s="253"/>
      <c r="EN409" s="253"/>
      <c r="EO409" s="253"/>
      <c r="EP409" s="253"/>
      <c r="EQ409" s="253"/>
      <c r="ER409" s="253"/>
      <c r="ES409" s="253"/>
      <c r="ET409" s="253"/>
      <c r="EU409" s="253"/>
      <c r="EV409" s="253"/>
      <c r="EW409" s="253"/>
      <c r="EX409" s="253"/>
      <c r="EY409" s="253"/>
      <c r="EZ409" s="253"/>
      <c r="FA409" s="253"/>
      <c r="FB409" s="253"/>
      <c r="FC409" s="253"/>
      <c r="FD409" s="253"/>
      <c r="FE409" s="253"/>
      <c r="FF409" s="253"/>
      <c r="FG409" s="253"/>
      <c r="FH409" s="253"/>
      <c r="FI409" s="253"/>
      <c r="FJ409" s="253"/>
      <c r="FK409" s="253"/>
      <c r="FL409" s="253"/>
      <c r="FM409" s="253"/>
      <c r="FN409" s="253"/>
      <c r="FO409" s="253"/>
      <c r="FP409" s="253"/>
      <c r="FQ409" s="253"/>
      <c r="FR409" s="253"/>
      <c r="FS409" s="253"/>
      <c r="FT409" s="253"/>
      <c r="FU409" s="253"/>
      <c r="FV409" s="253"/>
      <c r="FW409" s="253"/>
      <c r="FX409" s="253"/>
      <c r="FY409" s="253"/>
      <c r="FZ409" s="253"/>
      <c r="GA409" s="253"/>
      <c r="GB409" s="253"/>
      <c r="GC409" s="253"/>
      <c r="GD409" s="253"/>
      <c r="GE409" s="253"/>
      <c r="GF409" s="253"/>
      <c r="GG409" s="253"/>
      <c r="GH409" s="253"/>
      <c r="GI409" s="253"/>
    </row>
    <row r="410" spans="1:191" s="259" customFormat="1" hidden="1">
      <c r="A410" s="529"/>
      <c r="B410" s="440"/>
      <c r="C410" s="253"/>
      <c r="D410" s="253"/>
      <c r="E410" s="253"/>
      <c r="F410" s="253"/>
      <c r="G410" s="253"/>
      <c r="H410" s="253"/>
      <c r="I410" s="253"/>
      <c r="J410" s="253"/>
      <c r="K410" s="282"/>
      <c r="L410" s="282"/>
      <c r="M410" s="282"/>
      <c r="N410" s="282"/>
      <c r="O410" s="282"/>
      <c r="P410" s="253"/>
      <c r="Q410" s="253"/>
      <c r="R410" s="253"/>
      <c r="S410" s="253"/>
      <c r="T410" s="253"/>
      <c r="U410" s="253"/>
      <c r="V410" s="253"/>
      <c r="W410" s="253"/>
      <c r="X410" s="253"/>
      <c r="Y410" s="253"/>
      <c r="Z410" s="253"/>
      <c r="AA410" s="253"/>
      <c r="AB410" s="253"/>
      <c r="AC410" s="253"/>
      <c r="AD410" s="253"/>
      <c r="AE410" s="253"/>
      <c r="AF410" s="253"/>
      <c r="AG410" s="253"/>
      <c r="AH410" s="253"/>
      <c r="AI410" s="253"/>
      <c r="AJ410" s="253"/>
      <c r="AK410" s="253"/>
      <c r="AL410" s="253"/>
      <c r="AM410" s="253"/>
      <c r="AN410" s="253"/>
      <c r="AO410" s="253"/>
      <c r="AP410" s="253"/>
      <c r="AQ410" s="253"/>
      <c r="AR410" s="253"/>
      <c r="AS410" s="253"/>
      <c r="AT410" s="253"/>
      <c r="AU410" s="253"/>
      <c r="AV410" s="253"/>
      <c r="AW410" s="253"/>
      <c r="AX410" s="253"/>
      <c r="AY410" s="253"/>
      <c r="AZ410" s="253"/>
      <c r="BA410" s="253"/>
      <c r="BB410" s="253"/>
      <c r="BC410" s="253"/>
      <c r="BD410" s="253"/>
      <c r="BE410" s="253"/>
      <c r="BF410" s="253"/>
      <c r="BG410" s="253"/>
      <c r="BH410" s="253"/>
      <c r="BI410" s="253"/>
      <c r="BJ410" s="253"/>
      <c r="BK410" s="253"/>
      <c r="BL410" s="253"/>
      <c r="BM410" s="253"/>
      <c r="BN410" s="253"/>
      <c r="BO410" s="337"/>
      <c r="BP410" s="253"/>
      <c r="BQ410" s="253"/>
      <c r="BR410" s="253"/>
      <c r="BS410" s="253"/>
      <c r="BT410" s="253"/>
      <c r="BU410" s="253"/>
      <c r="BV410" s="253"/>
      <c r="BW410" s="253"/>
      <c r="BX410" s="253"/>
      <c r="BY410" s="253"/>
      <c r="BZ410" s="253"/>
      <c r="CA410" s="253"/>
      <c r="CB410" s="253"/>
      <c r="CC410" s="253"/>
      <c r="CD410" s="253"/>
      <c r="CE410" s="253"/>
      <c r="CF410" s="253"/>
      <c r="CG410" s="253"/>
      <c r="CH410" s="253"/>
      <c r="CI410" s="253"/>
      <c r="CJ410" s="253"/>
      <c r="CK410" s="253"/>
      <c r="CL410" s="253"/>
      <c r="CM410" s="253"/>
      <c r="CN410" s="253"/>
      <c r="CO410" s="253"/>
      <c r="CP410" s="253"/>
      <c r="CQ410" s="253"/>
      <c r="CR410" s="253"/>
      <c r="CS410" s="253"/>
      <c r="CT410" s="253"/>
      <c r="CU410" s="253"/>
      <c r="CV410" s="253"/>
      <c r="CW410" s="253"/>
      <c r="CX410" s="253"/>
      <c r="CY410" s="253"/>
      <c r="CZ410" s="253"/>
      <c r="DA410" s="253"/>
      <c r="DB410" s="253"/>
      <c r="DC410" s="253"/>
      <c r="DD410" s="253"/>
      <c r="DE410" s="253"/>
      <c r="DF410" s="253"/>
      <c r="DG410" s="253"/>
      <c r="DH410" s="253"/>
      <c r="DI410" s="253"/>
      <c r="DJ410" s="253"/>
      <c r="DK410" s="253"/>
      <c r="DL410" s="253"/>
      <c r="DM410" s="253"/>
      <c r="DN410" s="253"/>
      <c r="DO410" s="253"/>
      <c r="DP410" s="253"/>
      <c r="DQ410" s="253"/>
      <c r="DR410" s="253"/>
      <c r="DS410" s="253"/>
      <c r="DT410" s="253"/>
      <c r="DU410" s="253"/>
      <c r="DV410" s="253"/>
      <c r="DW410" s="253"/>
      <c r="DX410" s="253"/>
      <c r="DY410" s="253"/>
      <c r="DZ410" s="253"/>
      <c r="EA410" s="253"/>
      <c r="EB410" s="253"/>
      <c r="EC410" s="253"/>
      <c r="ED410" s="253"/>
      <c r="EE410" s="253"/>
      <c r="EF410" s="253"/>
      <c r="EG410" s="253"/>
      <c r="EH410" s="253"/>
      <c r="EI410" s="253"/>
      <c r="EJ410" s="253"/>
      <c r="EK410" s="253"/>
      <c r="EL410" s="253"/>
      <c r="EM410" s="253"/>
      <c r="EN410" s="253"/>
      <c r="EO410" s="253"/>
      <c r="EP410" s="253"/>
      <c r="EQ410" s="253"/>
      <c r="ER410" s="253"/>
      <c r="ES410" s="253"/>
      <c r="ET410" s="253"/>
      <c r="EU410" s="253"/>
      <c r="EV410" s="253"/>
      <c r="EW410" s="253"/>
      <c r="EX410" s="253"/>
      <c r="EY410" s="253"/>
      <c r="EZ410" s="253"/>
      <c r="FA410" s="253"/>
      <c r="FB410" s="253"/>
      <c r="FC410" s="253"/>
      <c r="FD410" s="253"/>
      <c r="FE410" s="253"/>
      <c r="FF410" s="253"/>
      <c r="FG410" s="253"/>
      <c r="FH410" s="253"/>
      <c r="FI410" s="253"/>
      <c r="FJ410" s="253"/>
      <c r="FK410" s="253"/>
      <c r="FL410" s="253"/>
      <c r="FM410" s="253"/>
      <c r="FN410" s="253"/>
      <c r="FO410" s="253"/>
      <c r="FP410" s="253"/>
      <c r="FQ410" s="253"/>
      <c r="FR410" s="253"/>
      <c r="FS410" s="253"/>
      <c r="FT410" s="253"/>
      <c r="FU410" s="253"/>
      <c r="FV410" s="253"/>
      <c r="FW410" s="253"/>
      <c r="FX410" s="253"/>
      <c r="FY410" s="253"/>
      <c r="FZ410" s="253"/>
      <c r="GA410" s="253"/>
      <c r="GB410" s="253"/>
      <c r="GC410" s="253"/>
      <c r="GD410" s="253"/>
      <c r="GE410" s="253"/>
      <c r="GF410" s="253"/>
      <c r="GG410" s="253"/>
      <c r="GH410" s="253"/>
      <c r="GI410" s="253"/>
    </row>
    <row r="411" spans="1:191" hidden="1">
      <c r="B411" s="441" t="s">
        <v>162</v>
      </c>
      <c r="C411" s="681"/>
      <c r="K411" s="281"/>
      <c r="L411" s="282"/>
      <c r="M411" s="281"/>
      <c r="N411" s="281"/>
      <c r="O411" s="281"/>
      <c r="P411" s="476"/>
      <c r="Q411" s="476"/>
      <c r="R411" s="476"/>
      <c r="S411" s="491"/>
      <c r="T411" s="491"/>
      <c r="U411" s="491"/>
      <c r="V411" s="491"/>
      <c r="W411" s="491"/>
      <c r="X411" s="491"/>
      <c r="Y411" s="491"/>
      <c r="Z411" s="491"/>
      <c r="AA411" s="491"/>
      <c r="AB411" s="491"/>
      <c r="AC411" s="491"/>
      <c r="AD411" s="491"/>
      <c r="AE411" s="491"/>
      <c r="AF411" s="491"/>
      <c r="AG411" s="491"/>
      <c r="AH411" s="491"/>
      <c r="AI411" s="491"/>
      <c r="AJ411" s="491"/>
      <c r="AK411" s="491"/>
      <c r="AL411" s="491"/>
      <c r="AM411" s="491"/>
      <c r="AN411" s="491"/>
      <c r="AO411" s="491"/>
      <c r="AP411" s="491"/>
      <c r="AQ411" s="491"/>
      <c r="AR411" s="491"/>
      <c r="AS411" s="491"/>
      <c r="AT411" s="491"/>
      <c r="AU411" s="491"/>
      <c r="AV411" s="491"/>
      <c r="AW411" s="491"/>
      <c r="AX411" s="491"/>
      <c r="AY411" s="491"/>
      <c r="AZ411" s="491"/>
      <c r="BA411" s="491"/>
      <c r="BB411" s="491"/>
      <c r="BC411" s="491"/>
      <c r="BD411" s="491"/>
      <c r="BE411" s="491"/>
      <c r="BF411" s="491"/>
      <c r="BG411" s="491"/>
      <c r="BH411" s="491"/>
      <c r="BI411" s="491"/>
      <c r="BJ411" s="491"/>
      <c r="BK411" s="491"/>
      <c r="BL411" s="491"/>
      <c r="BM411" s="491"/>
      <c r="BN411" s="491"/>
      <c r="BO411" s="491"/>
      <c r="BP411" s="491"/>
      <c r="BQ411" s="491"/>
      <c r="BR411" s="491"/>
      <c r="BS411" s="491"/>
      <c r="BT411" s="491"/>
      <c r="BU411" s="491"/>
      <c r="BV411" s="491"/>
      <c r="BW411" s="491"/>
      <c r="BX411" s="491"/>
      <c r="BY411" s="491"/>
      <c r="BZ411" s="491"/>
    </row>
    <row r="412" spans="1:191" hidden="1">
      <c r="A412" s="530"/>
      <c r="B412" s="441" t="s">
        <v>163</v>
      </c>
      <c r="C412" s="442" t="s">
        <v>153</v>
      </c>
      <c r="D412" s="442" t="s">
        <v>164</v>
      </c>
      <c r="E412" s="503" t="s">
        <v>165</v>
      </c>
      <c r="F412" s="503" t="s">
        <v>62</v>
      </c>
      <c r="G412" s="503" t="s">
        <v>166</v>
      </c>
      <c r="H412" s="504"/>
      <c r="I412" s="439"/>
      <c r="J412" s="505"/>
      <c r="K412" s="439"/>
      <c r="L412" s="439"/>
      <c r="M412" s="439"/>
      <c r="N412" s="281"/>
      <c r="O412" s="281"/>
      <c r="P412" s="476"/>
      <c r="Q412" s="476"/>
      <c r="R412" s="476"/>
      <c r="S412" s="491"/>
      <c r="T412" s="491"/>
      <c r="U412" s="491"/>
      <c r="V412" s="491"/>
      <c r="W412" s="491"/>
      <c r="X412" s="491"/>
      <c r="Y412" s="491"/>
      <c r="Z412" s="491"/>
      <c r="AA412" s="491"/>
      <c r="AB412" s="491"/>
      <c r="AC412" s="491"/>
      <c r="AD412" s="491"/>
      <c r="AE412" s="491"/>
      <c r="AF412" s="491"/>
      <c r="AG412" s="491"/>
      <c r="AH412" s="491"/>
      <c r="AI412" s="491"/>
      <c r="AJ412" s="491"/>
      <c r="AK412" s="491"/>
      <c r="AL412" s="491"/>
      <c r="AM412" s="491"/>
      <c r="AN412" s="491"/>
      <c r="AO412" s="491"/>
      <c r="AP412" s="491"/>
      <c r="AQ412" s="491"/>
      <c r="AR412" s="491"/>
      <c r="AS412" s="491"/>
      <c r="AT412" s="491"/>
      <c r="AU412" s="491"/>
      <c r="AV412" s="491"/>
      <c r="AW412" s="491"/>
      <c r="AX412" s="491"/>
      <c r="AY412" s="491"/>
      <c r="AZ412" s="491"/>
      <c r="BA412" s="491"/>
      <c r="BB412" s="491"/>
      <c r="BC412" s="491"/>
      <c r="BD412" s="491"/>
      <c r="BE412" s="491"/>
      <c r="BF412" s="491"/>
      <c r="BG412" s="491"/>
      <c r="BH412" s="491"/>
      <c r="BI412" s="491"/>
      <c r="BJ412" s="491"/>
      <c r="BK412" s="491"/>
      <c r="BL412" s="491"/>
      <c r="BM412" s="491"/>
      <c r="BN412" s="491"/>
      <c r="BO412" s="491"/>
      <c r="BP412" s="491"/>
      <c r="BQ412" s="491"/>
      <c r="BR412" s="491"/>
      <c r="BS412" s="491"/>
      <c r="BT412" s="491"/>
      <c r="BU412" s="491"/>
      <c r="BV412" s="491"/>
      <c r="BW412" s="491"/>
      <c r="BX412" s="491"/>
      <c r="BY412" s="491"/>
      <c r="BZ412" s="491"/>
    </row>
    <row r="413" spans="1:191" hidden="1">
      <c r="B413" s="444" t="s">
        <v>21</v>
      </c>
      <c r="C413" s="682"/>
      <c r="D413" s="683"/>
      <c r="E413" s="684"/>
      <c r="F413" s="684"/>
      <c r="G413" s="685"/>
      <c r="H413" s="257"/>
      <c r="I413" s="435"/>
      <c r="J413" s="439"/>
      <c r="K413" s="435"/>
      <c r="L413" s="435"/>
      <c r="M413" s="435"/>
      <c r="N413" s="476"/>
      <c r="O413" s="476"/>
      <c r="P413" s="476"/>
      <c r="Q413" s="476"/>
      <c r="R413" s="476"/>
      <c r="S413" s="491"/>
      <c r="T413" s="491"/>
      <c r="U413" s="491"/>
      <c r="V413" s="491"/>
      <c r="W413" s="491"/>
      <c r="X413" s="491"/>
      <c r="Y413" s="491"/>
      <c r="Z413" s="491"/>
      <c r="AA413" s="491"/>
      <c r="AB413" s="491"/>
      <c r="AC413" s="491"/>
      <c r="AD413" s="491"/>
      <c r="AE413" s="491"/>
      <c r="AF413" s="491"/>
      <c r="AG413" s="491"/>
      <c r="AH413" s="491"/>
      <c r="AI413" s="491"/>
      <c r="AJ413" s="491"/>
      <c r="AK413" s="491"/>
      <c r="AL413" s="491"/>
      <c r="AM413" s="491"/>
      <c r="AN413" s="491"/>
      <c r="AO413" s="491"/>
      <c r="AP413" s="491"/>
      <c r="AQ413" s="491"/>
      <c r="AR413" s="491"/>
      <c r="AS413" s="491"/>
      <c r="AT413" s="491"/>
      <c r="AU413" s="491"/>
      <c r="AV413" s="491"/>
      <c r="AW413" s="491"/>
      <c r="AX413" s="491"/>
      <c r="AY413" s="491"/>
      <c r="AZ413" s="491"/>
      <c r="BA413" s="491"/>
      <c r="BB413" s="491"/>
      <c r="BC413" s="491"/>
      <c r="BD413" s="491"/>
      <c r="BE413" s="491"/>
      <c r="BF413" s="491"/>
      <c r="BG413" s="491"/>
      <c r="BH413" s="491"/>
      <c r="BI413" s="491"/>
      <c r="BJ413" s="491"/>
      <c r="BK413" s="491"/>
      <c r="BL413" s="491"/>
      <c r="BM413" s="491"/>
      <c r="BN413" s="491"/>
      <c r="BO413" s="491"/>
      <c r="BP413" s="491"/>
      <c r="BQ413" s="491"/>
      <c r="BR413" s="491"/>
      <c r="BS413" s="491"/>
      <c r="BT413" s="491"/>
      <c r="BU413" s="491"/>
      <c r="BV413" s="491"/>
      <c r="BW413" s="491"/>
      <c r="BX413" s="491"/>
      <c r="BY413" s="491"/>
      <c r="BZ413" s="491"/>
    </row>
    <row r="414" spans="1:191" hidden="1">
      <c r="C414" s="686"/>
      <c r="D414" s="683"/>
      <c r="E414" s="684"/>
      <c r="F414" s="684"/>
      <c r="G414" s="685"/>
      <c r="H414" s="257"/>
      <c r="I414" s="435"/>
      <c r="J414" s="439"/>
      <c r="K414" s="435"/>
      <c r="L414" s="435"/>
      <c r="M414" s="435"/>
      <c r="N414" s="476"/>
      <c r="O414" s="476"/>
      <c r="P414" s="476"/>
      <c r="Q414" s="476"/>
      <c r="R414" s="476"/>
      <c r="S414" s="491"/>
      <c r="T414" s="491"/>
      <c r="U414" s="491"/>
      <c r="V414" s="491"/>
      <c r="W414" s="491"/>
      <c r="X414" s="491"/>
      <c r="Y414" s="491"/>
      <c r="Z414" s="491"/>
      <c r="AA414" s="491"/>
      <c r="AB414" s="491"/>
      <c r="AC414" s="491"/>
      <c r="AD414" s="491"/>
      <c r="AE414" s="491"/>
      <c r="AF414" s="491"/>
      <c r="AG414" s="491"/>
      <c r="AH414" s="491"/>
      <c r="AI414" s="491"/>
      <c r="AJ414" s="491"/>
      <c r="AK414" s="491"/>
      <c r="AL414" s="491"/>
      <c r="AM414" s="491"/>
      <c r="AN414" s="491"/>
      <c r="AO414" s="491"/>
      <c r="AP414" s="491"/>
      <c r="AQ414" s="491"/>
      <c r="AR414" s="491"/>
      <c r="AS414" s="491"/>
      <c r="AT414" s="491"/>
      <c r="AU414" s="491"/>
      <c r="AV414" s="491"/>
      <c r="AW414" s="491"/>
      <c r="AX414" s="491"/>
      <c r="AY414" s="491"/>
      <c r="AZ414" s="491"/>
      <c r="BA414" s="491"/>
      <c r="BB414" s="491"/>
      <c r="BC414" s="491"/>
      <c r="BD414" s="491"/>
      <c r="BE414" s="491"/>
      <c r="BF414" s="491"/>
      <c r="BG414" s="491"/>
      <c r="BH414" s="491"/>
      <c r="BI414" s="491"/>
      <c r="BJ414" s="491"/>
      <c r="BK414" s="491"/>
      <c r="BL414" s="491"/>
      <c r="BM414" s="491"/>
      <c r="BN414" s="491"/>
      <c r="BO414" s="491"/>
      <c r="BP414" s="491"/>
      <c r="BQ414" s="491"/>
      <c r="BR414" s="491"/>
      <c r="BS414" s="491"/>
      <c r="BT414" s="491"/>
      <c r="BU414" s="491"/>
      <c r="BV414" s="491"/>
      <c r="BW414" s="491"/>
      <c r="BX414" s="491"/>
      <c r="BY414" s="491"/>
      <c r="BZ414" s="491"/>
    </row>
    <row r="415" spans="1:191" hidden="1">
      <c r="C415" s="686"/>
      <c r="D415" s="687"/>
      <c r="E415" s="688"/>
      <c r="F415" s="688"/>
      <c r="G415" s="689"/>
      <c r="H415" s="275"/>
      <c r="I415" s="435"/>
      <c r="J415" s="439"/>
      <c r="K415" s="435"/>
      <c r="L415" s="435"/>
      <c r="M415" s="435"/>
      <c r="N415" s="476"/>
      <c r="O415" s="476"/>
      <c r="P415" s="476"/>
      <c r="Q415" s="476"/>
      <c r="R415" s="476"/>
      <c r="S415" s="476"/>
      <c r="T415" s="476"/>
      <c r="U415" s="476"/>
      <c r="V415" s="476"/>
      <c r="W415" s="476"/>
      <c r="X415" s="476"/>
      <c r="Y415" s="476"/>
      <c r="Z415" s="476"/>
      <c r="AA415" s="476"/>
      <c r="AB415" s="476"/>
      <c r="AC415" s="476"/>
      <c r="AD415" s="476"/>
      <c r="AE415" s="476"/>
      <c r="AF415" s="476"/>
      <c r="AG415" s="476"/>
      <c r="AH415" s="476"/>
      <c r="AI415" s="476"/>
      <c r="AJ415" s="476"/>
      <c r="AK415" s="476"/>
      <c r="AL415" s="476"/>
      <c r="AM415" s="476"/>
      <c r="AN415" s="476"/>
      <c r="AO415" s="476"/>
      <c r="AP415" s="476"/>
      <c r="AQ415" s="476"/>
      <c r="AR415" s="476"/>
      <c r="AS415" s="476"/>
      <c r="AT415" s="476"/>
      <c r="AU415" s="476"/>
      <c r="AV415" s="476"/>
      <c r="AW415" s="476"/>
      <c r="AX415" s="476"/>
      <c r="AY415" s="476"/>
      <c r="AZ415" s="476"/>
      <c r="BA415" s="476"/>
      <c r="BB415" s="476"/>
      <c r="BC415" s="476"/>
      <c r="BD415" s="476"/>
      <c r="BE415" s="476"/>
      <c r="BF415" s="476"/>
      <c r="BG415" s="476"/>
      <c r="BH415" s="476"/>
      <c r="BI415" s="476"/>
      <c r="BJ415" s="476"/>
      <c r="BK415" s="476"/>
      <c r="BL415" s="476"/>
      <c r="BM415" s="476"/>
      <c r="BN415" s="476"/>
      <c r="BO415" s="476"/>
      <c r="BP415" s="476"/>
      <c r="BQ415" s="476"/>
      <c r="BR415" s="476"/>
      <c r="BS415" s="476"/>
      <c r="BT415" s="476"/>
      <c r="BU415" s="476"/>
      <c r="BV415" s="476"/>
      <c r="BW415" s="476"/>
      <c r="BX415" s="476"/>
      <c r="BY415" s="476"/>
      <c r="BZ415" s="476"/>
      <c r="CA415" s="259"/>
      <c r="CB415" s="259"/>
      <c r="CC415" s="259"/>
      <c r="CD415" s="259"/>
      <c r="CE415" s="259"/>
      <c r="CF415" s="259"/>
      <c r="CG415" s="259"/>
      <c r="CH415" s="259"/>
      <c r="CI415" s="259"/>
      <c r="CJ415" s="259"/>
      <c r="CK415" s="259"/>
      <c r="CL415" s="259"/>
      <c r="CM415" s="259"/>
      <c r="CN415" s="259"/>
      <c r="CO415" s="259"/>
      <c r="CP415" s="259"/>
      <c r="CQ415" s="259"/>
      <c r="CR415" s="259"/>
      <c r="CS415" s="259"/>
      <c r="CT415" s="259"/>
      <c r="CU415" s="259"/>
      <c r="CV415" s="259"/>
      <c r="CW415" s="259"/>
      <c r="CX415" s="259"/>
      <c r="CY415" s="259"/>
      <c r="CZ415" s="259"/>
      <c r="DA415" s="259"/>
      <c r="DB415" s="259"/>
      <c r="DC415" s="259"/>
      <c r="DD415" s="259"/>
      <c r="DE415" s="259"/>
      <c r="DF415" s="259"/>
      <c r="DG415" s="259"/>
      <c r="DH415" s="259"/>
      <c r="DI415" s="259"/>
      <c r="DJ415" s="259"/>
      <c r="DK415" s="259"/>
      <c r="DL415" s="259"/>
      <c r="DM415" s="259"/>
      <c r="DN415" s="259"/>
      <c r="DO415" s="259"/>
      <c r="DP415" s="259"/>
      <c r="DQ415" s="259"/>
      <c r="DR415" s="259"/>
      <c r="DS415" s="259"/>
      <c r="DT415" s="259"/>
      <c r="DU415" s="259"/>
      <c r="DV415" s="259"/>
      <c r="DW415" s="259"/>
      <c r="DX415" s="259"/>
      <c r="DY415" s="259"/>
      <c r="DZ415" s="259"/>
      <c r="EA415" s="259"/>
      <c r="EB415" s="259"/>
      <c r="EC415" s="259"/>
      <c r="ED415" s="259"/>
      <c r="EE415" s="259"/>
      <c r="EF415" s="259"/>
      <c r="EG415" s="259"/>
      <c r="EH415" s="259"/>
      <c r="EI415" s="259"/>
      <c r="EJ415" s="259"/>
      <c r="EK415" s="259"/>
      <c r="EL415" s="259"/>
      <c r="EM415" s="259"/>
      <c r="EN415" s="259"/>
      <c r="EO415" s="259"/>
      <c r="EP415" s="259"/>
      <c r="EQ415" s="259"/>
      <c r="ER415" s="259"/>
      <c r="ES415" s="259"/>
      <c r="ET415" s="259"/>
      <c r="EU415" s="259"/>
      <c r="EV415" s="259"/>
      <c r="EW415" s="259"/>
      <c r="EX415" s="259"/>
      <c r="EY415" s="259"/>
      <c r="EZ415" s="259"/>
      <c r="FA415" s="259"/>
      <c r="FB415" s="259"/>
      <c r="FC415" s="259"/>
      <c r="FD415" s="259"/>
      <c r="FE415" s="259"/>
      <c r="FF415" s="259"/>
      <c r="FG415" s="259"/>
      <c r="FH415" s="259"/>
      <c r="FI415" s="259"/>
      <c r="FJ415" s="259"/>
      <c r="FK415" s="259"/>
      <c r="FL415" s="259"/>
      <c r="FM415" s="259"/>
      <c r="FN415" s="259"/>
      <c r="FO415" s="259"/>
      <c r="FP415" s="259"/>
      <c r="FQ415" s="259"/>
      <c r="FR415" s="259"/>
      <c r="FS415" s="259"/>
      <c r="FT415" s="259"/>
      <c r="FU415" s="259"/>
      <c r="FV415" s="259"/>
      <c r="FW415" s="259"/>
      <c r="FX415" s="259"/>
      <c r="FY415" s="259"/>
      <c r="FZ415" s="259"/>
      <c r="GA415" s="259"/>
      <c r="GB415" s="259"/>
      <c r="GC415" s="259"/>
      <c r="GD415" s="259"/>
      <c r="GE415" s="259"/>
      <c r="GF415" s="259"/>
      <c r="GG415" s="259"/>
      <c r="GH415" s="259"/>
      <c r="GI415" s="259"/>
    </row>
    <row r="416" spans="1:191" hidden="1">
      <c r="C416" s="690"/>
      <c r="D416" s="687"/>
      <c r="E416" s="691"/>
      <c r="F416" s="691"/>
      <c r="G416" s="692"/>
      <c r="H416" s="275"/>
      <c r="I416" s="435"/>
      <c r="J416" s="439"/>
      <c r="K416" s="435"/>
      <c r="L416" s="435"/>
      <c r="M416" s="435"/>
      <c r="N416" s="476"/>
      <c r="O416" s="476"/>
      <c r="P416" s="476"/>
      <c r="Q416" s="476"/>
      <c r="R416" s="476"/>
      <c r="S416" s="476"/>
      <c r="T416" s="476"/>
      <c r="U416" s="476"/>
      <c r="V416" s="476"/>
      <c r="W416" s="476"/>
      <c r="X416" s="476"/>
      <c r="Y416" s="476"/>
      <c r="Z416" s="476"/>
      <c r="AA416" s="476"/>
      <c r="AB416" s="476"/>
      <c r="AC416" s="476"/>
      <c r="AD416" s="476"/>
      <c r="AE416" s="476"/>
      <c r="AF416" s="476"/>
      <c r="AG416" s="476"/>
      <c r="AH416" s="476"/>
      <c r="AI416" s="476"/>
      <c r="AJ416" s="476"/>
      <c r="AK416" s="476"/>
      <c r="AL416" s="476"/>
      <c r="AM416" s="476"/>
      <c r="AN416" s="476"/>
      <c r="AO416" s="476"/>
      <c r="AP416" s="476"/>
      <c r="AQ416" s="476"/>
      <c r="AR416" s="476"/>
      <c r="AS416" s="476"/>
      <c r="AT416" s="476"/>
      <c r="AU416" s="476"/>
      <c r="AV416" s="476"/>
      <c r="AW416" s="476"/>
      <c r="AX416" s="476"/>
      <c r="AY416" s="476"/>
      <c r="AZ416" s="476"/>
      <c r="BA416" s="476"/>
      <c r="BB416" s="476"/>
      <c r="BC416" s="476"/>
      <c r="BD416" s="476"/>
      <c r="BE416" s="476"/>
      <c r="BF416" s="476"/>
      <c r="BG416" s="476"/>
      <c r="BH416" s="476"/>
      <c r="BI416" s="476"/>
      <c r="BJ416" s="476"/>
      <c r="BK416" s="476"/>
      <c r="BL416" s="476"/>
      <c r="BM416" s="476"/>
      <c r="BN416" s="476"/>
      <c r="BO416" s="476"/>
      <c r="BP416" s="476"/>
      <c r="BQ416" s="476"/>
      <c r="BR416" s="476"/>
      <c r="BS416" s="476"/>
      <c r="BT416" s="476"/>
      <c r="BU416" s="476"/>
      <c r="BV416" s="476"/>
      <c r="BW416" s="476"/>
      <c r="BX416" s="476"/>
      <c r="BY416" s="476"/>
      <c r="BZ416" s="476"/>
      <c r="CA416" s="259"/>
      <c r="CB416" s="259"/>
      <c r="CC416" s="259"/>
      <c r="CD416" s="259"/>
      <c r="CE416" s="259"/>
      <c r="CF416" s="259"/>
      <c r="CG416" s="259"/>
      <c r="CH416" s="259"/>
      <c r="CI416" s="259"/>
      <c r="CJ416" s="259"/>
      <c r="CK416" s="259"/>
      <c r="CL416" s="259"/>
      <c r="CM416" s="259"/>
      <c r="CN416" s="259"/>
      <c r="CO416" s="259"/>
      <c r="CP416" s="259"/>
      <c r="CQ416" s="259"/>
      <c r="CR416" s="259"/>
      <c r="CS416" s="259"/>
      <c r="CT416" s="259"/>
      <c r="CU416" s="259"/>
      <c r="CV416" s="259"/>
      <c r="CW416" s="259"/>
      <c r="CX416" s="259"/>
      <c r="CY416" s="259"/>
      <c r="CZ416" s="259"/>
      <c r="DA416" s="259"/>
      <c r="DB416" s="259"/>
      <c r="DC416" s="259"/>
      <c r="DD416" s="259"/>
      <c r="DE416" s="259"/>
      <c r="DF416" s="259"/>
      <c r="DG416" s="259"/>
      <c r="DH416" s="259"/>
      <c r="DI416" s="259"/>
      <c r="DJ416" s="259"/>
      <c r="DK416" s="259"/>
      <c r="DL416" s="259"/>
      <c r="DM416" s="259"/>
      <c r="DN416" s="259"/>
      <c r="DO416" s="259"/>
      <c r="DP416" s="259"/>
      <c r="DQ416" s="259"/>
      <c r="DR416" s="259"/>
      <c r="DS416" s="259"/>
      <c r="DT416" s="259"/>
      <c r="DU416" s="259"/>
      <c r="DV416" s="259"/>
      <c r="DW416" s="259"/>
      <c r="DX416" s="259"/>
      <c r="DY416" s="259"/>
      <c r="DZ416" s="259"/>
      <c r="EA416" s="259"/>
      <c r="EB416" s="259"/>
      <c r="EC416" s="259"/>
      <c r="ED416" s="259"/>
      <c r="EE416" s="259"/>
      <c r="EF416" s="259"/>
      <c r="EG416" s="259"/>
      <c r="EH416" s="259"/>
      <c r="EI416" s="259"/>
      <c r="EJ416" s="259"/>
      <c r="EK416" s="259"/>
      <c r="EL416" s="259"/>
      <c r="EM416" s="259"/>
      <c r="EN416" s="259"/>
      <c r="EO416" s="259"/>
      <c r="EP416" s="259"/>
      <c r="EQ416" s="259"/>
      <c r="ER416" s="259"/>
      <c r="ES416" s="259"/>
      <c r="ET416" s="259"/>
      <c r="EU416" s="259"/>
      <c r="EV416" s="259"/>
      <c r="EW416" s="259"/>
      <c r="EX416" s="259"/>
      <c r="EY416" s="259"/>
      <c r="EZ416" s="259"/>
      <c r="FA416" s="259"/>
      <c r="FB416" s="259"/>
      <c r="FC416" s="259"/>
      <c r="FD416" s="259"/>
      <c r="FE416" s="259"/>
      <c r="FF416" s="259"/>
      <c r="FG416" s="259"/>
      <c r="FH416" s="259"/>
      <c r="FI416" s="259"/>
      <c r="FJ416" s="259"/>
      <c r="FK416" s="259"/>
      <c r="FL416" s="259"/>
      <c r="FM416" s="259"/>
      <c r="FN416" s="259"/>
      <c r="FO416" s="259"/>
      <c r="FP416" s="259"/>
      <c r="FQ416" s="259"/>
      <c r="FR416" s="259"/>
      <c r="FS416" s="259"/>
      <c r="FT416" s="259"/>
      <c r="FU416" s="259"/>
      <c r="FV416" s="259"/>
      <c r="FW416" s="259"/>
      <c r="FX416" s="259"/>
      <c r="FY416" s="259"/>
      <c r="FZ416" s="259"/>
      <c r="GA416" s="259"/>
      <c r="GB416" s="259"/>
      <c r="GC416" s="259"/>
      <c r="GD416" s="259"/>
      <c r="GE416" s="259"/>
      <c r="GF416" s="259"/>
      <c r="GG416" s="259"/>
      <c r="GH416" s="259"/>
      <c r="GI416" s="259"/>
    </row>
    <row r="417" spans="1:191" hidden="1">
      <c r="C417" s="452"/>
      <c r="D417" s="452"/>
      <c r="E417" s="452"/>
      <c r="K417" s="476"/>
      <c r="L417" s="476"/>
      <c r="M417" s="476"/>
      <c r="N417" s="476"/>
      <c r="O417" s="476"/>
      <c r="P417" s="476"/>
      <c r="Q417" s="476"/>
      <c r="R417" s="476"/>
      <c r="S417" s="476"/>
      <c r="T417" s="476"/>
      <c r="U417" s="476"/>
      <c r="V417" s="476"/>
      <c r="W417" s="476"/>
      <c r="X417" s="476"/>
      <c r="Y417" s="476"/>
      <c r="Z417" s="476"/>
      <c r="AA417" s="476"/>
      <c r="AB417" s="476"/>
      <c r="AC417" s="476"/>
      <c r="AD417" s="476"/>
      <c r="AE417" s="476"/>
      <c r="AF417" s="476"/>
      <c r="AG417" s="476"/>
      <c r="AH417" s="476"/>
      <c r="AI417" s="476"/>
      <c r="AJ417" s="476"/>
      <c r="AK417" s="476"/>
      <c r="AL417" s="476"/>
      <c r="AM417" s="476"/>
      <c r="AN417" s="476"/>
      <c r="AO417" s="476"/>
      <c r="AP417" s="476"/>
      <c r="AQ417" s="476"/>
      <c r="AR417" s="476"/>
      <c r="AS417" s="476"/>
      <c r="AT417" s="476"/>
      <c r="AU417" s="476"/>
      <c r="AV417" s="476"/>
      <c r="AW417" s="476"/>
      <c r="AX417" s="476"/>
      <c r="AY417" s="476"/>
      <c r="AZ417" s="476"/>
      <c r="BA417" s="476"/>
      <c r="BB417" s="476"/>
      <c r="BC417" s="476"/>
      <c r="BD417" s="476"/>
      <c r="BE417" s="476"/>
      <c r="BF417" s="476"/>
      <c r="BG417" s="476"/>
      <c r="BH417" s="476"/>
      <c r="BI417" s="476"/>
      <c r="BJ417" s="476"/>
      <c r="BK417" s="476"/>
      <c r="BL417" s="476"/>
      <c r="BM417" s="476"/>
      <c r="BN417" s="476"/>
      <c r="BO417" s="476"/>
      <c r="BP417" s="476"/>
      <c r="BQ417" s="476"/>
      <c r="BR417" s="476"/>
      <c r="BS417" s="476"/>
      <c r="BT417" s="476"/>
      <c r="BU417" s="476"/>
      <c r="BV417" s="476"/>
      <c r="BW417" s="476"/>
      <c r="BX417" s="476"/>
      <c r="BY417" s="476"/>
      <c r="BZ417" s="476"/>
      <c r="CA417" s="259"/>
      <c r="CB417" s="259"/>
      <c r="CC417" s="259"/>
      <c r="CD417" s="259"/>
      <c r="CE417" s="259"/>
      <c r="CF417" s="259"/>
      <c r="CG417" s="259"/>
      <c r="CH417" s="259"/>
      <c r="CI417" s="259"/>
      <c r="CJ417" s="259"/>
      <c r="CK417" s="259"/>
      <c r="CL417" s="259"/>
      <c r="CM417" s="259"/>
      <c r="CN417" s="259"/>
      <c r="CO417" s="259"/>
      <c r="CP417" s="259"/>
      <c r="CQ417" s="259"/>
      <c r="CR417" s="259"/>
      <c r="CS417" s="259"/>
      <c r="CT417" s="259"/>
      <c r="CU417" s="259"/>
      <c r="CV417" s="259"/>
      <c r="CW417" s="259"/>
      <c r="CX417" s="259"/>
      <c r="CY417" s="259"/>
      <c r="CZ417" s="259"/>
      <c r="DA417" s="259"/>
      <c r="DB417" s="259"/>
      <c r="DC417" s="259"/>
      <c r="DD417" s="259"/>
      <c r="DE417" s="259"/>
      <c r="DF417" s="259"/>
      <c r="DG417" s="259"/>
      <c r="DH417" s="259"/>
      <c r="DI417" s="259"/>
      <c r="DJ417" s="259"/>
      <c r="DK417" s="259"/>
      <c r="DL417" s="259"/>
      <c r="DM417" s="259"/>
      <c r="DN417" s="259"/>
      <c r="DO417" s="259"/>
      <c r="DP417" s="259"/>
      <c r="DQ417" s="259"/>
      <c r="DR417" s="259"/>
      <c r="DS417" s="259"/>
      <c r="DT417" s="259"/>
      <c r="DU417" s="259"/>
      <c r="DV417" s="259"/>
      <c r="DW417" s="259"/>
      <c r="DX417" s="259"/>
      <c r="DY417" s="259"/>
      <c r="DZ417" s="259"/>
      <c r="EA417" s="259"/>
      <c r="EB417" s="259"/>
      <c r="EC417" s="259"/>
      <c r="ED417" s="259"/>
      <c r="EE417" s="259"/>
      <c r="EF417" s="259"/>
      <c r="EG417" s="259"/>
      <c r="EH417" s="259"/>
      <c r="EI417" s="259"/>
      <c r="EJ417" s="259"/>
      <c r="EK417" s="259"/>
      <c r="EL417" s="259"/>
      <c r="EM417" s="259"/>
      <c r="EN417" s="259"/>
      <c r="EO417" s="259"/>
      <c r="EP417" s="259"/>
      <c r="EQ417" s="259"/>
      <c r="ER417" s="259"/>
      <c r="ES417" s="259"/>
      <c r="ET417" s="259"/>
      <c r="EU417" s="259"/>
      <c r="EV417" s="259"/>
      <c r="EW417" s="259"/>
      <c r="EX417" s="259"/>
      <c r="EY417" s="259"/>
      <c r="EZ417" s="259"/>
      <c r="FA417" s="259"/>
      <c r="FB417" s="259"/>
      <c r="FC417" s="259"/>
      <c r="FD417" s="259"/>
      <c r="FE417" s="259"/>
      <c r="FF417" s="259"/>
      <c r="FG417" s="259"/>
      <c r="FH417" s="259"/>
      <c r="FI417" s="259"/>
      <c r="FJ417" s="259"/>
      <c r="FK417" s="259"/>
      <c r="FL417" s="259"/>
      <c r="FM417" s="259"/>
      <c r="FN417" s="259"/>
      <c r="FO417" s="259"/>
      <c r="FP417" s="259"/>
      <c r="FQ417" s="259"/>
      <c r="FR417" s="259"/>
      <c r="FS417" s="259"/>
      <c r="FT417" s="259"/>
      <c r="FU417" s="259"/>
      <c r="FV417" s="259"/>
      <c r="FW417" s="259"/>
      <c r="FX417" s="259"/>
      <c r="FY417" s="259"/>
      <c r="FZ417" s="259"/>
      <c r="GA417" s="259"/>
      <c r="GB417" s="259"/>
      <c r="GC417" s="259"/>
      <c r="GD417" s="259"/>
      <c r="GE417" s="259"/>
      <c r="GF417" s="259"/>
      <c r="GG417" s="259"/>
      <c r="GH417" s="259"/>
      <c r="GI417" s="259"/>
    </row>
    <row r="418" spans="1:191" hidden="1">
      <c r="B418" s="441" t="s">
        <v>167</v>
      </c>
      <c r="C418" s="693"/>
      <c r="K418" s="476"/>
      <c r="L418" s="476"/>
      <c r="M418" s="476"/>
      <c r="N418" s="476"/>
      <c r="O418" s="476"/>
      <c r="P418" s="476"/>
      <c r="Q418" s="476"/>
      <c r="R418" s="476"/>
      <c r="S418" s="476"/>
      <c r="T418" s="476"/>
      <c r="U418" s="476"/>
      <c r="V418" s="476"/>
      <c r="W418" s="476"/>
      <c r="X418" s="476"/>
      <c r="Y418" s="476"/>
      <c r="Z418" s="476"/>
      <c r="AA418" s="476"/>
      <c r="AB418" s="476"/>
      <c r="AC418" s="476"/>
      <c r="AD418" s="476"/>
      <c r="AE418" s="476"/>
      <c r="AF418" s="476"/>
      <c r="AG418" s="476"/>
      <c r="AH418" s="476"/>
      <c r="AI418" s="476"/>
      <c r="AJ418" s="476"/>
      <c r="AK418" s="476"/>
      <c r="AL418" s="476"/>
      <c r="AM418" s="476"/>
      <c r="AN418" s="476"/>
      <c r="AO418" s="476"/>
      <c r="AP418" s="476"/>
      <c r="AQ418" s="476"/>
      <c r="AR418" s="476"/>
      <c r="AS418" s="476"/>
      <c r="AT418" s="476"/>
      <c r="AU418" s="476"/>
      <c r="AV418" s="476"/>
      <c r="AW418" s="476"/>
      <c r="AX418" s="476"/>
      <c r="AY418" s="476"/>
      <c r="AZ418" s="476"/>
      <c r="BA418" s="476"/>
      <c r="BB418" s="476"/>
      <c r="BC418" s="476"/>
      <c r="BD418" s="476"/>
      <c r="BE418" s="476"/>
      <c r="BF418" s="476"/>
      <c r="BG418" s="476"/>
      <c r="BH418" s="476"/>
      <c r="BI418" s="476"/>
      <c r="BJ418" s="476"/>
      <c r="BK418" s="476"/>
      <c r="BL418" s="476"/>
      <c r="BM418" s="476"/>
      <c r="BN418" s="476"/>
      <c r="BO418" s="476"/>
      <c r="BP418" s="476"/>
      <c r="BQ418" s="476"/>
      <c r="BR418" s="476"/>
      <c r="BS418" s="476"/>
      <c r="BT418" s="476"/>
      <c r="BU418" s="476"/>
      <c r="BV418" s="476"/>
      <c r="BW418" s="476"/>
      <c r="BX418" s="476"/>
      <c r="BY418" s="476"/>
      <c r="BZ418" s="476"/>
      <c r="CA418" s="259"/>
      <c r="CB418" s="259"/>
      <c r="CC418" s="259"/>
      <c r="CD418" s="259"/>
      <c r="CE418" s="259"/>
      <c r="CF418" s="259"/>
      <c r="CG418" s="259"/>
      <c r="CH418" s="259"/>
      <c r="CI418" s="259"/>
      <c r="CJ418" s="259"/>
      <c r="CK418" s="259"/>
      <c r="CL418" s="259"/>
      <c r="CM418" s="259"/>
      <c r="CN418" s="259"/>
      <c r="CO418" s="259"/>
      <c r="CP418" s="259"/>
      <c r="CQ418" s="259"/>
      <c r="CR418" s="259"/>
      <c r="CS418" s="259"/>
      <c r="CT418" s="259"/>
      <c r="CU418" s="259"/>
      <c r="CV418" s="259"/>
      <c r="CW418" s="259"/>
      <c r="CX418" s="259"/>
      <c r="CY418" s="259"/>
      <c r="CZ418" s="259"/>
      <c r="DA418" s="259"/>
      <c r="DB418" s="259"/>
      <c r="DC418" s="259"/>
      <c r="DD418" s="259"/>
      <c r="DE418" s="259"/>
      <c r="DF418" s="259"/>
      <c r="DG418" s="259"/>
      <c r="DH418" s="259"/>
      <c r="DI418" s="259"/>
      <c r="DJ418" s="259"/>
      <c r="DK418" s="259"/>
      <c r="DL418" s="259"/>
      <c r="DM418" s="259"/>
      <c r="DN418" s="259"/>
      <c r="DO418" s="259"/>
      <c r="DP418" s="259"/>
      <c r="DQ418" s="259"/>
      <c r="DR418" s="259"/>
      <c r="DS418" s="259"/>
      <c r="DT418" s="259"/>
      <c r="DU418" s="259"/>
      <c r="DV418" s="259"/>
      <c r="DW418" s="259"/>
      <c r="DX418" s="259"/>
      <c r="DY418" s="259"/>
      <c r="DZ418" s="259"/>
      <c r="EA418" s="259"/>
      <c r="EB418" s="259"/>
      <c r="EC418" s="259"/>
      <c r="ED418" s="259"/>
      <c r="EE418" s="259"/>
      <c r="EF418" s="259"/>
      <c r="EG418" s="259"/>
      <c r="EH418" s="259"/>
      <c r="EI418" s="259"/>
      <c r="EJ418" s="259"/>
      <c r="EK418" s="259"/>
      <c r="EL418" s="259"/>
      <c r="EM418" s="259"/>
      <c r="EN418" s="259"/>
      <c r="EO418" s="259"/>
      <c r="EP418" s="259"/>
      <c r="EQ418" s="259"/>
      <c r="ER418" s="259"/>
      <c r="ES418" s="259"/>
      <c r="ET418" s="259"/>
      <c r="EU418" s="259"/>
      <c r="EV418" s="259"/>
      <c r="EW418" s="259"/>
      <c r="EX418" s="259"/>
      <c r="EY418" s="259"/>
      <c r="EZ418" s="259"/>
      <c r="FA418" s="259"/>
      <c r="FB418" s="259"/>
      <c r="FC418" s="259"/>
      <c r="FD418" s="259"/>
      <c r="FE418" s="259"/>
      <c r="FF418" s="259"/>
      <c r="FG418" s="259"/>
      <c r="FH418" s="259"/>
      <c r="FI418" s="259"/>
      <c r="FJ418" s="259"/>
      <c r="FK418" s="259"/>
      <c r="FL418" s="259"/>
      <c r="FM418" s="259"/>
      <c r="FN418" s="259"/>
      <c r="FO418" s="259"/>
      <c r="FP418" s="259"/>
      <c r="FQ418" s="259"/>
      <c r="FR418" s="259"/>
      <c r="FS418" s="259"/>
      <c r="FT418" s="259"/>
      <c r="FU418" s="259"/>
      <c r="FV418" s="259"/>
      <c r="FW418" s="259"/>
      <c r="FX418" s="259"/>
      <c r="FY418" s="259"/>
      <c r="FZ418" s="259"/>
      <c r="GA418" s="259"/>
      <c r="GB418" s="259"/>
      <c r="GC418" s="259"/>
      <c r="GD418" s="259"/>
      <c r="GE418" s="259"/>
      <c r="GF418" s="259"/>
      <c r="GG418" s="259"/>
      <c r="GH418" s="259"/>
      <c r="GI418" s="259"/>
    </row>
    <row r="419" spans="1:191" s="259" customFormat="1" hidden="1">
      <c r="A419" s="530"/>
      <c r="B419" s="441" t="s">
        <v>168</v>
      </c>
      <c r="C419" s="442" t="s">
        <v>153</v>
      </c>
      <c r="D419" s="442" t="s">
        <v>164</v>
      </c>
      <c r="E419" s="503" t="s">
        <v>165</v>
      </c>
      <c r="F419" s="503" t="s">
        <v>62</v>
      </c>
      <c r="G419" s="503" t="s">
        <v>166</v>
      </c>
      <c r="H419" s="504"/>
      <c r="I419" s="439"/>
      <c r="J419" s="505"/>
      <c r="K419" s="439"/>
      <c r="L419" s="439"/>
      <c r="M419" s="439"/>
      <c r="N419" s="476"/>
      <c r="O419" s="476"/>
      <c r="P419" s="476"/>
      <c r="Q419" s="476"/>
      <c r="R419" s="476"/>
      <c r="S419" s="476"/>
      <c r="T419" s="476"/>
      <c r="U419" s="476"/>
      <c r="V419" s="476"/>
      <c r="W419" s="476"/>
      <c r="X419" s="476"/>
      <c r="Y419" s="476"/>
      <c r="Z419" s="476"/>
      <c r="AA419" s="476"/>
      <c r="AB419" s="476"/>
      <c r="AC419" s="476"/>
      <c r="AD419" s="476"/>
      <c r="AE419" s="476"/>
      <c r="AF419" s="476"/>
      <c r="AG419" s="476"/>
      <c r="AH419" s="476"/>
      <c r="AI419" s="476"/>
      <c r="AJ419" s="476"/>
      <c r="AK419" s="476"/>
      <c r="AL419" s="476"/>
      <c r="AM419" s="476"/>
      <c r="AN419" s="476"/>
      <c r="AO419" s="476"/>
      <c r="AP419" s="476"/>
      <c r="AQ419" s="476"/>
      <c r="AR419" s="476"/>
      <c r="AS419" s="476"/>
      <c r="AT419" s="476"/>
      <c r="AU419" s="476"/>
      <c r="AV419" s="476"/>
      <c r="AW419" s="476"/>
      <c r="AX419" s="476"/>
      <c r="AY419" s="476"/>
      <c r="AZ419" s="476"/>
      <c r="BA419" s="476"/>
      <c r="BB419" s="476"/>
      <c r="BC419" s="476"/>
      <c r="BD419" s="476"/>
      <c r="BE419" s="476"/>
      <c r="BF419" s="476"/>
      <c r="BG419" s="476"/>
      <c r="BH419" s="476"/>
      <c r="BI419" s="476"/>
      <c r="BJ419" s="476"/>
      <c r="BK419" s="476"/>
      <c r="BL419" s="476"/>
      <c r="BM419" s="476"/>
      <c r="BN419" s="476"/>
      <c r="BO419" s="476"/>
      <c r="BP419" s="476"/>
      <c r="BQ419" s="476"/>
      <c r="BR419" s="476"/>
      <c r="BS419" s="476"/>
      <c r="BT419" s="476"/>
      <c r="BU419" s="476"/>
      <c r="BV419" s="476"/>
      <c r="BW419" s="476"/>
      <c r="BX419" s="476"/>
      <c r="BY419" s="476"/>
      <c r="BZ419" s="476"/>
    </row>
    <row r="420" spans="1:191" s="259" customFormat="1" ht="15" hidden="1" customHeight="1">
      <c r="A420" s="529"/>
      <c r="B420" s="444" t="s">
        <v>21</v>
      </c>
      <c r="C420" s="694"/>
      <c r="D420" s="683"/>
      <c r="E420" s="684"/>
      <c r="F420" s="684"/>
      <c r="G420" s="685"/>
      <c r="H420" s="257"/>
      <c r="I420" s="435"/>
      <c r="J420" s="439"/>
      <c r="K420" s="435"/>
      <c r="L420" s="435"/>
      <c r="M420" s="435"/>
      <c r="N420" s="491"/>
      <c r="O420" s="491"/>
      <c r="P420" s="476"/>
      <c r="Q420" s="476"/>
      <c r="R420" s="476"/>
      <c r="S420" s="476"/>
      <c r="T420" s="476"/>
      <c r="U420" s="476"/>
      <c r="V420" s="476"/>
      <c r="W420" s="476"/>
      <c r="X420" s="476"/>
      <c r="Y420" s="476"/>
      <c r="Z420" s="476"/>
      <c r="AA420" s="476"/>
      <c r="AB420" s="476"/>
      <c r="AC420" s="476"/>
      <c r="AD420" s="476"/>
      <c r="AE420" s="476"/>
      <c r="AF420" s="476"/>
      <c r="AG420" s="476"/>
      <c r="AH420" s="476"/>
      <c r="AI420" s="476"/>
      <c r="AJ420" s="476"/>
      <c r="AK420" s="476"/>
      <c r="AL420" s="476"/>
      <c r="AM420" s="476"/>
      <c r="AN420" s="476"/>
      <c r="AO420" s="476"/>
      <c r="AP420" s="476"/>
      <c r="AQ420" s="476"/>
      <c r="AR420" s="476"/>
      <c r="AS420" s="476"/>
      <c r="AT420" s="476"/>
      <c r="AU420" s="476"/>
      <c r="AV420" s="476"/>
      <c r="AW420" s="476"/>
      <c r="AX420" s="476"/>
      <c r="AY420" s="476"/>
      <c r="AZ420" s="476"/>
      <c r="BA420" s="476"/>
      <c r="BB420" s="476"/>
      <c r="BC420" s="476"/>
      <c r="BD420" s="476"/>
      <c r="BE420" s="476"/>
      <c r="BF420" s="476"/>
      <c r="BG420" s="476"/>
      <c r="BH420" s="476"/>
      <c r="BI420" s="476"/>
      <c r="BJ420" s="476"/>
      <c r="BK420" s="476"/>
      <c r="BL420" s="476"/>
      <c r="BM420" s="476"/>
      <c r="BN420" s="476"/>
      <c r="BO420" s="476"/>
      <c r="BP420" s="476"/>
      <c r="BQ420" s="476"/>
      <c r="BR420" s="476"/>
      <c r="BS420" s="476"/>
      <c r="BT420" s="476"/>
      <c r="BU420" s="476"/>
      <c r="BV420" s="476"/>
      <c r="BW420" s="476"/>
      <c r="BX420" s="476"/>
      <c r="BY420" s="476"/>
      <c r="BZ420" s="476"/>
    </row>
    <row r="421" spans="1:191" s="259" customFormat="1" ht="14.25" hidden="1" customHeight="1">
      <c r="A421" s="529"/>
      <c r="B421" s="253"/>
      <c r="C421" s="690"/>
      <c r="D421" s="683"/>
      <c r="E421" s="684"/>
      <c r="F421" s="684"/>
      <c r="G421" s="685"/>
      <c r="H421" s="257"/>
      <c r="I421" s="435"/>
      <c r="J421" s="439"/>
      <c r="K421" s="435"/>
      <c r="L421" s="435"/>
      <c r="M421" s="435"/>
      <c r="N421" s="491"/>
      <c r="O421" s="491"/>
      <c r="P421" s="476"/>
      <c r="Q421" s="476"/>
      <c r="R421" s="476"/>
      <c r="S421" s="476"/>
      <c r="T421" s="476"/>
      <c r="U421" s="476"/>
      <c r="V421" s="476"/>
      <c r="W421" s="476"/>
      <c r="X421" s="476"/>
      <c r="Y421" s="476"/>
      <c r="Z421" s="476"/>
      <c r="AA421" s="476"/>
      <c r="AB421" s="476"/>
      <c r="AC421" s="476"/>
      <c r="AD421" s="476"/>
      <c r="AE421" s="476"/>
      <c r="AF421" s="476"/>
      <c r="AG421" s="476"/>
      <c r="AH421" s="476"/>
      <c r="AI421" s="476"/>
      <c r="AJ421" s="476"/>
      <c r="AK421" s="476"/>
      <c r="AL421" s="476"/>
      <c r="AM421" s="476"/>
      <c r="AN421" s="476"/>
      <c r="AO421" s="476"/>
      <c r="AP421" s="476"/>
      <c r="AQ421" s="476"/>
      <c r="AR421" s="476"/>
      <c r="AS421" s="476"/>
      <c r="AT421" s="476"/>
      <c r="AU421" s="476"/>
      <c r="AV421" s="476"/>
      <c r="AW421" s="476"/>
      <c r="AX421" s="476"/>
      <c r="AY421" s="476"/>
      <c r="AZ421" s="476"/>
      <c r="BA421" s="476"/>
      <c r="BB421" s="476"/>
      <c r="BC421" s="476"/>
      <c r="BD421" s="476"/>
      <c r="BE421" s="476"/>
      <c r="BF421" s="476"/>
      <c r="BG421" s="476"/>
      <c r="BH421" s="476"/>
      <c r="BI421" s="476"/>
      <c r="BJ421" s="476"/>
      <c r="BK421" s="476"/>
      <c r="BL421" s="476"/>
      <c r="BM421" s="476"/>
      <c r="BN421" s="476"/>
      <c r="BO421" s="476"/>
      <c r="BP421" s="476"/>
      <c r="BQ421" s="476"/>
      <c r="BR421" s="476"/>
      <c r="BS421" s="476"/>
      <c r="BT421" s="476"/>
      <c r="BU421" s="476"/>
      <c r="BV421" s="476"/>
      <c r="BW421" s="476"/>
      <c r="BX421" s="476"/>
      <c r="BY421" s="476"/>
      <c r="BZ421" s="476"/>
    </row>
    <row r="422" spans="1:191" hidden="1">
      <c r="C422" s="690"/>
      <c r="D422" s="683"/>
      <c r="E422" s="688"/>
      <c r="F422" s="688"/>
      <c r="G422" s="689"/>
      <c r="H422" s="275"/>
      <c r="I422" s="435"/>
      <c r="J422" s="439"/>
      <c r="K422" s="435"/>
      <c r="L422" s="435"/>
      <c r="M422" s="435"/>
      <c r="N422" s="491"/>
      <c r="O422" s="491"/>
      <c r="P422" s="476"/>
      <c r="Q422" s="476"/>
      <c r="R422" s="476"/>
      <c r="S422" s="476"/>
      <c r="T422" s="476"/>
      <c r="U422" s="476"/>
      <c r="V422" s="476"/>
      <c r="W422" s="476"/>
      <c r="X422" s="476"/>
      <c r="Y422" s="476"/>
      <c r="Z422" s="476"/>
      <c r="AA422" s="476"/>
      <c r="AB422" s="476"/>
      <c r="AC422" s="476"/>
      <c r="AD422" s="476"/>
      <c r="AE422" s="476"/>
      <c r="AF422" s="476"/>
      <c r="AG422" s="476"/>
      <c r="AH422" s="476"/>
      <c r="AI422" s="476"/>
      <c r="AJ422" s="476"/>
      <c r="AK422" s="476"/>
      <c r="AL422" s="476"/>
      <c r="AM422" s="476"/>
      <c r="AN422" s="476"/>
      <c r="AO422" s="476"/>
      <c r="AP422" s="476"/>
      <c r="AQ422" s="476"/>
      <c r="AR422" s="476"/>
      <c r="AS422" s="476"/>
      <c r="AT422" s="476"/>
      <c r="AU422" s="476"/>
      <c r="AV422" s="476"/>
      <c r="AW422" s="476"/>
      <c r="AX422" s="476"/>
      <c r="AY422" s="476"/>
      <c r="AZ422" s="476"/>
      <c r="BA422" s="476"/>
      <c r="BB422" s="476"/>
      <c r="BC422" s="476"/>
      <c r="BD422" s="476"/>
      <c r="BE422" s="476"/>
      <c r="BF422" s="476"/>
      <c r="BG422" s="476"/>
      <c r="BH422" s="476"/>
      <c r="BI422" s="476"/>
      <c r="BJ422" s="476"/>
      <c r="BK422" s="476"/>
      <c r="BL422" s="476"/>
      <c r="BM422" s="476"/>
      <c r="BN422" s="476"/>
      <c r="BO422" s="476"/>
      <c r="BP422" s="476"/>
      <c r="BQ422" s="476"/>
      <c r="BR422" s="476"/>
      <c r="BS422" s="476"/>
      <c r="BT422" s="476"/>
      <c r="BU422" s="476"/>
      <c r="BV422" s="476"/>
      <c r="BW422" s="476"/>
      <c r="BX422" s="476"/>
      <c r="BY422" s="476"/>
      <c r="BZ422" s="476"/>
      <c r="CA422" s="259"/>
      <c r="CB422" s="259"/>
      <c r="CC422" s="259"/>
      <c r="CD422" s="259"/>
      <c r="CE422" s="259"/>
      <c r="CF422" s="259"/>
      <c r="CG422" s="259"/>
      <c r="CH422" s="259"/>
      <c r="CI422" s="259"/>
      <c r="CJ422" s="259"/>
      <c r="CK422" s="259"/>
      <c r="CL422" s="259"/>
      <c r="CM422" s="259"/>
      <c r="CN422" s="259"/>
      <c r="CO422" s="259"/>
      <c r="CP422" s="259"/>
      <c r="CQ422" s="259"/>
      <c r="CR422" s="259"/>
      <c r="CS422" s="259"/>
      <c r="CT422" s="259"/>
      <c r="CU422" s="259"/>
      <c r="CV422" s="259"/>
      <c r="CW422" s="259"/>
      <c r="CX422" s="259"/>
      <c r="CY422" s="259"/>
      <c r="CZ422" s="259"/>
      <c r="DA422" s="259"/>
      <c r="DB422" s="259"/>
      <c r="DC422" s="259"/>
      <c r="DD422" s="259"/>
      <c r="DE422" s="259"/>
      <c r="DF422" s="259"/>
      <c r="DG422" s="259"/>
      <c r="DH422" s="259"/>
      <c r="DI422" s="259"/>
      <c r="DJ422" s="259"/>
      <c r="DK422" s="259"/>
      <c r="DL422" s="259"/>
      <c r="DM422" s="259"/>
      <c r="DN422" s="259"/>
      <c r="DO422" s="259"/>
      <c r="DP422" s="259"/>
      <c r="DQ422" s="259"/>
      <c r="DR422" s="259"/>
      <c r="DS422" s="259"/>
      <c r="DT422" s="259"/>
      <c r="DU422" s="259"/>
      <c r="DV422" s="259"/>
      <c r="DW422" s="259"/>
      <c r="DX422" s="259"/>
      <c r="DY422" s="259"/>
      <c r="DZ422" s="259"/>
      <c r="EA422" s="259"/>
      <c r="EB422" s="259"/>
      <c r="EC422" s="259"/>
      <c r="ED422" s="259"/>
      <c r="EE422" s="259"/>
      <c r="EF422" s="259"/>
      <c r="EG422" s="259"/>
      <c r="EH422" s="259"/>
      <c r="EI422" s="259"/>
      <c r="EJ422" s="259"/>
      <c r="EK422" s="259"/>
      <c r="EL422" s="259"/>
      <c r="EM422" s="259"/>
      <c r="EN422" s="259"/>
      <c r="EO422" s="259"/>
      <c r="EP422" s="259"/>
      <c r="EQ422" s="259"/>
      <c r="ER422" s="259"/>
      <c r="ES422" s="259"/>
      <c r="ET422" s="259"/>
      <c r="EU422" s="259"/>
      <c r="EV422" s="259"/>
      <c r="EW422" s="259"/>
      <c r="EX422" s="259"/>
      <c r="EY422" s="259"/>
      <c r="EZ422" s="259"/>
      <c r="FA422" s="259"/>
      <c r="FB422" s="259"/>
      <c r="FC422" s="259"/>
      <c r="FD422" s="259"/>
      <c r="FE422" s="259"/>
      <c r="FF422" s="259"/>
      <c r="FG422" s="259"/>
      <c r="FH422" s="259"/>
      <c r="FI422" s="259"/>
      <c r="FJ422" s="259"/>
      <c r="FK422" s="259"/>
      <c r="FL422" s="259"/>
      <c r="FM422" s="259"/>
      <c r="FN422" s="259"/>
      <c r="FO422" s="259"/>
      <c r="FP422" s="259"/>
      <c r="FQ422" s="259"/>
      <c r="FR422" s="259"/>
      <c r="FS422" s="259"/>
      <c r="FT422" s="259"/>
      <c r="FU422" s="259"/>
      <c r="FV422" s="259"/>
      <c r="FW422" s="259"/>
      <c r="FX422" s="259"/>
      <c r="FY422" s="259"/>
      <c r="FZ422" s="259"/>
      <c r="GA422" s="259"/>
      <c r="GB422" s="259"/>
      <c r="GC422" s="259"/>
      <c r="GD422" s="259"/>
      <c r="GE422" s="259"/>
      <c r="GF422" s="259"/>
      <c r="GG422" s="259"/>
      <c r="GH422" s="259"/>
      <c r="GI422" s="259"/>
    </row>
    <row r="423" spans="1:191" hidden="1">
      <c r="C423" s="690"/>
      <c r="D423" s="683"/>
      <c r="E423" s="691"/>
      <c r="F423" s="691"/>
      <c r="G423" s="692"/>
      <c r="H423" s="275"/>
      <c r="I423" s="435"/>
      <c r="J423" s="439"/>
      <c r="K423" s="435"/>
      <c r="L423" s="435"/>
      <c r="M423" s="435"/>
      <c r="N423" s="491"/>
      <c r="O423" s="491"/>
      <c r="P423" s="491"/>
      <c r="Q423" s="491"/>
      <c r="R423" s="491"/>
      <c r="S423" s="491"/>
      <c r="T423" s="491"/>
      <c r="U423" s="491"/>
      <c r="V423" s="491"/>
      <c r="W423" s="491"/>
      <c r="X423" s="491"/>
      <c r="Y423" s="491"/>
      <c r="Z423" s="476"/>
      <c r="AA423" s="476"/>
      <c r="AB423" s="476"/>
      <c r="AC423" s="476"/>
      <c r="AD423" s="476"/>
      <c r="AE423" s="476"/>
      <c r="AF423" s="476"/>
      <c r="AG423" s="476"/>
      <c r="AH423" s="476"/>
      <c r="AI423" s="476"/>
      <c r="AJ423" s="476"/>
      <c r="AK423" s="476"/>
      <c r="AL423" s="476"/>
      <c r="AM423" s="476"/>
      <c r="AN423" s="476"/>
      <c r="AO423" s="476"/>
      <c r="AP423" s="476"/>
      <c r="AQ423" s="476"/>
      <c r="AR423" s="476"/>
      <c r="AS423" s="476"/>
      <c r="AT423" s="476"/>
      <c r="AU423" s="476"/>
      <c r="AV423" s="476"/>
      <c r="AW423" s="476"/>
      <c r="AX423" s="476"/>
      <c r="AY423" s="476"/>
      <c r="AZ423" s="476"/>
      <c r="BA423" s="476"/>
      <c r="BB423" s="476"/>
      <c r="BC423" s="476"/>
      <c r="BD423" s="476"/>
      <c r="BE423" s="476"/>
      <c r="BF423" s="476"/>
      <c r="BG423" s="476"/>
      <c r="BH423" s="476"/>
      <c r="BI423" s="476"/>
      <c r="BJ423" s="476"/>
      <c r="BK423" s="476"/>
      <c r="BL423" s="476"/>
      <c r="BM423" s="476"/>
      <c r="BN423" s="476"/>
      <c r="BO423" s="476"/>
      <c r="BP423" s="476"/>
      <c r="BQ423" s="476"/>
      <c r="BR423" s="476"/>
      <c r="BS423" s="476"/>
      <c r="BT423" s="476"/>
      <c r="BU423" s="476"/>
      <c r="BV423" s="476"/>
      <c r="BW423" s="476"/>
      <c r="BX423" s="476"/>
      <c r="BY423" s="476"/>
      <c r="BZ423" s="476"/>
      <c r="CA423" s="259"/>
      <c r="CB423" s="259"/>
      <c r="CC423" s="259"/>
      <c r="CD423" s="259"/>
      <c r="CE423" s="259"/>
      <c r="CF423" s="259"/>
      <c r="CG423" s="259"/>
      <c r="CH423" s="259"/>
      <c r="CI423" s="259"/>
      <c r="CJ423" s="259"/>
      <c r="CK423" s="259"/>
      <c r="CL423" s="259"/>
      <c r="CM423" s="259"/>
      <c r="CN423" s="259"/>
      <c r="CO423" s="259"/>
      <c r="CP423" s="259"/>
      <c r="CQ423" s="259"/>
      <c r="CR423" s="259"/>
      <c r="CS423" s="259"/>
      <c r="CT423" s="259"/>
      <c r="CU423" s="259"/>
      <c r="CV423" s="259"/>
      <c r="CW423" s="259"/>
      <c r="CX423" s="259"/>
      <c r="CY423" s="259"/>
      <c r="CZ423" s="259"/>
      <c r="DA423" s="259"/>
      <c r="DB423" s="259"/>
      <c r="DC423" s="259"/>
      <c r="DD423" s="259"/>
      <c r="DE423" s="259"/>
      <c r="DF423" s="259"/>
      <c r="DG423" s="259"/>
      <c r="DH423" s="259"/>
      <c r="DI423" s="259"/>
      <c r="DJ423" s="259"/>
      <c r="DK423" s="259"/>
      <c r="DL423" s="259"/>
      <c r="DM423" s="259"/>
      <c r="DN423" s="259"/>
      <c r="DO423" s="259"/>
      <c r="DP423" s="259"/>
      <c r="DQ423" s="259"/>
      <c r="DR423" s="259"/>
      <c r="DS423" s="259"/>
      <c r="DT423" s="259"/>
      <c r="DU423" s="259"/>
      <c r="DV423" s="259"/>
      <c r="DW423" s="259"/>
      <c r="DX423" s="259"/>
      <c r="DY423" s="259"/>
      <c r="DZ423" s="259"/>
      <c r="EA423" s="259"/>
      <c r="EB423" s="259"/>
      <c r="EC423" s="259"/>
      <c r="ED423" s="259"/>
      <c r="EE423" s="259"/>
      <c r="EF423" s="259"/>
      <c r="EG423" s="259"/>
      <c r="EH423" s="259"/>
      <c r="EI423" s="259"/>
      <c r="EJ423" s="259"/>
      <c r="EK423" s="259"/>
      <c r="EL423" s="259"/>
      <c r="EM423" s="259"/>
      <c r="EN423" s="259"/>
      <c r="EO423" s="259"/>
      <c r="EP423" s="259"/>
      <c r="EQ423" s="259"/>
      <c r="ER423" s="259"/>
      <c r="ES423" s="259"/>
      <c r="ET423" s="259"/>
      <c r="EU423" s="259"/>
      <c r="EV423" s="259"/>
      <c r="EW423" s="259"/>
      <c r="EX423" s="259"/>
      <c r="EY423" s="259"/>
      <c r="EZ423" s="259"/>
      <c r="FA423" s="259"/>
      <c r="FB423" s="259"/>
      <c r="FC423" s="259"/>
      <c r="FD423" s="259"/>
      <c r="FE423" s="259"/>
      <c r="FF423" s="259"/>
      <c r="FG423" s="259"/>
      <c r="FH423" s="259"/>
      <c r="FI423" s="259"/>
      <c r="FJ423" s="259"/>
      <c r="FK423" s="259"/>
      <c r="FL423" s="259"/>
      <c r="FM423" s="259"/>
      <c r="FN423" s="259"/>
      <c r="FO423" s="259"/>
      <c r="FP423" s="259"/>
      <c r="FQ423" s="259"/>
      <c r="FR423" s="259"/>
      <c r="FS423" s="259"/>
      <c r="FT423" s="259"/>
      <c r="FU423" s="259"/>
      <c r="FV423" s="259"/>
      <c r="FW423" s="259"/>
      <c r="FX423" s="259"/>
      <c r="FY423" s="259"/>
      <c r="FZ423" s="259"/>
      <c r="GA423" s="259"/>
      <c r="GB423" s="259"/>
      <c r="GC423" s="259"/>
      <c r="GD423" s="259"/>
      <c r="GE423" s="259"/>
      <c r="GF423" s="259"/>
      <c r="GG423" s="259"/>
      <c r="GH423" s="259"/>
      <c r="GI423" s="259"/>
    </row>
    <row r="424" spans="1:191" hidden="1">
      <c r="K424" s="476"/>
      <c r="L424" s="476"/>
      <c r="M424" s="476"/>
      <c r="N424" s="476"/>
      <c r="O424" s="476"/>
      <c r="P424" s="476"/>
      <c r="Q424" s="476"/>
      <c r="R424" s="476"/>
      <c r="S424" s="476"/>
      <c r="T424" s="476"/>
      <c r="U424" s="476"/>
      <c r="V424" s="476"/>
      <c r="W424" s="476"/>
      <c r="X424" s="476"/>
      <c r="Y424" s="476"/>
      <c r="Z424" s="476"/>
      <c r="AA424" s="476"/>
      <c r="AB424" s="476"/>
      <c r="AC424" s="476"/>
      <c r="AD424" s="476"/>
      <c r="AE424" s="476"/>
      <c r="AF424" s="476"/>
      <c r="AG424" s="476"/>
      <c r="AH424" s="476"/>
      <c r="AI424" s="476"/>
      <c r="AJ424" s="476"/>
      <c r="AK424" s="476"/>
      <c r="AL424" s="476"/>
      <c r="AM424" s="476"/>
      <c r="AN424" s="476"/>
      <c r="AO424" s="476"/>
      <c r="AP424" s="476"/>
      <c r="AQ424" s="476"/>
      <c r="AR424" s="476"/>
      <c r="AS424" s="476"/>
      <c r="AT424" s="476"/>
      <c r="AU424" s="476"/>
      <c r="AV424" s="476"/>
      <c r="AW424" s="476"/>
      <c r="AX424" s="476"/>
      <c r="AY424" s="476"/>
      <c r="AZ424" s="476"/>
      <c r="BA424" s="476"/>
      <c r="BB424" s="476"/>
      <c r="BC424" s="476"/>
      <c r="BD424" s="476"/>
      <c r="BE424" s="476"/>
      <c r="BF424" s="476"/>
      <c r="BG424" s="476"/>
      <c r="BH424" s="476"/>
      <c r="BI424" s="476"/>
      <c r="BJ424" s="476"/>
      <c r="BK424" s="476"/>
      <c r="BL424" s="476"/>
      <c r="BM424" s="476"/>
      <c r="BN424" s="476"/>
      <c r="BO424" s="476"/>
      <c r="BP424" s="476"/>
      <c r="BQ424" s="476"/>
      <c r="BR424" s="476"/>
      <c r="BS424" s="476"/>
      <c r="BT424" s="476"/>
      <c r="BU424" s="476"/>
      <c r="BV424" s="476"/>
      <c r="BW424" s="476"/>
      <c r="BX424" s="476"/>
      <c r="BY424" s="476"/>
      <c r="BZ424" s="476"/>
      <c r="CA424" s="259"/>
      <c r="CB424" s="259"/>
      <c r="CC424" s="259"/>
      <c r="CD424" s="259"/>
      <c r="CE424" s="259"/>
      <c r="CF424" s="259"/>
      <c r="CG424" s="259"/>
      <c r="CH424" s="259"/>
      <c r="CI424" s="259"/>
      <c r="CJ424" s="259"/>
      <c r="CK424" s="259"/>
      <c r="CL424" s="259"/>
      <c r="CM424" s="259"/>
      <c r="CN424" s="259"/>
      <c r="CO424" s="259"/>
      <c r="CP424" s="259"/>
      <c r="CQ424" s="259"/>
      <c r="CR424" s="259"/>
      <c r="CS424" s="259"/>
      <c r="CT424" s="259"/>
      <c r="CU424" s="259"/>
      <c r="CV424" s="259"/>
      <c r="CW424" s="259"/>
      <c r="CX424" s="259"/>
      <c r="CY424" s="259"/>
      <c r="CZ424" s="259"/>
      <c r="DA424" s="259"/>
      <c r="DB424" s="259"/>
      <c r="DC424" s="259"/>
      <c r="DD424" s="259"/>
      <c r="DE424" s="259"/>
      <c r="DF424" s="259"/>
      <c r="DG424" s="259"/>
      <c r="DH424" s="259"/>
      <c r="DI424" s="259"/>
      <c r="DJ424" s="259"/>
      <c r="DK424" s="259"/>
      <c r="DL424" s="259"/>
      <c r="DM424" s="259"/>
      <c r="DN424" s="259"/>
      <c r="DO424" s="259"/>
      <c r="DP424" s="259"/>
      <c r="DQ424" s="259"/>
      <c r="DR424" s="259"/>
      <c r="DS424" s="259"/>
      <c r="DT424" s="259"/>
      <c r="DU424" s="259"/>
      <c r="DV424" s="259"/>
      <c r="DW424" s="259"/>
      <c r="DX424" s="259"/>
      <c r="DY424" s="259"/>
      <c r="DZ424" s="259"/>
      <c r="EA424" s="259"/>
      <c r="EB424" s="259"/>
      <c r="EC424" s="259"/>
      <c r="ED424" s="259"/>
      <c r="EE424" s="259"/>
      <c r="EF424" s="259"/>
      <c r="EG424" s="259"/>
      <c r="EH424" s="259"/>
      <c r="EI424" s="259"/>
      <c r="EJ424" s="259"/>
      <c r="EK424" s="259"/>
      <c r="EL424" s="259"/>
      <c r="EM424" s="259"/>
      <c r="EN424" s="259"/>
      <c r="EO424" s="259"/>
      <c r="EP424" s="259"/>
      <c r="EQ424" s="259"/>
      <c r="ER424" s="259"/>
      <c r="ES424" s="259"/>
      <c r="ET424" s="259"/>
      <c r="EU424" s="259"/>
      <c r="EV424" s="259"/>
      <c r="EW424" s="259"/>
      <c r="EX424" s="259"/>
      <c r="EY424" s="259"/>
      <c r="EZ424" s="259"/>
      <c r="FA424" s="259"/>
      <c r="FB424" s="259"/>
      <c r="FC424" s="259"/>
      <c r="FD424" s="259"/>
      <c r="FE424" s="259"/>
      <c r="FF424" s="259"/>
      <c r="FG424" s="259"/>
      <c r="FH424" s="259"/>
      <c r="FI424" s="259"/>
      <c r="FJ424" s="259"/>
      <c r="FK424" s="259"/>
      <c r="FL424" s="259"/>
      <c r="FM424" s="259"/>
      <c r="FN424" s="259"/>
      <c r="FO424" s="259"/>
      <c r="FP424" s="259"/>
      <c r="FQ424" s="259"/>
      <c r="FR424" s="259"/>
      <c r="FS424" s="259"/>
      <c r="FT424" s="259"/>
      <c r="FU424" s="259"/>
      <c r="FV424" s="259"/>
      <c r="FW424" s="259"/>
      <c r="FX424" s="259"/>
      <c r="FY424" s="259"/>
      <c r="FZ424" s="259"/>
      <c r="GA424" s="259"/>
      <c r="GB424" s="259"/>
      <c r="GC424" s="259"/>
      <c r="GD424" s="259"/>
      <c r="GE424" s="259"/>
      <c r="GF424" s="259"/>
      <c r="GG424" s="259"/>
      <c r="GH424" s="259"/>
      <c r="GI424" s="259"/>
    </row>
    <row r="425" spans="1:191" hidden="1">
      <c r="B425" s="441" t="s">
        <v>169</v>
      </c>
      <c r="C425" s="693"/>
      <c r="K425" s="491"/>
      <c r="L425" s="491"/>
      <c r="M425" s="491"/>
      <c r="N425" s="491"/>
      <c r="O425" s="491"/>
      <c r="P425" s="491"/>
      <c r="Q425" s="491"/>
      <c r="R425" s="491"/>
      <c r="S425" s="476"/>
      <c r="T425" s="476"/>
      <c r="U425" s="476"/>
      <c r="V425" s="476"/>
      <c r="W425" s="476"/>
      <c r="X425" s="476"/>
      <c r="Y425" s="476"/>
      <c r="Z425" s="476"/>
      <c r="AA425" s="476"/>
      <c r="AB425" s="476"/>
      <c r="AC425" s="476"/>
      <c r="AD425" s="476"/>
      <c r="AE425" s="476"/>
      <c r="AF425" s="476"/>
      <c r="AG425" s="476"/>
      <c r="AH425" s="476"/>
      <c r="AI425" s="476"/>
      <c r="AJ425" s="476"/>
      <c r="AK425" s="476"/>
      <c r="AL425" s="476"/>
      <c r="AM425" s="476"/>
      <c r="AN425" s="476"/>
      <c r="AO425" s="476"/>
      <c r="AP425" s="476"/>
      <c r="AQ425" s="476"/>
      <c r="AR425" s="476"/>
      <c r="AS425" s="476"/>
      <c r="AT425" s="476"/>
      <c r="AU425" s="476"/>
      <c r="AV425" s="476"/>
      <c r="AW425" s="476"/>
      <c r="AX425" s="476"/>
      <c r="AY425" s="476"/>
      <c r="AZ425" s="476"/>
      <c r="BA425" s="476"/>
      <c r="BB425" s="476"/>
      <c r="BC425" s="476"/>
      <c r="BD425" s="476"/>
      <c r="BE425" s="476"/>
      <c r="BF425" s="476"/>
      <c r="BG425" s="476"/>
      <c r="BH425" s="476"/>
      <c r="BI425" s="476"/>
      <c r="BJ425" s="476"/>
      <c r="BK425" s="476"/>
      <c r="BL425" s="476"/>
      <c r="BM425" s="476"/>
      <c r="BN425" s="476"/>
      <c r="BO425" s="476"/>
      <c r="BP425" s="476"/>
      <c r="BQ425" s="476"/>
      <c r="BR425" s="476"/>
      <c r="BS425" s="476"/>
      <c r="BT425" s="476"/>
      <c r="BU425" s="476"/>
      <c r="BV425" s="476"/>
      <c r="BW425" s="476"/>
      <c r="BX425" s="476"/>
      <c r="BY425" s="476"/>
      <c r="BZ425" s="476"/>
      <c r="CA425" s="259"/>
      <c r="CB425" s="259"/>
      <c r="CC425" s="259"/>
      <c r="CD425" s="259"/>
      <c r="CE425" s="259"/>
      <c r="CF425" s="259"/>
      <c r="CG425" s="259"/>
      <c r="CH425" s="259"/>
      <c r="CI425" s="259"/>
      <c r="CJ425" s="259"/>
      <c r="CK425" s="259"/>
      <c r="CL425" s="259"/>
      <c r="CM425" s="259"/>
      <c r="CN425" s="259"/>
      <c r="CO425" s="259"/>
      <c r="CP425" s="259"/>
      <c r="CQ425" s="259"/>
      <c r="CR425" s="259"/>
      <c r="CS425" s="259"/>
      <c r="CT425" s="259"/>
      <c r="CU425" s="259"/>
      <c r="CV425" s="259"/>
      <c r="CW425" s="259"/>
      <c r="CX425" s="259"/>
      <c r="CY425" s="259"/>
      <c r="CZ425" s="259"/>
      <c r="DA425" s="259"/>
      <c r="DB425" s="259"/>
      <c r="DC425" s="259"/>
      <c r="DD425" s="259"/>
      <c r="DE425" s="259"/>
      <c r="DF425" s="259"/>
      <c r="DG425" s="259"/>
      <c r="DH425" s="259"/>
      <c r="DI425" s="259"/>
      <c r="DJ425" s="259"/>
      <c r="DK425" s="259"/>
      <c r="DL425" s="259"/>
      <c r="DM425" s="259"/>
      <c r="DN425" s="259"/>
      <c r="DO425" s="259"/>
      <c r="DP425" s="259"/>
      <c r="DQ425" s="259"/>
      <c r="DR425" s="259"/>
      <c r="DS425" s="259"/>
      <c r="DT425" s="259"/>
      <c r="DU425" s="259"/>
      <c r="DV425" s="259"/>
      <c r="DW425" s="259"/>
      <c r="DX425" s="259"/>
      <c r="DY425" s="259"/>
      <c r="DZ425" s="259"/>
      <c r="EA425" s="259"/>
      <c r="EB425" s="259"/>
      <c r="EC425" s="259"/>
      <c r="ED425" s="259"/>
      <c r="EE425" s="259"/>
      <c r="EF425" s="259"/>
      <c r="EG425" s="259"/>
      <c r="EH425" s="259"/>
      <c r="EI425" s="259"/>
      <c r="EJ425" s="259"/>
      <c r="EK425" s="259"/>
      <c r="EL425" s="259"/>
      <c r="EM425" s="259"/>
      <c r="EN425" s="259"/>
      <c r="EO425" s="259"/>
      <c r="EP425" s="259"/>
      <c r="EQ425" s="259"/>
      <c r="ER425" s="259"/>
      <c r="ES425" s="259"/>
      <c r="ET425" s="259"/>
      <c r="EU425" s="259"/>
      <c r="EV425" s="259"/>
      <c r="EW425" s="259"/>
      <c r="EX425" s="259"/>
      <c r="EY425" s="259"/>
      <c r="EZ425" s="259"/>
      <c r="FA425" s="259"/>
      <c r="FB425" s="259"/>
      <c r="FC425" s="259"/>
      <c r="FD425" s="259"/>
      <c r="FE425" s="259"/>
      <c r="FF425" s="259"/>
      <c r="FG425" s="259"/>
      <c r="FH425" s="259"/>
      <c r="FI425" s="259"/>
      <c r="FJ425" s="259"/>
      <c r="FK425" s="259"/>
      <c r="FL425" s="259"/>
      <c r="FM425" s="259"/>
      <c r="FN425" s="259"/>
      <c r="FO425" s="259"/>
      <c r="FP425" s="259"/>
      <c r="FQ425" s="259"/>
      <c r="FR425" s="259"/>
      <c r="FS425" s="259"/>
      <c r="FT425" s="259"/>
      <c r="FU425" s="259"/>
      <c r="FV425" s="259"/>
      <c r="FW425" s="259"/>
      <c r="FX425" s="259"/>
      <c r="FY425" s="259"/>
      <c r="FZ425" s="259"/>
      <c r="GA425" s="259"/>
      <c r="GB425" s="259"/>
      <c r="GC425" s="259"/>
      <c r="GD425" s="259"/>
      <c r="GE425" s="259"/>
      <c r="GF425" s="259"/>
      <c r="GG425" s="259"/>
      <c r="GH425" s="259"/>
      <c r="GI425" s="259"/>
    </row>
    <row r="426" spans="1:191" hidden="1">
      <c r="A426" s="530"/>
      <c r="B426" s="441" t="s">
        <v>170</v>
      </c>
      <c r="C426" s="442" t="s">
        <v>153</v>
      </c>
      <c r="D426" s="442" t="s">
        <v>164</v>
      </c>
      <c r="E426" s="503" t="s">
        <v>165</v>
      </c>
      <c r="F426" s="503" t="s">
        <v>62</v>
      </c>
      <c r="G426" s="503" t="s">
        <v>166</v>
      </c>
      <c r="H426" s="504"/>
      <c r="I426" s="439"/>
      <c r="J426" s="505"/>
      <c r="K426" s="439"/>
      <c r="L426" s="439"/>
      <c r="M426" s="439"/>
      <c r="N426" s="491"/>
      <c r="O426" s="491"/>
      <c r="P426" s="491"/>
      <c r="Q426" s="491"/>
      <c r="R426" s="491"/>
      <c r="S426" s="476"/>
      <c r="T426" s="476"/>
      <c r="U426" s="476"/>
      <c r="V426" s="476"/>
      <c r="W426" s="476"/>
      <c r="X426" s="476"/>
      <c r="Y426" s="476"/>
      <c r="Z426" s="476"/>
      <c r="AA426" s="476"/>
      <c r="AB426" s="476"/>
      <c r="AC426" s="476"/>
      <c r="AD426" s="476"/>
      <c r="AE426" s="476"/>
      <c r="AF426" s="476"/>
      <c r="AG426" s="476"/>
      <c r="AH426" s="476"/>
      <c r="AI426" s="476"/>
      <c r="AJ426" s="476"/>
      <c r="AK426" s="476"/>
      <c r="AL426" s="476"/>
      <c r="AM426" s="476"/>
      <c r="AN426" s="476"/>
      <c r="AO426" s="476"/>
      <c r="AP426" s="476"/>
      <c r="AQ426" s="476"/>
      <c r="AR426" s="476"/>
      <c r="AS426" s="476"/>
      <c r="AT426" s="476"/>
      <c r="AU426" s="476"/>
      <c r="AV426" s="476"/>
      <c r="AW426" s="476"/>
      <c r="AX426" s="476"/>
      <c r="AY426" s="476"/>
      <c r="AZ426" s="476"/>
      <c r="BA426" s="476"/>
      <c r="BB426" s="476"/>
      <c r="BC426" s="476"/>
      <c r="BD426" s="476"/>
      <c r="BE426" s="476"/>
      <c r="BF426" s="476"/>
      <c r="BG426" s="476"/>
      <c r="BH426" s="476"/>
      <c r="BI426" s="476"/>
      <c r="BJ426" s="476"/>
      <c r="BK426" s="476"/>
      <c r="BL426" s="476"/>
      <c r="BM426" s="476"/>
      <c r="BN426" s="476"/>
      <c r="BO426" s="476"/>
      <c r="BP426" s="476"/>
      <c r="BQ426" s="476"/>
      <c r="BR426" s="476"/>
      <c r="BS426" s="476"/>
      <c r="BT426" s="476"/>
      <c r="BU426" s="476"/>
      <c r="BV426" s="476"/>
      <c r="BW426" s="476"/>
      <c r="BX426" s="476"/>
      <c r="BY426" s="476"/>
      <c r="BZ426" s="476"/>
      <c r="CA426" s="259"/>
      <c r="CB426" s="259"/>
      <c r="CC426" s="259"/>
      <c r="CD426" s="259"/>
      <c r="CE426" s="259"/>
      <c r="CF426" s="259"/>
      <c r="CG426" s="259"/>
      <c r="CH426" s="259"/>
      <c r="CI426" s="259"/>
      <c r="CJ426" s="259"/>
      <c r="CK426" s="259"/>
      <c r="CL426" s="259"/>
      <c r="CM426" s="259"/>
      <c r="CN426" s="259"/>
      <c r="CO426" s="259"/>
      <c r="CP426" s="259"/>
      <c r="CQ426" s="259"/>
      <c r="CR426" s="259"/>
      <c r="CS426" s="259"/>
      <c r="CT426" s="259"/>
      <c r="CU426" s="259"/>
      <c r="CV426" s="259"/>
      <c r="CW426" s="259"/>
      <c r="CX426" s="259"/>
      <c r="CY426" s="259"/>
      <c r="CZ426" s="259"/>
      <c r="DA426" s="259"/>
      <c r="DB426" s="259"/>
      <c r="DC426" s="259"/>
      <c r="DD426" s="259"/>
      <c r="DE426" s="259"/>
      <c r="DF426" s="259"/>
      <c r="DG426" s="259"/>
      <c r="DH426" s="259"/>
      <c r="DI426" s="259"/>
      <c r="DJ426" s="259"/>
      <c r="DK426" s="259"/>
      <c r="DL426" s="259"/>
      <c r="DM426" s="259"/>
      <c r="DN426" s="259"/>
      <c r="DO426" s="259"/>
      <c r="DP426" s="259"/>
      <c r="DQ426" s="259"/>
      <c r="DR426" s="259"/>
      <c r="DS426" s="259"/>
      <c r="DT426" s="259"/>
      <c r="DU426" s="259"/>
      <c r="DV426" s="259"/>
      <c r="DW426" s="259"/>
      <c r="DX426" s="259"/>
      <c r="DY426" s="259"/>
      <c r="DZ426" s="259"/>
      <c r="EA426" s="259"/>
      <c r="EB426" s="259"/>
      <c r="EC426" s="259"/>
      <c r="ED426" s="259"/>
      <c r="EE426" s="259"/>
      <c r="EF426" s="259"/>
      <c r="EG426" s="259"/>
      <c r="EH426" s="259"/>
      <c r="EI426" s="259"/>
      <c r="EJ426" s="259"/>
      <c r="EK426" s="259"/>
      <c r="EL426" s="259"/>
      <c r="EM426" s="259"/>
      <c r="EN426" s="259"/>
      <c r="EO426" s="259"/>
      <c r="EP426" s="259"/>
      <c r="EQ426" s="259"/>
      <c r="ER426" s="259"/>
      <c r="ES426" s="259"/>
      <c r="ET426" s="259"/>
      <c r="EU426" s="259"/>
      <c r="EV426" s="259"/>
      <c r="EW426" s="259"/>
      <c r="EX426" s="259"/>
      <c r="EY426" s="259"/>
      <c r="EZ426" s="259"/>
      <c r="FA426" s="259"/>
      <c r="FB426" s="259"/>
      <c r="FC426" s="259"/>
      <c r="FD426" s="259"/>
      <c r="FE426" s="259"/>
      <c r="FF426" s="259"/>
      <c r="FG426" s="259"/>
      <c r="FH426" s="259"/>
      <c r="FI426" s="259"/>
      <c r="FJ426" s="259"/>
      <c r="FK426" s="259"/>
      <c r="FL426" s="259"/>
      <c r="FM426" s="259"/>
      <c r="FN426" s="259"/>
      <c r="FO426" s="259"/>
      <c r="FP426" s="259"/>
      <c r="FQ426" s="259"/>
      <c r="FR426" s="259"/>
      <c r="FS426" s="259"/>
      <c r="FT426" s="259"/>
      <c r="FU426" s="259"/>
      <c r="FV426" s="259"/>
      <c r="FW426" s="259"/>
      <c r="FX426" s="259"/>
      <c r="FY426" s="259"/>
      <c r="FZ426" s="259"/>
      <c r="GA426" s="259"/>
      <c r="GB426" s="259"/>
      <c r="GC426" s="259"/>
      <c r="GD426" s="259"/>
      <c r="GE426" s="259"/>
      <c r="GF426" s="259"/>
      <c r="GG426" s="259"/>
      <c r="GH426" s="259"/>
      <c r="GI426" s="259"/>
    </row>
    <row r="427" spans="1:191" hidden="1">
      <c r="B427" s="444" t="s">
        <v>21</v>
      </c>
      <c r="C427" s="694"/>
      <c r="D427" s="683"/>
      <c r="E427" s="684"/>
      <c r="F427" s="684"/>
      <c r="G427" s="685"/>
      <c r="H427" s="257"/>
      <c r="I427" s="435"/>
      <c r="J427" s="439"/>
      <c r="K427" s="435"/>
      <c r="L427" s="435"/>
      <c r="M427" s="435"/>
      <c r="N427" s="491"/>
      <c r="O427" s="491"/>
      <c r="P427" s="491"/>
      <c r="Q427" s="491"/>
      <c r="R427" s="491"/>
      <c r="S427" s="476"/>
      <c r="T427" s="476"/>
      <c r="U427" s="476"/>
      <c r="V427" s="476"/>
      <c r="W427" s="476"/>
      <c r="X427" s="476"/>
      <c r="Y427" s="476"/>
      <c r="Z427" s="476"/>
      <c r="AA427" s="476"/>
      <c r="AB427" s="476"/>
      <c r="AC427" s="476"/>
      <c r="AD427" s="476"/>
      <c r="AE427" s="476"/>
      <c r="AF427" s="476"/>
      <c r="AG427" s="476"/>
      <c r="AH427" s="476"/>
      <c r="AI427" s="476"/>
      <c r="AJ427" s="476"/>
      <c r="AK427" s="476"/>
      <c r="AL427" s="476"/>
      <c r="AM427" s="476"/>
      <c r="AN427" s="476"/>
      <c r="AO427" s="476"/>
      <c r="AP427" s="476"/>
      <c r="AQ427" s="476"/>
      <c r="AR427" s="476"/>
      <c r="AS427" s="476"/>
      <c r="AT427" s="476"/>
      <c r="AU427" s="476"/>
      <c r="AV427" s="476"/>
      <c r="AW427" s="476"/>
      <c r="AX427" s="476"/>
      <c r="AY427" s="476"/>
      <c r="AZ427" s="476"/>
      <c r="BA427" s="476"/>
      <c r="BB427" s="476"/>
      <c r="BC427" s="476"/>
      <c r="BD427" s="476"/>
      <c r="BE427" s="476"/>
      <c r="BF427" s="476"/>
      <c r="BG427" s="476"/>
      <c r="BH427" s="476"/>
      <c r="BI427" s="476"/>
      <c r="BJ427" s="476"/>
      <c r="BK427" s="476"/>
      <c r="BL427" s="476"/>
      <c r="BM427" s="476"/>
      <c r="BN427" s="476"/>
      <c r="BO427" s="476"/>
      <c r="BP427" s="476"/>
      <c r="BQ427" s="476"/>
      <c r="BR427" s="476"/>
      <c r="BS427" s="476"/>
      <c r="BT427" s="476"/>
      <c r="BU427" s="476"/>
      <c r="BV427" s="476"/>
      <c r="BW427" s="476"/>
      <c r="BX427" s="476"/>
      <c r="BY427" s="476"/>
      <c r="BZ427" s="476"/>
      <c r="CA427" s="259"/>
      <c r="CB427" s="259"/>
      <c r="CC427" s="259"/>
      <c r="CD427" s="259"/>
      <c r="CE427" s="259"/>
      <c r="CF427" s="259"/>
      <c r="CG427" s="259"/>
      <c r="CH427" s="259"/>
      <c r="CI427" s="259"/>
      <c r="CJ427" s="259"/>
      <c r="CK427" s="259"/>
      <c r="CL427" s="259"/>
      <c r="CM427" s="259"/>
      <c r="CN427" s="259"/>
      <c r="CO427" s="259"/>
      <c r="CP427" s="259"/>
      <c r="CQ427" s="259"/>
      <c r="CR427" s="259"/>
      <c r="CS427" s="259"/>
      <c r="CT427" s="259"/>
      <c r="CU427" s="259"/>
      <c r="CV427" s="259"/>
      <c r="CW427" s="259"/>
      <c r="CX427" s="259"/>
      <c r="CY427" s="259"/>
      <c r="CZ427" s="259"/>
      <c r="DA427" s="259"/>
      <c r="DB427" s="259"/>
      <c r="DC427" s="259"/>
      <c r="DD427" s="259"/>
      <c r="DE427" s="259"/>
      <c r="DF427" s="259"/>
      <c r="DG427" s="259"/>
      <c r="DH427" s="259"/>
      <c r="DI427" s="259"/>
      <c r="DJ427" s="259"/>
      <c r="DK427" s="259"/>
      <c r="DL427" s="259"/>
      <c r="DM427" s="259"/>
      <c r="DN427" s="259"/>
      <c r="DO427" s="259"/>
      <c r="DP427" s="259"/>
      <c r="DQ427" s="259"/>
      <c r="DR427" s="259"/>
      <c r="DS427" s="259"/>
      <c r="DT427" s="259"/>
      <c r="DU427" s="259"/>
      <c r="DV427" s="259"/>
      <c r="DW427" s="259"/>
      <c r="DX427" s="259"/>
      <c r="DY427" s="259"/>
      <c r="DZ427" s="259"/>
      <c r="EA427" s="259"/>
      <c r="EB427" s="259"/>
      <c r="EC427" s="259"/>
      <c r="ED427" s="259"/>
      <c r="EE427" s="259"/>
      <c r="EF427" s="259"/>
      <c r="EG427" s="259"/>
      <c r="EH427" s="259"/>
      <c r="EI427" s="259"/>
      <c r="EJ427" s="259"/>
      <c r="EK427" s="259"/>
      <c r="EL427" s="259"/>
      <c r="EM427" s="259"/>
      <c r="EN427" s="259"/>
      <c r="EO427" s="259"/>
      <c r="EP427" s="259"/>
      <c r="EQ427" s="259"/>
      <c r="ER427" s="259"/>
      <c r="ES427" s="259"/>
      <c r="ET427" s="259"/>
      <c r="EU427" s="259"/>
      <c r="EV427" s="259"/>
      <c r="EW427" s="259"/>
      <c r="EX427" s="259"/>
      <c r="EY427" s="259"/>
      <c r="EZ427" s="259"/>
      <c r="FA427" s="259"/>
      <c r="FB427" s="259"/>
      <c r="FC427" s="259"/>
      <c r="FD427" s="259"/>
      <c r="FE427" s="259"/>
      <c r="FF427" s="259"/>
      <c r="FG427" s="259"/>
      <c r="FH427" s="259"/>
      <c r="FI427" s="259"/>
      <c r="FJ427" s="259"/>
      <c r="FK427" s="259"/>
      <c r="FL427" s="259"/>
      <c r="FM427" s="259"/>
      <c r="FN427" s="259"/>
      <c r="FO427" s="259"/>
      <c r="FP427" s="259"/>
      <c r="FQ427" s="259"/>
      <c r="FR427" s="259"/>
      <c r="FS427" s="259"/>
      <c r="FT427" s="259"/>
      <c r="FU427" s="259"/>
      <c r="FV427" s="259"/>
      <c r="FW427" s="259"/>
      <c r="FX427" s="259"/>
      <c r="FY427" s="259"/>
      <c r="FZ427" s="259"/>
      <c r="GA427" s="259"/>
      <c r="GB427" s="259"/>
      <c r="GC427" s="259"/>
      <c r="GD427" s="259"/>
      <c r="GE427" s="259"/>
      <c r="GF427" s="259"/>
      <c r="GG427" s="259"/>
      <c r="GH427" s="259"/>
      <c r="GI427" s="259"/>
    </row>
    <row r="428" spans="1:191" hidden="1">
      <c r="C428" s="690"/>
      <c r="D428" s="683"/>
      <c r="E428" s="684"/>
      <c r="F428" s="684"/>
      <c r="G428" s="685"/>
      <c r="H428" s="257"/>
      <c r="I428" s="435"/>
      <c r="J428" s="439"/>
      <c r="K428" s="435"/>
      <c r="L428" s="435"/>
      <c r="M428" s="435"/>
      <c r="N428" s="491"/>
      <c r="O428" s="491"/>
      <c r="P428" s="491"/>
      <c r="Q428" s="491"/>
      <c r="R428" s="491"/>
      <c r="S428" s="476"/>
      <c r="T428" s="476"/>
      <c r="U428" s="476"/>
      <c r="V428" s="476"/>
      <c r="W428" s="476"/>
      <c r="X428" s="476"/>
      <c r="Y428" s="476"/>
      <c r="Z428" s="476"/>
      <c r="AA428" s="476"/>
      <c r="AB428" s="476"/>
      <c r="AC428" s="476"/>
      <c r="AD428" s="476"/>
      <c r="AE428" s="476"/>
      <c r="AF428" s="476"/>
      <c r="AG428" s="476"/>
      <c r="AH428" s="476"/>
      <c r="AI428" s="476"/>
      <c r="AJ428" s="476"/>
      <c r="AK428" s="476"/>
      <c r="AL428" s="476"/>
      <c r="AM428" s="476"/>
      <c r="AN428" s="476"/>
      <c r="AO428" s="476"/>
      <c r="AP428" s="476"/>
      <c r="AQ428" s="476"/>
      <c r="AR428" s="476"/>
      <c r="AS428" s="476"/>
      <c r="AT428" s="476"/>
      <c r="AU428" s="476"/>
      <c r="AV428" s="476"/>
      <c r="AW428" s="476"/>
      <c r="AX428" s="476"/>
      <c r="AY428" s="476"/>
      <c r="AZ428" s="476"/>
      <c r="BA428" s="476"/>
      <c r="BB428" s="476"/>
      <c r="BC428" s="476"/>
      <c r="BD428" s="476"/>
      <c r="BE428" s="476"/>
      <c r="BF428" s="476"/>
      <c r="BG428" s="476"/>
      <c r="BH428" s="476"/>
      <c r="BI428" s="476"/>
      <c r="BJ428" s="476"/>
      <c r="BK428" s="476"/>
      <c r="BL428" s="476"/>
      <c r="BM428" s="476"/>
      <c r="BN428" s="476"/>
      <c r="BO428" s="476"/>
      <c r="BP428" s="476"/>
      <c r="BQ428" s="476"/>
      <c r="BR428" s="476"/>
      <c r="BS428" s="476"/>
      <c r="BT428" s="476"/>
      <c r="BU428" s="476"/>
      <c r="BV428" s="476"/>
      <c r="BW428" s="476"/>
      <c r="BX428" s="476"/>
      <c r="BY428" s="476"/>
      <c r="BZ428" s="476"/>
      <c r="CA428" s="259"/>
      <c r="CB428" s="259"/>
      <c r="CC428" s="259"/>
      <c r="CD428" s="259"/>
      <c r="CE428" s="259"/>
      <c r="CF428" s="259"/>
      <c r="CG428" s="259"/>
      <c r="CH428" s="259"/>
      <c r="CI428" s="259"/>
      <c r="CJ428" s="259"/>
      <c r="CK428" s="259"/>
      <c r="CL428" s="259"/>
      <c r="CM428" s="259"/>
      <c r="CN428" s="259"/>
      <c r="CO428" s="259"/>
      <c r="CP428" s="259"/>
      <c r="CQ428" s="259"/>
      <c r="CR428" s="259"/>
      <c r="CS428" s="259"/>
      <c r="CT428" s="259"/>
      <c r="CU428" s="259"/>
      <c r="CV428" s="259"/>
      <c r="CW428" s="259"/>
      <c r="CX428" s="259"/>
      <c r="CY428" s="259"/>
      <c r="CZ428" s="259"/>
      <c r="DA428" s="259"/>
      <c r="DB428" s="259"/>
      <c r="DC428" s="259"/>
      <c r="DD428" s="259"/>
      <c r="DE428" s="259"/>
      <c r="DF428" s="259"/>
      <c r="DG428" s="259"/>
      <c r="DH428" s="259"/>
      <c r="DI428" s="259"/>
      <c r="DJ428" s="259"/>
      <c r="DK428" s="259"/>
      <c r="DL428" s="259"/>
      <c r="DM428" s="259"/>
      <c r="DN428" s="259"/>
      <c r="DO428" s="259"/>
      <c r="DP428" s="259"/>
      <c r="DQ428" s="259"/>
      <c r="DR428" s="259"/>
      <c r="DS428" s="259"/>
      <c r="DT428" s="259"/>
      <c r="DU428" s="259"/>
      <c r="DV428" s="259"/>
      <c r="DW428" s="259"/>
      <c r="DX428" s="259"/>
      <c r="DY428" s="259"/>
      <c r="DZ428" s="259"/>
      <c r="EA428" s="259"/>
      <c r="EB428" s="259"/>
      <c r="EC428" s="259"/>
      <c r="ED428" s="259"/>
      <c r="EE428" s="259"/>
      <c r="EF428" s="259"/>
      <c r="EG428" s="259"/>
      <c r="EH428" s="259"/>
      <c r="EI428" s="259"/>
      <c r="EJ428" s="259"/>
      <c r="EK428" s="259"/>
      <c r="EL428" s="259"/>
      <c r="EM428" s="259"/>
      <c r="EN428" s="259"/>
      <c r="EO428" s="259"/>
      <c r="EP428" s="259"/>
      <c r="EQ428" s="259"/>
      <c r="ER428" s="259"/>
      <c r="ES428" s="259"/>
      <c r="ET428" s="259"/>
      <c r="EU428" s="259"/>
      <c r="EV428" s="259"/>
      <c r="EW428" s="259"/>
      <c r="EX428" s="259"/>
      <c r="EY428" s="259"/>
      <c r="EZ428" s="259"/>
      <c r="FA428" s="259"/>
      <c r="FB428" s="259"/>
      <c r="FC428" s="259"/>
      <c r="FD428" s="259"/>
      <c r="FE428" s="259"/>
      <c r="FF428" s="259"/>
      <c r="FG428" s="259"/>
      <c r="FH428" s="259"/>
      <c r="FI428" s="259"/>
      <c r="FJ428" s="259"/>
      <c r="FK428" s="259"/>
      <c r="FL428" s="259"/>
      <c r="FM428" s="259"/>
      <c r="FN428" s="259"/>
      <c r="FO428" s="259"/>
      <c r="FP428" s="259"/>
      <c r="FQ428" s="259"/>
      <c r="FR428" s="259"/>
      <c r="FS428" s="259"/>
      <c r="FT428" s="259"/>
      <c r="FU428" s="259"/>
      <c r="FV428" s="259"/>
      <c r="FW428" s="259"/>
      <c r="FX428" s="259"/>
      <c r="FY428" s="259"/>
      <c r="FZ428" s="259"/>
      <c r="GA428" s="259"/>
      <c r="GB428" s="259"/>
      <c r="GC428" s="259"/>
      <c r="GD428" s="259"/>
      <c r="GE428" s="259"/>
      <c r="GF428" s="259"/>
      <c r="GG428" s="259"/>
      <c r="GH428" s="259"/>
      <c r="GI428" s="259"/>
    </row>
    <row r="429" spans="1:191" hidden="1">
      <c r="C429" s="690"/>
      <c r="D429" s="683"/>
      <c r="E429" s="688"/>
      <c r="F429" s="688"/>
      <c r="G429" s="689"/>
      <c r="H429" s="275"/>
      <c r="I429" s="435"/>
      <c r="J429" s="439"/>
      <c r="K429" s="435"/>
      <c r="L429" s="435"/>
      <c r="M429" s="435"/>
      <c r="N429" s="491"/>
      <c r="O429" s="491"/>
      <c r="P429" s="491"/>
      <c r="Q429" s="491"/>
      <c r="R429" s="491"/>
      <c r="S429" s="476"/>
      <c r="T429" s="476"/>
      <c r="U429" s="476"/>
      <c r="V429" s="476"/>
      <c r="W429" s="476"/>
      <c r="X429" s="476"/>
      <c r="Y429" s="476"/>
      <c r="Z429" s="476"/>
      <c r="AA429" s="476"/>
      <c r="AB429" s="476"/>
      <c r="AC429" s="476"/>
      <c r="AD429" s="476"/>
      <c r="AE429" s="476"/>
      <c r="AF429" s="476"/>
      <c r="AG429" s="476"/>
      <c r="AH429" s="476"/>
      <c r="AI429" s="476"/>
      <c r="AJ429" s="476"/>
      <c r="AK429" s="476"/>
      <c r="AL429" s="476"/>
      <c r="AM429" s="476"/>
      <c r="AN429" s="476"/>
      <c r="AO429" s="476"/>
      <c r="AP429" s="476"/>
      <c r="AQ429" s="476"/>
      <c r="AR429" s="476"/>
      <c r="AS429" s="476"/>
      <c r="AT429" s="476"/>
      <c r="AU429" s="476"/>
      <c r="AV429" s="476"/>
      <c r="AW429" s="476"/>
      <c r="AX429" s="476"/>
      <c r="AY429" s="476"/>
      <c r="AZ429" s="476"/>
      <c r="BA429" s="476"/>
      <c r="BB429" s="476"/>
      <c r="BC429" s="476"/>
      <c r="BD429" s="476"/>
      <c r="BE429" s="476"/>
      <c r="BF429" s="476"/>
      <c r="BG429" s="476"/>
      <c r="BH429" s="476"/>
      <c r="BI429" s="476"/>
      <c r="BJ429" s="476"/>
      <c r="BK429" s="476"/>
      <c r="BL429" s="476"/>
      <c r="BM429" s="476"/>
      <c r="BN429" s="476"/>
      <c r="BO429" s="476"/>
      <c r="BP429" s="476"/>
      <c r="BQ429" s="476"/>
      <c r="BR429" s="476"/>
      <c r="BS429" s="476"/>
      <c r="BT429" s="476"/>
      <c r="BU429" s="476"/>
      <c r="BV429" s="476"/>
      <c r="BW429" s="476"/>
      <c r="BX429" s="476"/>
      <c r="BY429" s="476"/>
      <c r="BZ429" s="476"/>
      <c r="CA429" s="476"/>
      <c r="CB429" s="259"/>
      <c r="CC429" s="259"/>
      <c r="CD429" s="259"/>
      <c r="CE429" s="259"/>
      <c r="CF429" s="259"/>
      <c r="CG429" s="259"/>
      <c r="CH429" s="259"/>
      <c r="CI429" s="259"/>
      <c r="CJ429" s="259"/>
      <c r="CK429" s="259"/>
      <c r="CL429" s="259"/>
      <c r="CM429" s="259"/>
      <c r="CN429" s="259"/>
      <c r="CO429" s="259"/>
      <c r="CP429" s="259"/>
      <c r="CQ429" s="259"/>
      <c r="CR429" s="259"/>
      <c r="CS429" s="259"/>
      <c r="CT429" s="259"/>
      <c r="CU429" s="259"/>
      <c r="CV429" s="259"/>
      <c r="CW429" s="259"/>
      <c r="CX429" s="259"/>
      <c r="CY429" s="259"/>
      <c r="CZ429" s="259"/>
      <c r="DA429" s="259"/>
      <c r="DB429" s="259"/>
      <c r="DC429" s="259"/>
      <c r="DD429" s="259"/>
      <c r="DE429" s="259"/>
      <c r="DF429" s="259"/>
      <c r="DG429" s="259"/>
      <c r="DH429" s="259"/>
      <c r="DI429" s="259"/>
      <c r="DJ429" s="259"/>
      <c r="DK429" s="259"/>
      <c r="DL429" s="259"/>
      <c r="DM429" s="259"/>
      <c r="DN429" s="259"/>
      <c r="DO429" s="259"/>
      <c r="DP429" s="259"/>
      <c r="DQ429" s="259"/>
      <c r="DR429" s="259"/>
      <c r="DS429" s="259"/>
      <c r="DT429" s="259"/>
      <c r="DU429" s="259"/>
      <c r="DV429" s="259"/>
      <c r="DW429" s="259"/>
      <c r="DX429" s="259"/>
      <c r="DY429" s="259"/>
      <c r="DZ429" s="259"/>
      <c r="EA429" s="259"/>
      <c r="EB429" s="259"/>
      <c r="EC429" s="259"/>
      <c r="ED429" s="259"/>
      <c r="EE429" s="259"/>
      <c r="EF429" s="259"/>
      <c r="EG429" s="259"/>
      <c r="EH429" s="259"/>
      <c r="EI429" s="259"/>
      <c r="EJ429" s="259"/>
      <c r="EK429" s="259"/>
      <c r="EL429" s="259"/>
      <c r="EM429" s="259"/>
      <c r="EN429" s="259"/>
      <c r="EO429" s="259"/>
      <c r="EP429" s="259"/>
      <c r="EQ429" s="259"/>
      <c r="ER429" s="259"/>
      <c r="ES429" s="259"/>
      <c r="ET429" s="259"/>
      <c r="EU429" s="259"/>
      <c r="EV429" s="259"/>
      <c r="EW429" s="259"/>
      <c r="EX429" s="259"/>
      <c r="EY429" s="259"/>
      <c r="EZ429" s="259"/>
      <c r="FA429" s="259"/>
      <c r="FB429" s="259"/>
      <c r="FC429" s="259"/>
      <c r="FD429" s="259"/>
      <c r="FE429" s="259"/>
      <c r="FF429" s="259"/>
      <c r="FG429" s="259"/>
      <c r="FH429" s="259"/>
      <c r="FI429" s="259"/>
      <c r="FJ429" s="259"/>
      <c r="FK429" s="259"/>
      <c r="FL429" s="259"/>
      <c r="FM429" s="259"/>
      <c r="FN429" s="259"/>
      <c r="FO429" s="259"/>
      <c r="FP429" s="259"/>
      <c r="FQ429" s="259"/>
      <c r="FR429" s="259"/>
      <c r="FS429" s="259"/>
      <c r="FT429" s="259"/>
      <c r="FU429" s="259"/>
      <c r="FV429" s="259"/>
      <c r="FW429" s="259"/>
      <c r="FX429" s="259"/>
      <c r="FY429" s="259"/>
      <c r="FZ429" s="259"/>
      <c r="GA429" s="259"/>
      <c r="GB429" s="259"/>
      <c r="GC429" s="259"/>
      <c r="GD429" s="259"/>
      <c r="GE429" s="259"/>
      <c r="GF429" s="259"/>
      <c r="GG429" s="259"/>
      <c r="GH429" s="259"/>
      <c r="GI429" s="259"/>
    </row>
    <row r="430" spans="1:191" hidden="1">
      <c r="C430" s="690"/>
      <c r="D430" s="683"/>
      <c r="E430" s="691"/>
      <c r="F430" s="691"/>
      <c r="G430" s="692"/>
      <c r="H430" s="275"/>
      <c r="I430" s="435"/>
      <c r="J430" s="439"/>
      <c r="K430" s="435"/>
      <c r="L430" s="435"/>
      <c r="M430" s="435"/>
      <c r="N430" s="491"/>
      <c r="O430" s="491"/>
      <c r="P430" s="491"/>
      <c r="Q430" s="491"/>
      <c r="R430" s="491"/>
      <c r="S430" s="476"/>
      <c r="T430" s="476"/>
      <c r="U430" s="476"/>
      <c r="V430" s="476"/>
      <c r="W430" s="476"/>
      <c r="X430" s="476"/>
      <c r="Y430" s="476"/>
      <c r="Z430" s="476"/>
      <c r="AA430" s="476"/>
      <c r="AB430" s="476"/>
      <c r="AC430" s="476"/>
      <c r="AD430" s="476"/>
      <c r="AE430" s="476"/>
      <c r="AF430" s="476"/>
      <c r="AG430" s="476"/>
      <c r="AH430" s="476"/>
      <c r="AI430" s="476"/>
      <c r="AJ430" s="476"/>
      <c r="AK430" s="476"/>
      <c r="AL430" s="476"/>
      <c r="AM430" s="476"/>
      <c r="AN430" s="476"/>
      <c r="AO430" s="476"/>
      <c r="AP430" s="476"/>
      <c r="AQ430" s="476"/>
      <c r="AR430" s="476"/>
      <c r="AS430" s="476"/>
      <c r="AT430" s="476"/>
      <c r="AU430" s="476"/>
      <c r="AV430" s="476"/>
      <c r="AW430" s="476"/>
      <c r="AX430" s="476"/>
      <c r="AY430" s="476"/>
      <c r="AZ430" s="476"/>
      <c r="BA430" s="476"/>
      <c r="BB430" s="476"/>
      <c r="BC430" s="476"/>
      <c r="BD430" s="476"/>
      <c r="BE430" s="476"/>
      <c r="BF430" s="476"/>
      <c r="BG430" s="476"/>
      <c r="BH430" s="476"/>
      <c r="BI430" s="476"/>
      <c r="BJ430" s="476"/>
      <c r="BK430" s="476"/>
      <c r="BL430" s="476"/>
      <c r="BM430" s="476"/>
      <c r="BN430" s="476"/>
      <c r="BO430" s="476"/>
      <c r="BP430" s="476"/>
      <c r="BQ430" s="476"/>
      <c r="BR430" s="476"/>
      <c r="BS430" s="476"/>
      <c r="BT430" s="476"/>
      <c r="BU430" s="476"/>
      <c r="BV430" s="476"/>
      <c r="BW430" s="476"/>
      <c r="BX430" s="476"/>
      <c r="BY430" s="476"/>
      <c r="BZ430" s="476"/>
      <c r="CA430" s="259"/>
      <c r="CB430" s="259"/>
      <c r="CC430" s="259"/>
      <c r="CD430" s="259"/>
      <c r="CE430" s="259"/>
      <c r="CF430" s="259"/>
      <c r="CG430" s="259"/>
      <c r="CH430" s="259"/>
      <c r="CI430" s="259"/>
      <c r="CJ430" s="259"/>
      <c r="CK430" s="259"/>
      <c r="CL430" s="259"/>
      <c r="CM430" s="259"/>
      <c r="CN430" s="259"/>
      <c r="CO430" s="259"/>
      <c r="CP430" s="259"/>
      <c r="CQ430" s="259"/>
      <c r="CR430" s="259"/>
      <c r="CS430" s="259"/>
      <c r="CT430" s="259"/>
      <c r="CU430" s="259"/>
      <c r="CV430" s="259"/>
      <c r="CW430" s="259"/>
      <c r="CX430" s="259"/>
      <c r="CY430" s="259"/>
      <c r="CZ430" s="259"/>
      <c r="DA430" s="259"/>
      <c r="DB430" s="259"/>
      <c r="DC430" s="259"/>
      <c r="DD430" s="259"/>
      <c r="DE430" s="259"/>
      <c r="DF430" s="259"/>
      <c r="DG430" s="259"/>
      <c r="DH430" s="259"/>
      <c r="DI430" s="259"/>
      <c r="DJ430" s="259"/>
      <c r="DK430" s="259"/>
      <c r="DL430" s="259"/>
      <c r="DM430" s="259"/>
      <c r="DN430" s="259"/>
      <c r="DO430" s="259"/>
      <c r="DP430" s="259"/>
      <c r="DQ430" s="259"/>
      <c r="DR430" s="259"/>
      <c r="DS430" s="259"/>
      <c r="DT430" s="259"/>
      <c r="DU430" s="259"/>
      <c r="DV430" s="259"/>
      <c r="DW430" s="259"/>
      <c r="DX430" s="259"/>
      <c r="DY430" s="259"/>
      <c r="DZ430" s="259"/>
      <c r="EA430" s="259"/>
      <c r="EB430" s="259"/>
      <c r="EC430" s="259"/>
      <c r="ED430" s="259"/>
      <c r="EE430" s="259"/>
      <c r="EF430" s="259"/>
      <c r="EG430" s="259"/>
      <c r="EH430" s="259"/>
      <c r="EI430" s="259"/>
      <c r="EJ430" s="259"/>
      <c r="EK430" s="259"/>
      <c r="EL430" s="259"/>
      <c r="EM430" s="259"/>
      <c r="EN430" s="259"/>
      <c r="EO430" s="259"/>
      <c r="EP430" s="259"/>
      <c r="EQ430" s="259"/>
      <c r="ER430" s="259"/>
      <c r="ES430" s="259"/>
      <c r="ET430" s="259"/>
      <c r="EU430" s="259"/>
      <c r="EV430" s="259"/>
      <c r="EW430" s="259"/>
      <c r="EX430" s="259"/>
      <c r="EY430" s="259"/>
      <c r="EZ430" s="259"/>
      <c r="FA430" s="259"/>
      <c r="FB430" s="259"/>
      <c r="FC430" s="259"/>
      <c r="FD430" s="259"/>
      <c r="FE430" s="259"/>
      <c r="FF430" s="259"/>
      <c r="FG430" s="259"/>
      <c r="FH430" s="259"/>
      <c r="FI430" s="259"/>
      <c r="FJ430" s="259"/>
      <c r="FK430" s="259"/>
      <c r="FL430" s="259"/>
      <c r="FM430" s="259"/>
      <c r="FN430" s="259"/>
      <c r="FO430" s="259"/>
      <c r="FP430" s="259"/>
      <c r="FQ430" s="259"/>
      <c r="FR430" s="259"/>
      <c r="FS430" s="259"/>
      <c r="FT430" s="259"/>
      <c r="FU430" s="259"/>
      <c r="FV430" s="259"/>
      <c r="FW430" s="259"/>
      <c r="FX430" s="259"/>
      <c r="FY430" s="259"/>
      <c r="FZ430" s="259"/>
      <c r="GA430" s="259"/>
      <c r="GB430" s="259"/>
      <c r="GC430" s="259"/>
      <c r="GD430" s="259"/>
      <c r="GE430" s="259"/>
      <c r="GF430" s="259"/>
      <c r="GG430" s="259"/>
      <c r="GH430" s="259"/>
      <c r="GI430" s="259"/>
    </row>
    <row r="431" spans="1:191" hidden="1">
      <c r="J431" s="282"/>
      <c r="K431" s="282"/>
      <c r="L431" s="282"/>
      <c r="M431" s="282"/>
      <c r="N431" s="282"/>
      <c r="O431" s="282"/>
    </row>
    <row r="432" spans="1:191" hidden="1">
      <c r="B432" s="435" t="s">
        <v>201</v>
      </c>
      <c r="K432" s="491"/>
      <c r="L432" s="491"/>
      <c r="M432" s="491"/>
      <c r="N432" s="491"/>
      <c r="O432" s="491"/>
      <c r="P432" s="491"/>
      <c r="Q432" s="491"/>
      <c r="R432" s="491"/>
      <c r="S432" s="491"/>
      <c r="T432" s="491"/>
      <c r="U432" s="491"/>
      <c r="V432" s="491"/>
      <c r="W432" s="491"/>
      <c r="X432" s="491"/>
      <c r="Y432" s="491"/>
      <c r="Z432" s="491"/>
      <c r="AA432" s="491"/>
      <c r="AB432" s="491"/>
      <c r="AC432" s="491"/>
      <c r="AD432" s="491"/>
      <c r="AE432" s="491"/>
      <c r="AF432" s="491"/>
      <c r="AG432" s="491"/>
      <c r="AH432" s="491"/>
      <c r="AI432" s="491"/>
      <c r="AJ432" s="491"/>
      <c r="AK432" s="491"/>
      <c r="AL432" s="491"/>
      <c r="AM432" s="491"/>
      <c r="AN432" s="491"/>
      <c r="AO432" s="491"/>
      <c r="AP432" s="491"/>
      <c r="AQ432" s="491"/>
      <c r="AR432" s="491"/>
      <c r="AS432" s="491"/>
      <c r="AT432" s="491"/>
      <c r="AU432" s="491"/>
      <c r="AV432" s="491"/>
      <c r="AW432" s="491"/>
      <c r="AX432" s="491"/>
      <c r="AY432" s="491"/>
      <c r="AZ432" s="491"/>
      <c r="BA432" s="491"/>
      <c r="BB432" s="491"/>
      <c r="BC432" s="491"/>
      <c r="BD432" s="491"/>
      <c r="BE432" s="491"/>
      <c r="BF432" s="491"/>
      <c r="BG432" s="491"/>
      <c r="BH432" s="491"/>
      <c r="BI432" s="491"/>
      <c r="BJ432" s="491"/>
      <c r="BK432" s="491"/>
      <c r="BL432" s="491"/>
      <c r="BM432" s="491"/>
      <c r="BN432" s="491"/>
      <c r="BO432" s="491"/>
      <c r="BP432" s="491"/>
      <c r="BQ432" s="491"/>
      <c r="BR432" s="491"/>
      <c r="BS432" s="491"/>
      <c r="BT432" s="491"/>
      <c r="BU432" s="491"/>
      <c r="BV432" s="491"/>
      <c r="BW432" s="491"/>
      <c r="BX432" s="491"/>
      <c r="BY432" s="491"/>
      <c r="BZ432" s="491"/>
    </row>
    <row r="433" spans="1:191" hidden="1">
      <c r="B433" s="440" t="s">
        <v>215</v>
      </c>
      <c r="K433" s="491"/>
      <c r="L433" s="491"/>
      <c r="M433" s="491"/>
      <c r="N433" s="491"/>
      <c r="O433" s="491"/>
      <c r="P433" s="491"/>
      <c r="Q433" s="491"/>
      <c r="R433" s="491"/>
      <c r="S433" s="491"/>
      <c r="T433" s="491"/>
      <c r="U433" s="491"/>
      <c r="V433" s="491"/>
      <c r="W433" s="491"/>
      <c r="X433" s="491"/>
      <c r="Y433" s="491"/>
      <c r="Z433" s="491"/>
      <c r="AA433" s="491"/>
      <c r="AB433" s="491"/>
      <c r="AC433" s="491"/>
      <c r="AD433" s="491"/>
      <c r="AE433" s="491"/>
      <c r="AF433" s="491"/>
      <c r="AG433" s="491"/>
      <c r="AH433" s="491"/>
      <c r="AI433" s="491"/>
      <c r="AJ433" s="491"/>
      <c r="AK433" s="491"/>
      <c r="AL433" s="491"/>
      <c r="AM433" s="491"/>
      <c r="AN433" s="491"/>
      <c r="AO433" s="491"/>
      <c r="AP433" s="491"/>
      <c r="AQ433" s="491"/>
      <c r="AR433" s="491"/>
      <c r="AS433" s="491"/>
      <c r="AT433" s="491"/>
      <c r="AU433" s="491"/>
      <c r="AV433" s="491"/>
      <c r="AW433" s="491"/>
      <c r="AX433" s="491"/>
      <c r="AY433" s="491"/>
      <c r="AZ433" s="491"/>
      <c r="BA433" s="491"/>
      <c r="BB433" s="491"/>
      <c r="BC433" s="491"/>
      <c r="BD433" s="491"/>
      <c r="BE433" s="491"/>
      <c r="BF433" s="491"/>
      <c r="BG433" s="491"/>
      <c r="BH433" s="491"/>
      <c r="BI433" s="491"/>
      <c r="BJ433" s="491"/>
      <c r="BK433" s="491"/>
      <c r="BL433" s="491"/>
      <c r="BM433" s="491"/>
      <c r="BN433" s="491"/>
      <c r="BO433" s="491"/>
      <c r="BP433" s="491"/>
      <c r="BQ433" s="491"/>
      <c r="BR433" s="491"/>
      <c r="BS433" s="491"/>
      <c r="BT433" s="491"/>
      <c r="BU433" s="491"/>
      <c r="BV433" s="491"/>
      <c r="BW433" s="491"/>
      <c r="BX433" s="491"/>
      <c r="BY433" s="491"/>
      <c r="BZ433" s="491"/>
    </row>
    <row r="434" spans="1:191" hidden="1">
      <c r="B434" s="440" t="s">
        <v>161</v>
      </c>
      <c r="K434" s="491"/>
      <c r="L434" s="491"/>
      <c r="M434" s="491"/>
      <c r="N434" s="491"/>
      <c r="O434" s="491"/>
      <c r="P434" s="491"/>
      <c r="Q434" s="491"/>
      <c r="R434" s="491"/>
      <c r="S434" s="491"/>
      <c r="T434" s="491"/>
      <c r="U434" s="491"/>
      <c r="V434" s="491"/>
      <c r="W434" s="491"/>
      <c r="X434" s="491"/>
      <c r="Y434" s="491"/>
      <c r="Z434" s="491"/>
      <c r="AA434" s="491"/>
      <c r="AB434" s="491"/>
      <c r="AC434" s="491"/>
      <c r="AD434" s="491"/>
      <c r="AE434" s="491"/>
      <c r="AF434" s="491"/>
      <c r="AG434" s="491"/>
      <c r="AH434" s="491"/>
      <c r="AI434" s="491"/>
      <c r="AJ434" s="491"/>
      <c r="AK434" s="491"/>
      <c r="AL434" s="491"/>
      <c r="AM434" s="491"/>
      <c r="AN434" s="491"/>
      <c r="AO434" s="491"/>
      <c r="AP434" s="491"/>
      <c r="AQ434" s="491"/>
      <c r="AR434" s="491"/>
      <c r="AS434" s="491"/>
      <c r="AT434" s="491"/>
      <c r="AU434" s="491"/>
      <c r="AV434" s="491"/>
      <c r="AW434" s="491"/>
      <c r="AX434" s="491"/>
      <c r="AY434" s="491"/>
      <c r="AZ434" s="491"/>
      <c r="BA434" s="491"/>
      <c r="BB434" s="491"/>
      <c r="BC434" s="491"/>
      <c r="BD434" s="491"/>
      <c r="BE434" s="491"/>
      <c r="BF434" s="491"/>
      <c r="BG434" s="491"/>
      <c r="BH434" s="491"/>
      <c r="BI434" s="491"/>
      <c r="BJ434" s="491"/>
      <c r="BK434" s="491"/>
      <c r="BL434" s="491"/>
      <c r="BM434" s="491"/>
      <c r="BN434" s="491"/>
      <c r="BO434" s="491"/>
      <c r="BP434" s="491"/>
      <c r="BQ434" s="491"/>
      <c r="BR434" s="491"/>
      <c r="BS434" s="491"/>
      <c r="BT434" s="491"/>
      <c r="BU434" s="491"/>
      <c r="BV434" s="491"/>
      <c r="BW434" s="491"/>
      <c r="BX434" s="491"/>
      <c r="BY434" s="491"/>
      <c r="BZ434" s="491"/>
    </row>
    <row r="435" spans="1:191" hidden="1">
      <c r="B435" s="440"/>
      <c r="K435" s="491"/>
      <c r="L435" s="491"/>
      <c r="M435" s="491"/>
      <c r="N435" s="491"/>
      <c r="O435" s="491"/>
      <c r="P435" s="491"/>
      <c r="Q435" s="491"/>
      <c r="R435" s="491"/>
      <c r="S435" s="491"/>
      <c r="T435" s="491"/>
      <c r="U435" s="491"/>
      <c r="V435" s="491"/>
      <c r="W435" s="491"/>
      <c r="X435" s="491"/>
      <c r="Y435" s="491"/>
      <c r="Z435" s="491"/>
      <c r="AA435" s="491"/>
      <c r="AB435" s="491"/>
      <c r="AC435" s="491"/>
      <c r="AD435" s="491"/>
      <c r="AE435" s="491"/>
      <c r="AF435" s="491"/>
      <c r="AG435" s="491"/>
      <c r="AH435" s="491"/>
      <c r="AI435" s="491"/>
      <c r="AJ435" s="491"/>
      <c r="AK435" s="491"/>
      <c r="AL435" s="491"/>
      <c r="AM435" s="491"/>
      <c r="AN435" s="491"/>
      <c r="AO435" s="491"/>
      <c r="AP435" s="491"/>
      <c r="AQ435" s="491"/>
      <c r="AR435" s="491"/>
      <c r="AS435" s="491"/>
      <c r="AT435" s="491"/>
      <c r="AU435" s="491"/>
      <c r="AV435" s="491"/>
      <c r="AW435" s="491"/>
      <c r="AX435" s="491"/>
      <c r="AY435" s="491"/>
      <c r="AZ435" s="491"/>
      <c r="BA435" s="491"/>
      <c r="BB435" s="491"/>
      <c r="BC435" s="491"/>
      <c r="BD435" s="491"/>
      <c r="BE435" s="491"/>
      <c r="BF435" s="491"/>
      <c r="BG435" s="491"/>
      <c r="BH435" s="491"/>
      <c r="BI435" s="491"/>
      <c r="BJ435" s="491"/>
      <c r="BK435" s="491"/>
      <c r="BL435" s="491"/>
      <c r="BM435" s="491"/>
      <c r="BN435" s="491"/>
      <c r="BO435" s="491"/>
      <c r="BP435" s="491"/>
      <c r="BQ435" s="491"/>
      <c r="BR435" s="491"/>
      <c r="BS435" s="491"/>
      <c r="BT435" s="491"/>
      <c r="BU435" s="491"/>
      <c r="BV435" s="491"/>
      <c r="BW435" s="491"/>
      <c r="BX435" s="491"/>
      <c r="BY435" s="491"/>
      <c r="BZ435" s="491"/>
    </row>
    <row r="436" spans="1:191" hidden="1">
      <c r="B436" s="441" t="s">
        <v>162</v>
      </c>
      <c r="C436" s="681"/>
      <c r="K436" s="281"/>
      <c r="L436" s="282"/>
      <c r="M436" s="281"/>
      <c r="N436" s="281"/>
      <c r="O436" s="281"/>
      <c r="P436" s="476"/>
      <c r="Q436" s="476"/>
      <c r="R436" s="476"/>
      <c r="S436" s="491"/>
      <c r="T436" s="491"/>
      <c r="U436" s="491"/>
      <c r="V436" s="491"/>
      <c r="W436" s="491"/>
      <c r="X436" s="491"/>
      <c r="Y436" s="491"/>
      <c r="Z436" s="491"/>
      <c r="AA436" s="491"/>
      <c r="AB436" s="491"/>
      <c r="AC436" s="491"/>
      <c r="AD436" s="491"/>
      <c r="AE436" s="491"/>
      <c r="AF436" s="491"/>
      <c r="AG436" s="491"/>
      <c r="AH436" s="491"/>
      <c r="AI436" s="491"/>
      <c r="AJ436" s="491"/>
      <c r="AK436" s="491"/>
      <c r="AL436" s="491"/>
      <c r="AM436" s="491"/>
      <c r="AN436" s="491"/>
      <c r="AO436" s="491"/>
      <c r="AP436" s="491"/>
      <c r="AQ436" s="491"/>
      <c r="AR436" s="491"/>
      <c r="AS436" s="491"/>
      <c r="AT436" s="491"/>
      <c r="AU436" s="491"/>
      <c r="AV436" s="491"/>
      <c r="AW436" s="491"/>
      <c r="AX436" s="491"/>
      <c r="AY436" s="491"/>
      <c r="AZ436" s="491"/>
      <c r="BA436" s="491"/>
      <c r="BB436" s="491"/>
      <c r="BC436" s="491"/>
      <c r="BD436" s="491"/>
      <c r="BE436" s="491"/>
      <c r="BF436" s="491"/>
      <c r="BG436" s="491"/>
      <c r="BH436" s="491"/>
      <c r="BI436" s="491"/>
      <c r="BJ436" s="491"/>
      <c r="BK436" s="491"/>
      <c r="BL436" s="491"/>
      <c r="BM436" s="491"/>
      <c r="BN436" s="491"/>
      <c r="BO436" s="491"/>
      <c r="BP436" s="491"/>
      <c r="BQ436" s="491"/>
      <c r="BR436" s="491"/>
      <c r="BS436" s="491"/>
      <c r="BT436" s="491"/>
      <c r="BU436" s="491"/>
      <c r="BV436" s="491"/>
      <c r="BW436" s="491"/>
      <c r="BX436" s="491"/>
      <c r="BY436" s="491"/>
      <c r="BZ436" s="491"/>
    </row>
    <row r="437" spans="1:191" hidden="1">
      <c r="A437" s="530"/>
      <c r="B437" s="441" t="s">
        <v>163</v>
      </c>
      <c r="C437" s="442" t="s">
        <v>153</v>
      </c>
      <c r="D437" s="442" t="s">
        <v>164</v>
      </c>
      <c r="E437" s="503" t="s">
        <v>165</v>
      </c>
      <c r="F437" s="503" t="s">
        <v>62</v>
      </c>
      <c r="G437" s="503" t="s">
        <v>166</v>
      </c>
      <c r="H437" s="504"/>
      <c r="I437" s="439"/>
      <c r="J437" s="505"/>
      <c r="K437" s="439"/>
      <c r="L437" s="439"/>
      <c r="M437" s="439"/>
      <c r="N437" s="281"/>
      <c r="O437" s="281"/>
      <c r="P437" s="476"/>
      <c r="Q437" s="476"/>
      <c r="R437" s="476"/>
      <c r="S437" s="491"/>
      <c r="T437" s="491"/>
      <c r="U437" s="491"/>
      <c r="V437" s="491"/>
      <c r="W437" s="491"/>
      <c r="X437" s="491"/>
      <c r="Y437" s="491"/>
      <c r="Z437" s="491"/>
      <c r="AA437" s="491"/>
      <c r="AB437" s="491"/>
      <c r="AC437" s="491"/>
      <c r="AD437" s="491"/>
      <c r="AE437" s="491"/>
      <c r="AF437" s="491"/>
      <c r="AG437" s="491"/>
      <c r="AH437" s="491"/>
      <c r="AI437" s="491"/>
      <c r="AJ437" s="491"/>
      <c r="AK437" s="491"/>
      <c r="AL437" s="491"/>
      <c r="AM437" s="491"/>
      <c r="AN437" s="491"/>
      <c r="AO437" s="491"/>
      <c r="AP437" s="491"/>
      <c r="AQ437" s="491"/>
      <c r="AR437" s="491"/>
      <c r="AS437" s="491"/>
      <c r="AT437" s="491"/>
      <c r="AU437" s="491"/>
      <c r="AV437" s="491"/>
      <c r="AW437" s="491"/>
      <c r="AX437" s="491"/>
      <c r="AY437" s="491"/>
      <c r="AZ437" s="491"/>
      <c r="BA437" s="491"/>
      <c r="BB437" s="491"/>
      <c r="BC437" s="491"/>
      <c r="BD437" s="491"/>
      <c r="BE437" s="491"/>
      <c r="BF437" s="491"/>
      <c r="BG437" s="491"/>
      <c r="BH437" s="491"/>
      <c r="BI437" s="491"/>
      <c r="BJ437" s="491"/>
      <c r="BK437" s="491"/>
      <c r="BL437" s="491"/>
      <c r="BM437" s="491"/>
      <c r="BN437" s="491"/>
      <c r="BO437" s="491"/>
      <c r="BP437" s="491"/>
      <c r="BQ437" s="491"/>
      <c r="BR437" s="491"/>
      <c r="BS437" s="491"/>
      <c r="BT437" s="491"/>
      <c r="BU437" s="491"/>
      <c r="BV437" s="491"/>
      <c r="BW437" s="491"/>
      <c r="BX437" s="491"/>
      <c r="BY437" s="491"/>
      <c r="BZ437" s="491"/>
    </row>
    <row r="438" spans="1:191" hidden="1">
      <c r="B438" s="444" t="s">
        <v>21</v>
      </c>
      <c r="C438" s="682"/>
      <c r="D438" s="683"/>
      <c r="E438" s="684"/>
      <c r="F438" s="684"/>
      <c r="G438" s="685"/>
      <c r="H438" s="257"/>
      <c r="I438" s="435"/>
      <c r="J438" s="439"/>
      <c r="K438" s="435"/>
      <c r="L438" s="435"/>
      <c r="M438" s="435"/>
      <c r="N438" s="476"/>
      <c r="O438" s="476"/>
      <c r="P438" s="476"/>
      <c r="Q438" s="476"/>
      <c r="R438" s="476"/>
      <c r="S438" s="491"/>
      <c r="T438" s="491"/>
      <c r="U438" s="491"/>
      <c r="V438" s="491"/>
      <c r="W438" s="491"/>
      <c r="X438" s="491"/>
      <c r="Y438" s="491"/>
      <c r="Z438" s="491"/>
      <c r="AA438" s="491"/>
      <c r="AB438" s="491"/>
      <c r="AC438" s="491"/>
      <c r="AD438" s="491"/>
      <c r="AE438" s="491"/>
      <c r="AF438" s="491"/>
      <c r="AG438" s="491"/>
      <c r="AH438" s="491"/>
      <c r="AI438" s="491"/>
      <c r="AJ438" s="491"/>
      <c r="AK438" s="491"/>
      <c r="AL438" s="491"/>
      <c r="AM438" s="491"/>
      <c r="AN438" s="491"/>
      <c r="AO438" s="491"/>
      <c r="AP438" s="491"/>
      <c r="AQ438" s="491"/>
      <c r="AR438" s="491"/>
      <c r="AS438" s="491"/>
      <c r="AT438" s="491"/>
      <c r="AU438" s="491"/>
      <c r="AV438" s="491"/>
      <c r="AW438" s="491"/>
      <c r="AX438" s="491"/>
      <c r="AY438" s="491"/>
      <c r="AZ438" s="491"/>
      <c r="BA438" s="491"/>
      <c r="BB438" s="491"/>
      <c r="BC438" s="491"/>
      <c r="BD438" s="491"/>
      <c r="BE438" s="491"/>
      <c r="BF438" s="491"/>
      <c r="BG438" s="491"/>
      <c r="BH438" s="491"/>
      <c r="BI438" s="491"/>
      <c r="BJ438" s="491"/>
      <c r="BK438" s="491"/>
      <c r="BL438" s="491"/>
      <c r="BM438" s="491"/>
      <c r="BN438" s="491"/>
      <c r="BO438" s="491"/>
      <c r="BP438" s="491"/>
      <c r="BQ438" s="491"/>
      <c r="BR438" s="491"/>
      <c r="BS438" s="491"/>
      <c r="BT438" s="491"/>
      <c r="BU438" s="491"/>
      <c r="BV438" s="491"/>
      <c r="BW438" s="491"/>
      <c r="BX438" s="491"/>
      <c r="BY438" s="491"/>
      <c r="BZ438" s="491"/>
    </row>
    <row r="439" spans="1:191" hidden="1">
      <c r="C439" s="686"/>
      <c r="D439" s="683"/>
      <c r="E439" s="684"/>
      <c r="F439" s="684"/>
      <c r="G439" s="685"/>
      <c r="H439" s="257"/>
      <c r="I439" s="435"/>
      <c r="J439" s="439"/>
      <c r="K439" s="435"/>
      <c r="L439" s="435"/>
      <c r="M439" s="435"/>
      <c r="N439" s="476"/>
      <c r="O439" s="476"/>
      <c r="P439" s="476"/>
      <c r="Q439" s="476"/>
      <c r="R439" s="476"/>
      <c r="S439" s="491"/>
      <c r="T439" s="491"/>
      <c r="U439" s="491"/>
      <c r="V439" s="491"/>
      <c r="W439" s="491"/>
      <c r="X439" s="491"/>
      <c r="Y439" s="491"/>
      <c r="Z439" s="491"/>
      <c r="AA439" s="491"/>
      <c r="AB439" s="491"/>
      <c r="AC439" s="491"/>
      <c r="AD439" s="491"/>
      <c r="AE439" s="491"/>
      <c r="AF439" s="491"/>
      <c r="AG439" s="491"/>
      <c r="AH439" s="491"/>
      <c r="AI439" s="491"/>
      <c r="AJ439" s="491"/>
      <c r="AK439" s="491"/>
      <c r="AL439" s="491"/>
      <c r="AM439" s="491"/>
      <c r="AN439" s="491"/>
      <c r="AO439" s="491"/>
      <c r="AP439" s="491"/>
      <c r="AQ439" s="491"/>
      <c r="AR439" s="491"/>
      <c r="AS439" s="491"/>
      <c r="AT439" s="491"/>
      <c r="AU439" s="491"/>
      <c r="AV439" s="491"/>
      <c r="AW439" s="491"/>
      <c r="AX439" s="491"/>
      <c r="AY439" s="491"/>
      <c r="AZ439" s="491"/>
      <c r="BA439" s="491"/>
      <c r="BB439" s="491"/>
      <c r="BC439" s="491"/>
      <c r="BD439" s="491"/>
      <c r="BE439" s="491"/>
      <c r="BF439" s="491"/>
      <c r="BG439" s="491"/>
      <c r="BH439" s="491"/>
      <c r="BI439" s="491"/>
      <c r="BJ439" s="491"/>
      <c r="BK439" s="491"/>
      <c r="BL439" s="491"/>
      <c r="BM439" s="491"/>
      <c r="BN439" s="491"/>
      <c r="BO439" s="491"/>
      <c r="BP439" s="491"/>
      <c r="BQ439" s="491"/>
      <c r="BR439" s="491"/>
      <c r="BS439" s="491"/>
      <c r="BT439" s="491"/>
      <c r="BU439" s="491"/>
      <c r="BV439" s="491"/>
      <c r="BW439" s="491"/>
      <c r="BX439" s="491"/>
      <c r="BY439" s="491"/>
      <c r="BZ439" s="491"/>
    </row>
    <row r="440" spans="1:191" hidden="1">
      <c r="C440" s="686"/>
      <c r="D440" s="687"/>
      <c r="E440" s="688"/>
      <c r="F440" s="688"/>
      <c r="G440" s="689"/>
      <c r="H440" s="275"/>
      <c r="I440" s="435"/>
      <c r="J440" s="439"/>
      <c r="K440" s="435"/>
      <c r="L440" s="435"/>
      <c r="M440" s="435"/>
      <c r="N440" s="476"/>
      <c r="O440" s="476"/>
      <c r="P440" s="476"/>
      <c r="Q440" s="476"/>
      <c r="R440" s="476"/>
      <c r="S440" s="476"/>
      <c r="T440" s="476"/>
      <c r="U440" s="476"/>
      <c r="V440" s="476"/>
      <c r="W440" s="476"/>
      <c r="X440" s="476"/>
      <c r="Y440" s="476"/>
      <c r="Z440" s="476"/>
      <c r="AA440" s="476"/>
      <c r="AB440" s="476"/>
      <c r="AC440" s="476"/>
      <c r="AD440" s="476"/>
      <c r="AE440" s="476"/>
      <c r="AF440" s="476"/>
      <c r="AG440" s="476"/>
      <c r="AH440" s="476"/>
      <c r="AI440" s="476"/>
      <c r="AJ440" s="476"/>
      <c r="AK440" s="476"/>
      <c r="AL440" s="476"/>
      <c r="AM440" s="476"/>
      <c r="AN440" s="476"/>
      <c r="AO440" s="476"/>
      <c r="AP440" s="476"/>
      <c r="AQ440" s="476"/>
      <c r="AR440" s="476"/>
      <c r="AS440" s="476"/>
      <c r="AT440" s="476"/>
      <c r="AU440" s="476"/>
      <c r="AV440" s="476"/>
      <c r="AW440" s="476"/>
      <c r="AX440" s="476"/>
      <c r="AY440" s="476"/>
      <c r="AZ440" s="476"/>
      <c r="BA440" s="476"/>
      <c r="BB440" s="476"/>
      <c r="BC440" s="476"/>
      <c r="BD440" s="476"/>
      <c r="BE440" s="476"/>
      <c r="BF440" s="476"/>
      <c r="BG440" s="476"/>
      <c r="BH440" s="476"/>
      <c r="BI440" s="476"/>
      <c r="BJ440" s="476"/>
      <c r="BK440" s="476"/>
      <c r="BL440" s="476"/>
      <c r="BM440" s="476"/>
      <c r="BN440" s="476"/>
      <c r="BO440" s="476"/>
      <c r="BP440" s="476"/>
      <c r="BQ440" s="476"/>
      <c r="BR440" s="476"/>
      <c r="BS440" s="476"/>
      <c r="BT440" s="476"/>
      <c r="BU440" s="476"/>
      <c r="BV440" s="476"/>
      <c r="BW440" s="476"/>
      <c r="BX440" s="476"/>
      <c r="BY440" s="476"/>
      <c r="BZ440" s="476"/>
      <c r="CA440" s="259"/>
      <c r="CB440" s="259"/>
      <c r="CC440" s="259"/>
      <c r="CD440" s="259"/>
      <c r="CE440" s="259"/>
      <c r="CF440" s="259"/>
      <c r="CG440" s="259"/>
      <c r="CH440" s="259"/>
      <c r="CI440" s="259"/>
      <c r="CJ440" s="259"/>
      <c r="CK440" s="259"/>
      <c r="CL440" s="259"/>
      <c r="CM440" s="259"/>
      <c r="CN440" s="259"/>
      <c r="CO440" s="259"/>
      <c r="CP440" s="259"/>
      <c r="CQ440" s="259"/>
      <c r="CR440" s="259"/>
      <c r="CS440" s="259"/>
      <c r="CT440" s="259"/>
      <c r="CU440" s="259"/>
      <c r="CV440" s="259"/>
      <c r="CW440" s="259"/>
      <c r="CX440" s="259"/>
      <c r="CY440" s="259"/>
      <c r="CZ440" s="259"/>
      <c r="DA440" s="259"/>
      <c r="DB440" s="259"/>
      <c r="DC440" s="259"/>
      <c r="DD440" s="259"/>
      <c r="DE440" s="259"/>
      <c r="DF440" s="259"/>
      <c r="DG440" s="259"/>
      <c r="DH440" s="259"/>
      <c r="DI440" s="259"/>
      <c r="DJ440" s="259"/>
      <c r="DK440" s="259"/>
      <c r="DL440" s="259"/>
      <c r="DM440" s="259"/>
      <c r="DN440" s="259"/>
      <c r="DO440" s="259"/>
      <c r="DP440" s="259"/>
      <c r="DQ440" s="259"/>
      <c r="DR440" s="259"/>
      <c r="DS440" s="259"/>
      <c r="DT440" s="259"/>
      <c r="DU440" s="259"/>
      <c r="DV440" s="259"/>
      <c r="DW440" s="259"/>
      <c r="DX440" s="259"/>
      <c r="DY440" s="259"/>
      <c r="DZ440" s="259"/>
      <c r="EA440" s="259"/>
      <c r="EB440" s="259"/>
      <c r="EC440" s="259"/>
      <c r="ED440" s="259"/>
      <c r="EE440" s="259"/>
      <c r="EF440" s="259"/>
      <c r="EG440" s="259"/>
      <c r="EH440" s="259"/>
      <c r="EI440" s="259"/>
      <c r="EJ440" s="259"/>
      <c r="EK440" s="259"/>
      <c r="EL440" s="259"/>
      <c r="EM440" s="259"/>
      <c r="EN440" s="259"/>
      <c r="EO440" s="259"/>
      <c r="EP440" s="259"/>
      <c r="EQ440" s="259"/>
      <c r="ER440" s="259"/>
      <c r="ES440" s="259"/>
      <c r="ET440" s="259"/>
      <c r="EU440" s="259"/>
      <c r="EV440" s="259"/>
      <c r="EW440" s="259"/>
      <c r="EX440" s="259"/>
      <c r="EY440" s="259"/>
      <c r="EZ440" s="259"/>
      <c r="FA440" s="259"/>
      <c r="FB440" s="259"/>
      <c r="FC440" s="259"/>
      <c r="FD440" s="259"/>
      <c r="FE440" s="259"/>
      <c r="FF440" s="259"/>
      <c r="FG440" s="259"/>
      <c r="FH440" s="259"/>
      <c r="FI440" s="259"/>
      <c r="FJ440" s="259"/>
      <c r="FK440" s="259"/>
      <c r="FL440" s="259"/>
      <c r="FM440" s="259"/>
      <c r="FN440" s="259"/>
      <c r="FO440" s="259"/>
      <c r="FP440" s="259"/>
      <c r="FQ440" s="259"/>
      <c r="FR440" s="259"/>
      <c r="FS440" s="259"/>
      <c r="FT440" s="259"/>
      <c r="FU440" s="259"/>
      <c r="FV440" s="259"/>
      <c r="FW440" s="259"/>
      <c r="FX440" s="259"/>
      <c r="FY440" s="259"/>
      <c r="FZ440" s="259"/>
      <c r="GA440" s="259"/>
      <c r="GB440" s="259"/>
      <c r="GC440" s="259"/>
      <c r="GD440" s="259"/>
      <c r="GE440" s="259"/>
      <c r="GF440" s="259"/>
      <c r="GG440" s="259"/>
      <c r="GH440" s="259"/>
      <c r="GI440" s="259"/>
    </row>
    <row r="441" spans="1:191" hidden="1">
      <c r="C441" s="690"/>
      <c r="D441" s="687"/>
      <c r="E441" s="691"/>
      <c r="F441" s="691"/>
      <c r="G441" s="692"/>
      <c r="H441" s="275"/>
      <c r="I441" s="435"/>
      <c r="J441" s="439"/>
      <c r="K441" s="435"/>
      <c r="L441" s="435"/>
      <c r="M441" s="435"/>
      <c r="N441" s="476"/>
      <c r="O441" s="476"/>
      <c r="P441" s="476"/>
      <c r="Q441" s="476"/>
      <c r="R441" s="476"/>
      <c r="S441" s="476"/>
      <c r="T441" s="476"/>
      <c r="U441" s="476"/>
      <c r="V441" s="476"/>
      <c r="W441" s="476"/>
      <c r="X441" s="476"/>
      <c r="Y441" s="476"/>
      <c r="Z441" s="476"/>
      <c r="AA441" s="476"/>
      <c r="AB441" s="476"/>
      <c r="AC441" s="476"/>
      <c r="AD441" s="476"/>
      <c r="AE441" s="476"/>
      <c r="AF441" s="476"/>
      <c r="AG441" s="476"/>
      <c r="AH441" s="476"/>
      <c r="AI441" s="476"/>
      <c r="AJ441" s="476"/>
      <c r="AK441" s="476"/>
      <c r="AL441" s="476"/>
      <c r="AM441" s="476"/>
      <c r="AN441" s="476"/>
      <c r="AO441" s="476"/>
      <c r="AP441" s="476"/>
      <c r="AQ441" s="476"/>
      <c r="AR441" s="476"/>
      <c r="AS441" s="476"/>
      <c r="AT441" s="476"/>
      <c r="AU441" s="476"/>
      <c r="AV441" s="476"/>
      <c r="AW441" s="476"/>
      <c r="AX441" s="476"/>
      <c r="AY441" s="476"/>
      <c r="AZ441" s="476"/>
      <c r="BA441" s="476"/>
      <c r="BB441" s="476"/>
      <c r="BC441" s="476"/>
      <c r="BD441" s="476"/>
      <c r="BE441" s="476"/>
      <c r="BF441" s="476"/>
      <c r="BG441" s="476"/>
      <c r="BH441" s="476"/>
      <c r="BI441" s="476"/>
      <c r="BJ441" s="476"/>
      <c r="BK441" s="476"/>
      <c r="BL441" s="476"/>
      <c r="BM441" s="476"/>
      <c r="BN441" s="476"/>
      <c r="BO441" s="476"/>
      <c r="BP441" s="476"/>
      <c r="BQ441" s="476"/>
      <c r="BR441" s="476"/>
      <c r="BS441" s="476"/>
      <c r="BT441" s="476"/>
      <c r="BU441" s="476"/>
      <c r="BV441" s="476"/>
      <c r="BW441" s="476"/>
      <c r="BX441" s="476"/>
      <c r="BY441" s="476"/>
      <c r="BZ441" s="476"/>
      <c r="CA441" s="259"/>
      <c r="CB441" s="259"/>
      <c r="CC441" s="259"/>
      <c r="CD441" s="259"/>
      <c r="CE441" s="259"/>
      <c r="CF441" s="259"/>
      <c r="CG441" s="259"/>
      <c r="CH441" s="259"/>
      <c r="CI441" s="259"/>
      <c r="CJ441" s="259"/>
      <c r="CK441" s="259"/>
      <c r="CL441" s="259"/>
      <c r="CM441" s="259"/>
      <c r="CN441" s="259"/>
      <c r="CO441" s="259"/>
      <c r="CP441" s="259"/>
      <c r="CQ441" s="259"/>
      <c r="CR441" s="259"/>
      <c r="CS441" s="259"/>
      <c r="CT441" s="259"/>
      <c r="CU441" s="259"/>
      <c r="CV441" s="259"/>
      <c r="CW441" s="259"/>
      <c r="CX441" s="259"/>
      <c r="CY441" s="259"/>
      <c r="CZ441" s="259"/>
      <c r="DA441" s="259"/>
      <c r="DB441" s="259"/>
      <c r="DC441" s="259"/>
      <c r="DD441" s="259"/>
      <c r="DE441" s="259"/>
      <c r="DF441" s="259"/>
      <c r="DG441" s="259"/>
      <c r="DH441" s="259"/>
      <c r="DI441" s="259"/>
      <c r="DJ441" s="259"/>
      <c r="DK441" s="259"/>
      <c r="DL441" s="259"/>
      <c r="DM441" s="259"/>
      <c r="DN441" s="259"/>
      <c r="DO441" s="259"/>
      <c r="DP441" s="259"/>
      <c r="DQ441" s="259"/>
      <c r="DR441" s="259"/>
      <c r="DS441" s="259"/>
      <c r="DT441" s="259"/>
      <c r="DU441" s="259"/>
      <c r="DV441" s="259"/>
      <c r="DW441" s="259"/>
      <c r="DX441" s="259"/>
      <c r="DY441" s="259"/>
      <c r="DZ441" s="259"/>
      <c r="EA441" s="259"/>
      <c r="EB441" s="259"/>
      <c r="EC441" s="259"/>
      <c r="ED441" s="259"/>
      <c r="EE441" s="259"/>
      <c r="EF441" s="259"/>
      <c r="EG441" s="259"/>
      <c r="EH441" s="259"/>
      <c r="EI441" s="259"/>
      <c r="EJ441" s="259"/>
      <c r="EK441" s="259"/>
      <c r="EL441" s="259"/>
      <c r="EM441" s="259"/>
      <c r="EN441" s="259"/>
      <c r="EO441" s="259"/>
      <c r="EP441" s="259"/>
      <c r="EQ441" s="259"/>
      <c r="ER441" s="259"/>
      <c r="ES441" s="259"/>
      <c r="ET441" s="259"/>
      <c r="EU441" s="259"/>
      <c r="EV441" s="259"/>
      <c r="EW441" s="259"/>
      <c r="EX441" s="259"/>
      <c r="EY441" s="259"/>
      <c r="EZ441" s="259"/>
      <c r="FA441" s="259"/>
      <c r="FB441" s="259"/>
      <c r="FC441" s="259"/>
      <c r="FD441" s="259"/>
      <c r="FE441" s="259"/>
      <c r="FF441" s="259"/>
      <c r="FG441" s="259"/>
      <c r="FH441" s="259"/>
      <c r="FI441" s="259"/>
      <c r="FJ441" s="259"/>
      <c r="FK441" s="259"/>
      <c r="FL441" s="259"/>
      <c r="FM441" s="259"/>
      <c r="FN441" s="259"/>
      <c r="FO441" s="259"/>
      <c r="FP441" s="259"/>
      <c r="FQ441" s="259"/>
      <c r="FR441" s="259"/>
      <c r="FS441" s="259"/>
      <c r="FT441" s="259"/>
      <c r="FU441" s="259"/>
      <c r="FV441" s="259"/>
      <c r="FW441" s="259"/>
      <c r="FX441" s="259"/>
      <c r="FY441" s="259"/>
      <c r="FZ441" s="259"/>
      <c r="GA441" s="259"/>
      <c r="GB441" s="259"/>
      <c r="GC441" s="259"/>
      <c r="GD441" s="259"/>
      <c r="GE441" s="259"/>
      <c r="GF441" s="259"/>
      <c r="GG441" s="259"/>
      <c r="GH441" s="259"/>
      <c r="GI441" s="259"/>
    </row>
    <row r="442" spans="1:191" hidden="1">
      <c r="C442" s="452"/>
      <c r="D442" s="452"/>
      <c r="E442" s="452"/>
      <c r="K442" s="476"/>
      <c r="L442" s="476"/>
      <c r="M442" s="476"/>
      <c r="N442" s="476"/>
      <c r="O442" s="476"/>
      <c r="P442" s="476"/>
      <c r="Q442" s="476"/>
      <c r="R442" s="476"/>
      <c r="S442" s="476"/>
      <c r="T442" s="476"/>
      <c r="U442" s="476"/>
      <c r="V442" s="476"/>
      <c r="W442" s="476"/>
      <c r="X442" s="476"/>
      <c r="Y442" s="476"/>
      <c r="Z442" s="476"/>
      <c r="AA442" s="476"/>
      <c r="AB442" s="476"/>
      <c r="AC442" s="476"/>
      <c r="AD442" s="476"/>
      <c r="AE442" s="476"/>
      <c r="AF442" s="476"/>
      <c r="AG442" s="476"/>
      <c r="AH442" s="476"/>
      <c r="AI442" s="476"/>
      <c r="AJ442" s="476"/>
      <c r="AK442" s="476"/>
      <c r="AL442" s="476"/>
      <c r="AM442" s="476"/>
      <c r="AN442" s="476"/>
      <c r="AO442" s="476"/>
      <c r="AP442" s="476"/>
      <c r="AQ442" s="476"/>
      <c r="AR442" s="476"/>
      <c r="AS442" s="476"/>
      <c r="AT442" s="476"/>
      <c r="AU442" s="476"/>
      <c r="AV442" s="476"/>
      <c r="AW442" s="476"/>
      <c r="AX442" s="476"/>
      <c r="AY442" s="476"/>
      <c r="AZ442" s="476"/>
      <c r="BA442" s="476"/>
      <c r="BB442" s="476"/>
      <c r="BC442" s="476"/>
      <c r="BD442" s="476"/>
      <c r="BE442" s="476"/>
      <c r="BF442" s="476"/>
      <c r="BG442" s="476"/>
      <c r="BH442" s="476"/>
      <c r="BI442" s="476"/>
      <c r="BJ442" s="476"/>
      <c r="BK442" s="476"/>
      <c r="BL442" s="476"/>
      <c r="BM442" s="476"/>
      <c r="BN442" s="476"/>
      <c r="BO442" s="476"/>
      <c r="BP442" s="476"/>
      <c r="BQ442" s="476"/>
      <c r="BR442" s="476"/>
      <c r="BS442" s="476"/>
      <c r="BT442" s="476"/>
      <c r="BU442" s="476"/>
      <c r="BV442" s="476"/>
      <c r="BW442" s="476"/>
      <c r="BX442" s="476"/>
      <c r="BY442" s="476"/>
      <c r="BZ442" s="476"/>
      <c r="CA442" s="259"/>
      <c r="CB442" s="259"/>
      <c r="CC442" s="259"/>
      <c r="CD442" s="259"/>
      <c r="CE442" s="259"/>
      <c r="CF442" s="259"/>
      <c r="CG442" s="259"/>
      <c r="CH442" s="259"/>
      <c r="CI442" s="259"/>
      <c r="CJ442" s="259"/>
      <c r="CK442" s="259"/>
      <c r="CL442" s="259"/>
      <c r="CM442" s="259"/>
      <c r="CN442" s="259"/>
      <c r="CO442" s="259"/>
      <c r="CP442" s="259"/>
      <c r="CQ442" s="259"/>
      <c r="CR442" s="259"/>
      <c r="CS442" s="259"/>
      <c r="CT442" s="259"/>
      <c r="CU442" s="259"/>
      <c r="CV442" s="259"/>
      <c r="CW442" s="259"/>
      <c r="CX442" s="259"/>
      <c r="CY442" s="259"/>
      <c r="CZ442" s="259"/>
      <c r="DA442" s="259"/>
      <c r="DB442" s="259"/>
      <c r="DC442" s="259"/>
      <c r="DD442" s="259"/>
      <c r="DE442" s="259"/>
      <c r="DF442" s="259"/>
      <c r="DG442" s="259"/>
      <c r="DH442" s="259"/>
      <c r="DI442" s="259"/>
      <c r="DJ442" s="259"/>
      <c r="DK442" s="259"/>
      <c r="DL442" s="259"/>
      <c r="DM442" s="259"/>
      <c r="DN442" s="259"/>
      <c r="DO442" s="259"/>
      <c r="DP442" s="259"/>
      <c r="DQ442" s="259"/>
      <c r="DR442" s="259"/>
      <c r="DS442" s="259"/>
      <c r="DT442" s="259"/>
      <c r="DU442" s="259"/>
      <c r="DV442" s="259"/>
      <c r="DW442" s="259"/>
      <c r="DX442" s="259"/>
      <c r="DY442" s="259"/>
      <c r="DZ442" s="259"/>
      <c r="EA442" s="259"/>
      <c r="EB442" s="259"/>
      <c r="EC442" s="259"/>
      <c r="ED442" s="259"/>
      <c r="EE442" s="259"/>
      <c r="EF442" s="259"/>
      <c r="EG442" s="259"/>
      <c r="EH442" s="259"/>
      <c r="EI442" s="259"/>
      <c r="EJ442" s="259"/>
      <c r="EK442" s="259"/>
      <c r="EL442" s="259"/>
      <c r="EM442" s="259"/>
      <c r="EN442" s="259"/>
      <c r="EO442" s="259"/>
      <c r="EP442" s="259"/>
      <c r="EQ442" s="259"/>
      <c r="ER442" s="259"/>
      <c r="ES442" s="259"/>
      <c r="ET442" s="259"/>
      <c r="EU442" s="259"/>
      <c r="EV442" s="259"/>
      <c r="EW442" s="259"/>
      <c r="EX442" s="259"/>
      <c r="EY442" s="259"/>
      <c r="EZ442" s="259"/>
      <c r="FA442" s="259"/>
      <c r="FB442" s="259"/>
      <c r="FC442" s="259"/>
      <c r="FD442" s="259"/>
      <c r="FE442" s="259"/>
      <c r="FF442" s="259"/>
      <c r="FG442" s="259"/>
      <c r="FH442" s="259"/>
      <c r="FI442" s="259"/>
      <c r="FJ442" s="259"/>
      <c r="FK442" s="259"/>
      <c r="FL442" s="259"/>
      <c r="FM442" s="259"/>
      <c r="FN442" s="259"/>
      <c r="FO442" s="259"/>
      <c r="FP442" s="259"/>
      <c r="FQ442" s="259"/>
      <c r="FR442" s="259"/>
      <c r="FS442" s="259"/>
      <c r="FT442" s="259"/>
      <c r="FU442" s="259"/>
      <c r="FV442" s="259"/>
      <c r="FW442" s="259"/>
      <c r="FX442" s="259"/>
      <c r="FY442" s="259"/>
      <c r="FZ442" s="259"/>
      <c r="GA442" s="259"/>
      <c r="GB442" s="259"/>
      <c r="GC442" s="259"/>
      <c r="GD442" s="259"/>
      <c r="GE442" s="259"/>
      <c r="GF442" s="259"/>
      <c r="GG442" s="259"/>
      <c r="GH442" s="259"/>
      <c r="GI442" s="259"/>
    </row>
    <row r="443" spans="1:191" hidden="1">
      <c r="B443" s="441" t="s">
        <v>167</v>
      </c>
      <c r="C443" s="693"/>
      <c r="K443" s="476"/>
      <c r="L443" s="476"/>
      <c r="M443" s="476"/>
      <c r="N443" s="476"/>
      <c r="O443" s="476"/>
      <c r="P443" s="476"/>
      <c r="Q443" s="476"/>
      <c r="R443" s="476"/>
      <c r="S443" s="476"/>
      <c r="T443" s="476"/>
      <c r="U443" s="476"/>
      <c r="V443" s="476"/>
      <c r="W443" s="476"/>
      <c r="X443" s="476"/>
      <c r="Y443" s="476"/>
      <c r="Z443" s="476"/>
      <c r="AA443" s="476"/>
      <c r="AB443" s="476"/>
      <c r="AC443" s="476"/>
      <c r="AD443" s="476"/>
      <c r="AE443" s="476"/>
      <c r="AF443" s="476"/>
      <c r="AG443" s="476"/>
      <c r="AH443" s="476"/>
      <c r="AI443" s="476"/>
      <c r="AJ443" s="476"/>
      <c r="AK443" s="476"/>
      <c r="AL443" s="476"/>
      <c r="AM443" s="476"/>
      <c r="AN443" s="476"/>
      <c r="AO443" s="476"/>
      <c r="AP443" s="476"/>
      <c r="AQ443" s="476"/>
      <c r="AR443" s="476"/>
      <c r="AS443" s="476"/>
      <c r="AT443" s="476"/>
      <c r="AU443" s="476"/>
      <c r="AV443" s="476"/>
      <c r="AW443" s="476"/>
      <c r="AX443" s="476"/>
      <c r="AY443" s="476"/>
      <c r="AZ443" s="476"/>
      <c r="BA443" s="476"/>
      <c r="BB443" s="476"/>
      <c r="BC443" s="476"/>
      <c r="BD443" s="476"/>
      <c r="BE443" s="476"/>
      <c r="BF443" s="476"/>
      <c r="BG443" s="476"/>
      <c r="BH443" s="476"/>
      <c r="BI443" s="476"/>
      <c r="BJ443" s="476"/>
      <c r="BK443" s="476"/>
      <c r="BL443" s="476"/>
      <c r="BM443" s="476"/>
      <c r="BN443" s="476"/>
      <c r="BO443" s="476"/>
      <c r="BP443" s="476"/>
      <c r="BQ443" s="476"/>
      <c r="BR443" s="476"/>
      <c r="BS443" s="476"/>
      <c r="BT443" s="476"/>
      <c r="BU443" s="476"/>
      <c r="BV443" s="476"/>
      <c r="BW443" s="476"/>
      <c r="BX443" s="476"/>
      <c r="BY443" s="476"/>
      <c r="BZ443" s="476"/>
      <c r="CA443" s="259"/>
      <c r="CB443" s="259"/>
      <c r="CC443" s="259"/>
      <c r="CD443" s="259"/>
      <c r="CE443" s="259"/>
      <c r="CF443" s="259"/>
      <c r="CG443" s="259"/>
      <c r="CH443" s="259"/>
      <c r="CI443" s="259"/>
      <c r="CJ443" s="259"/>
      <c r="CK443" s="259"/>
      <c r="CL443" s="259"/>
      <c r="CM443" s="259"/>
      <c r="CN443" s="259"/>
      <c r="CO443" s="259"/>
      <c r="CP443" s="259"/>
      <c r="CQ443" s="259"/>
      <c r="CR443" s="259"/>
      <c r="CS443" s="259"/>
      <c r="CT443" s="259"/>
      <c r="CU443" s="259"/>
      <c r="CV443" s="259"/>
      <c r="CW443" s="259"/>
      <c r="CX443" s="259"/>
      <c r="CY443" s="259"/>
      <c r="CZ443" s="259"/>
      <c r="DA443" s="259"/>
      <c r="DB443" s="259"/>
      <c r="DC443" s="259"/>
      <c r="DD443" s="259"/>
      <c r="DE443" s="259"/>
      <c r="DF443" s="259"/>
      <c r="DG443" s="259"/>
      <c r="DH443" s="259"/>
      <c r="DI443" s="259"/>
      <c r="DJ443" s="259"/>
      <c r="DK443" s="259"/>
      <c r="DL443" s="259"/>
      <c r="DM443" s="259"/>
      <c r="DN443" s="259"/>
      <c r="DO443" s="259"/>
      <c r="DP443" s="259"/>
      <c r="DQ443" s="259"/>
      <c r="DR443" s="259"/>
      <c r="DS443" s="259"/>
      <c r="DT443" s="259"/>
      <c r="DU443" s="259"/>
      <c r="DV443" s="259"/>
      <c r="DW443" s="259"/>
      <c r="DX443" s="259"/>
      <c r="DY443" s="259"/>
      <c r="DZ443" s="259"/>
      <c r="EA443" s="259"/>
      <c r="EB443" s="259"/>
      <c r="EC443" s="259"/>
      <c r="ED443" s="259"/>
      <c r="EE443" s="259"/>
      <c r="EF443" s="259"/>
      <c r="EG443" s="259"/>
      <c r="EH443" s="259"/>
      <c r="EI443" s="259"/>
      <c r="EJ443" s="259"/>
      <c r="EK443" s="259"/>
      <c r="EL443" s="259"/>
      <c r="EM443" s="259"/>
      <c r="EN443" s="259"/>
      <c r="EO443" s="259"/>
      <c r="EP443" s="259"/>
      <c r="EQ443" s="259"/>
      <c r="ER443" s="259"/>
      <c r="ES443" s="259"/>
      <c r="ET443" s="259"/>
      <c r="EU443" s="259"/>
      <c r="EV443" s="259"/>
      <c r="EW443" s="259"/>
      <c r="EX443" s="259"/>
      <c r="EY443" s="259"/>
      <c r="EZ443" s="259"/>
      <c r="FA443" s="259"/>
      <c r="FB443" s="259"/>
      <c r="FC443" s="259"/>
      <c r="FD443" s="259"/>
      <c r="FE443" s="259"/>
      <c r="FF443" s="259"/>
      <c r="FG443" s="259"/>
      <c r="FH443" s="259"/>
      <c r="FI443" s="259"/>
      <c r="FJ443" s="259"/>
      <c r="FK443" s="259"/>
      <c r="FL443" s="259"/>
      <c r="FM443" s="259"/>
      <c r="FN443" s="259"/>
      <c r="FO443" s="259"/>
      <c r="FP443" s="259"/>
      <c r="FQ443" s="259"/>
      <c r="FR443" s="259"/>
      <c r="FS443" s="259"/>
      <c r="FT443" s="259"/>
      <c r="FU443" s="259"/>
      <c r="FV443" s="259"/>
      <c r="FW443" s="259"/>
      <c r="FX443" s="259"/>
      <c r="FY443" s="259"/>
      <c r="FZ443" s="259"/>
      <c r="GA443" s="259"/>
      <c r="GB443" s="259"/>
      <c r="GC443" s="259"/>
      <c r="GD443" s="259"/>
      <c r="GE443" s="259"/>
      <c r="GF443" s="259"/>
      <c r="GG443" s="259"/>
      <c r="GH443" s="259"/>
      <c r="GI443" s="259"/>
    </row>
    <row r="444" spans="1:191" s="259" customFormat="1" hidden="1">
      <c r="A444" s="530"/>
      <c r="B444" s="441" t="s">
        <v>168</v>
      </c>
      <c r="C444" s="442" t="s">
        <v>153</v>
      </c>
      <c r="D444" s="442" t="s">
        <v>164</v>
      </c>
      <c r="E444" s="503" t="s">
        <v>165</v>
      </c>
      <c r="F444" s="503" t="s">
        <v>62</v>
      </c>
      <c r="G444" s="503" t="s">
        <v>166</v>
      </c>
      <c r="H444" s="504"/>
      <c r="I444" s="439"/>
      <c r="J444" s="505"/>
      <c r="K444" s="439"/>
      <c r="L444" s="439"/>
      <c r="M444" s="439"/>
      <c r="N444" s="476"/>
      <c r="O444" s="476"/>
      <c r="P444" s="476"/>
      <c r="Q444" s="476"/>
      <c r="R444" s="476"/>
      <c r="S444" s="476"/>
      <c r="T444" s="476"/>
      <c r="U444" s="476"/>
      <c r="V444" s="476"/>
      <c r="W444" s="476"/>
      <c r="X444" s="476"/>
      <c r="Y444" s="476"/>
      <c r="Z444" s="476"/>
      <c r="AA444" s="476"/>
      <c r="AB444" s="476"/>
      <c r="AC444" s="476"/>
      <c r="AD444" s="476"/>
      <c r="AE444" s="476"/>
      <c r="AF444" s="476"/>
      <c r="AG444" s="476"/>
      <c r="AH444" s="476"/>
      <c r="AI444" s="476"/>
      <c r="AJ444" s="476"/>
      <c r="AK444" s="476"/>
      <c r="AL444" s="476"/>
      <c r="AM444" s="476"/>
      <c r="AN444" s="476"/>
      <c r="AO444" s="476"/>
      <c r="AP444" s="476"/>
      <c r="AQ444" s="476"/>
      <c r="AR444" s="476"/>
      <c r="AS444" s="476"/>
      <c r="AT444" s="476"/>
      <c r="AU444" s="476"/>
      <c r="AV444" s="476"/>
      <c r="AW444" s="476"/>
      <c r="AX444" s="476"/>
      <c r="AY444" s="476"/>
      <c r="AZ444" s="476"/>
      <c r="BA444" s="476"/>
      <c r="BB444" s="476"/>
      <c r="BC444" s="476"/>
      <c r="BD444" s="476"/>
      <c r="BE444" s="476"/>
      <c r="BF444" s="476"/>
      <c r="BG444" s="476"/>
      <c r="BH444" s="476"/>
      <c r="BI444" s="476"/>
      <c r="BJ444" s="476"/>
      <c r="BK444" s="476"/>
      <c r="BL444" s="476"/>
      <c r="BM444" s="476"/>
      <c r="BN444" s="476"/>
      <c r="BO444" s="476"/>
      <c r="BP444" s="476"/>
      <c r="BQ444" s="476"/>
      <c r="BR444" s="476"/>
      <c r="BS444" s="476"/>
      <c r="BT444" s="476"/>
      <c r="BU444" s="476"/>
      <c r="BV444" s="476"/>
      <c r="BW444" s="476"/>
      <c r="BX444" s="476"/>
      <c r="BY444" s="476"/>
      <c r="BZ444" s="476"/>
    </row>
    <row r="445" spans="1:191" s="259" customFormat="1" ht="15" hidden="1" customHeight="1">
      <c r="A445" s="529"/>
      <c r="B445" s="444" t="s">
        <v>21</v>
      </c>
      <c r="C445" s="694"/>
      <c r="D445" s="683"/>
      <c r="E445" s="684"/>
      <c r="F445" s="684"/>
      <c r="G445" s="685"/>
      <c r="H445" s="257"/>
      <c r="I445" s="435"/>
      <c r="J445" s="439"/>
      <c r="K445" s="435"/>
      <c r="L445" s="435"/>
      <c r="M445" s="435"/>
      <c r="N445" s="491"/>
      <c r="O445" s="491"/>
      <c r="P445" s="476"/>
      <c r="Q445" s="476"/>
      <c r="R445" s="476"/>
      <c r="S445" s="476"/>
      <c r="T445" s="476"/>
      <c r="U445" s="476"/>
      <c r="V445" s="476"/>
      <c r="W445" s="476"/>
      <c r="X445" s="476"/>
      <c r="Y445" s="476"/>
      <c r="Z445" s="476"/>
      <c r="AA445" s="476"/>
      <c r="AB445" s="476"/>
      <c r="AC445" s="476"/>
      <c r="AD445" s="476"/>
      <c r="AE445" s="476"/>
      <c r="AF445" s="476"/>
      <c r="AG445" s="476"/>
      <c r="AH445" s="476"/>
      <c r="AI445" s="476"/>
      <c r="AJ445" s="476"/>
      <c r="AK445" s="476"/>
      <c r="AL445" s="476"/>
      <c r="AM445" s="476"/>
      <c r="AN445" s="476"/>
      <c r="AO445" s="476"/>
      <c r="AP445" s="476"/>
      <c r="AQ445" s="476"/>
      <c r="AR445" s="476"/>
      <c r="AS445" s="476"/>
      <c r="AT445" s="476"/>
      <c r="AU445" s="476"/>
      <c r="AV445" s="476"/>
      <c r="AW445" s="476"/>
      <c r="AX445" s="476"/>
      <c r="AY445" s="476"/>
      <c r="AZ445" s="476"/>
      <c r="BA445" s="476"/>
      <c r="BB445" s="476"/>
      <c r="BC445" s="476"/>
      <c r="BD445" s="476"/>
      <c r="BE445" s="476"/>
      <c r="BF445" s="476"/>
      <c r="BG445" s="476"/>
      <c r="BH445" s="476"/>
      <c r="BI445" s="476"/>
      <c r="BJ445" s="476"/>
      <c r="BK445" s="476"/>
      <c r="BL445" s="476"/>
      <c r="BM445" s="476"/>
      <c r="BN445" s="476"/>
      <c r="BO445" s="476"/>
      <c r="BP445" s="476"/>
      <c r="BQ445" s="476"/>
      <c r="BR445" s="476"/>
      <c r="BS445" s="476"/>
      <c r="BT445" s="476"/>
      <c r="BU445" s="476"/>
      <c r="BV445" s="476"/>
      <c r="BW445" s="476"/>
      <c r="BX445" s="476"/>
      <c r="BY445" s="476"/>
      <c r="BZ445" s="476"/>
    </row>
    <row r="446" spans="1:191" s="259" customFormat="1" ht="14.25" hidden="1" customHeight="1">
      <c r="A446" s="529"/>
      <c r="B446" s="253"/>
      <c r="C446" s="690"/>
      <c r="D446" s="683"/>
      <c r="E446" s="684"/>
      <c r="F446" s="684"/>
      <c r="G446" s="685"/>
      <c r="H446" s="257"/>
      <c r="I446" s="435"/>
      <c r="J446" s="439"/>
      <c r="K446" s="435"/>
      <c r="L446" s="435"/>
      <c r="M446" s="435"/>
      <c r="N446" s="491"/>
      <c r="O446" s="491"/>
      <c r="P446" s="476"/>
      <c r="Q446" s="476"/>
      <c r="R446" s="476"/>
      <c r="S446" s="476"/>
      <c r="T446" s="476"/>
      <c r="U446" s="476"/>
      <c r="V446" s="476"/>
      <c r="W446" s="476"/>
      <c r="X446" s="476"/>
      <c r="Y446" s="476"/>
      <c r="Z446" s="476"/>
      <c r="AA446" s="476"/>
      <c r="AB446" s="476"/>
      <c r="AC446" s="476"/>
      <c r="AD446" s="476"/>
      <c r="AE446" s="476"/>
      <c r="AF446" s="476"/>
      <c r="AG446" s="476"/>
      <c r="AH446" s="476"/>
      <c r="AI446" s="476"/>
      <c r="AJ446" s="476"/>
      <c r="AK446" s="476"/>
      <c r="AL446" s="476"/>
      <c r="AM446" s="476"/>
      <c r="AN446" s="476"/>
      <c r="AO446" s="476"/>
      <c r="AP446" s="476"/>
      <c r="AQ446" s="476"/>
      <c r="AR446" s="476"/>
      <c r="AS446" s="476"/>
      <c r="AT446" s="476"/>
      <c r="AU446" s="476"/>
      <c r="AV446" s="476"/>
      <c r="AW446" s="476"/>
      <c r="AX446" s="476"/>
      <c r="AY446" s="476"/>
      <c r="AZ446" s="476"/>
      <c r="BA446" s="476"/>
      <c r="BB446" s="476"/>
      <c r="BC446" s="476"/>
      <c r="BD446" s="476"/>
      <c r="BE446" s="476"/>
      <c r="BF446" s="476"/>
      <c r="BG446" s="476"/>
      <c r="BH446" s="476"/>
      <c r="BI446" s="476"/>
      <c r="BJ446" s="476"/>
      <c r="BK446" s="476"/>
      <c r="BL446" s="476"/>
      <c r="BM446" s="476"/>
      <c r="BN446" s="476"/>
      <c r="BO446" s="476"/>
      <c r="BP446" s="476"/>
      <c r="BQ446" s="476"/>
      <c r="BR446" s="476"/>
      <c r="BS446" s="476"/>
      <c r="BT446" s="476"/>
      <c r="BU446" s="476"/>
      <c r="BV446" s="476"/>
      <c r="BW446" s="476"/>
      <c r="BX446" s="476"/>
      <c r="BY446" s="476"/>
      <c r="BZ446" s="476"/>
    </row>
    <row r="447" spans="1:191" hidden="1">
      <c r="C447" s="690"/>
      <c r="D447" s="683"/>
      <c r="E447" s="688"/>
      <c r="F447" s="688"/>
      <c r="G447" s="689"/>
      <c r="H447" s="275"/>
      <c r="I447" s="435"/>
      <c r="J447" s="439"/>
      <c r="K447" s="435"/>
      <c r="L447" s="435"/>
      <c r="M447" s="435"/>
      <c r="N447" s="491"/>
      <c r="O447" s="491"/>
      <c r="P447" s="476"/>
      <c r="Q447" s="476"/>
      <c r="R447" s="476"/>
      <c r="S447" s="476"/>
      <c r="T447" s="476"/>
      <c r="U447" s="476"/>
      <c r="V447" s="476"/>
      <c r="W447" s="476"/>
      <c r="X447" s="476"/>
      <c r="Y447" s="476"/>
      <c r="Z447" s="476"/>
      <c r="AA447" s="476"/>
      <c r="AB447" s="476"/>
      <c r="AC447" s="476"/>
      <c r="AD447" s="476"/>
      <c r="AE447" s="476"/>
      <c r="AF447" s="476"/>
      <c r="AG447" s="476"/>
      <c r="AH447" s="476"/>
      <c r="AI447" s="476"/>
      <c r="AJ447" s="476"/>
      <c r="AK447" s="476"/>
      <c r="AL447" s="476"/>
      <c r="AM447" s="476"/>
      <c r="AN447" s="476"/>
      <c r="AO447" s="476"/>
      <c r="AP447" s="476"/>
      <c r="AQ447" s="476"/>
      <c r="AR447" s="476"/>
      <c r="AS447" s="476"/>
      <c r="AT447" s="476"/>
      <c r="AU447" s="476"/>
      <c r="AV447" s="476"/>
      <c r="AW447" s="476"/>
      <c r="AX447" s="476"/>
      <c r="AY447" s="476"/>
      <c r="AZ447" s="476"/>
      <c r="BA447" s="476"/>
      <c r="BB447" s="476"/>
      <c r="BC447" s="476"/>
      <c r="BD447" s="476"/>
      <c r="BE447" s="476"/>
      <c r="BF447" s="476"/>
      <c r="BG447" s="476"/>
      <c r="BH447" s="476"/>
      <c r="BI447" s="476"/>
      <c r="BJ447" s="476"/>
      <c r="BK447" s="476"/>
      <c r="BL447" s="476"/>
      <c r="BM447" s="476"/>
      <c r="BN447" s="476"/>
      <c r="BO447" s="476"/>
      <c r="BP447" s="476"/>
      <c r="BQ447" s="476"/>
      <c r="BR447" s="476"/>
      <c r="BS447" s="476"/>
      <c r="BT447" s="476"/>
      <c r="BU447" s="476"/>
      <c r="BV447" s="476"/>
      <c r="BW447" s="476"/>
      <c r="BX447" s="476"/>
      <c r="BY447" s="476"/>
      <c r="BZ447" s="476"/>
      <c r="CA447" s="259"/>
      <c r="CB447" s="259"/>
      <c r="CC447" s="259"/>
      <c r="CD447" s="259"/>
      <c r="CE447" s="259"/>
      <c r="CF447" s="259"/>
      <c r="CG447" s="259"/>
      <c r="CH447" s="259"/>
      <c r="CI447" s="259"/>
      <c r="CJ447" s="259"/>
      <c r="CK447" s="259"/>
      <c r="CL447" s="259"/>
      <c r="CM447" s="259"/>
      <c r="CN447" s="259"/>
      <c r="CO447" s="259"/>
      <c r="CP447" s="259"/>
      <c r="CQ447" s="259"/>
      <c r="CR447" s="259"/>
      <c r="CS447" s="259"/>
      <c r="CT447" s="259"/>
      <c r="CU447" s="259"/>
      <c r="CV447" s="259"/>
      <c r="CW447" s="259"/>
      <c r="CX447" s="259"/>
      <c r="CY447" s="259"/>
      <c r="CZ447" s="259"/>
      <c r="DA447" s="259"/>
      <c r="DB447" s="259"/>
      <c r="DC447" s="259"/>
      <c r="DD447" s="259"/>
      <c r="DE447" s="259"/>
      <c r="DF447" s="259"/>
      <c r="DG447" s="259"/>
      <c r="DH447" s="259"/>
      <c r="DI447" s="259"/>
      <c r="DJ447" s="259"/>
      <c r="DK447" s="259"/>
      <c r="DL447" s="259"/>
      <c r="DM447" s="259"/>
      <c r="DN447" s="259"/>
      <c r="DO447" s="259"/>
      <c r="DP447" s="259"/>
      <c r="DQ447" s="259"/>
      <c r="DR447" s="259"/>
      <c r="DS447" s="259"/>
      <c r="DT447" s="259"/>
      <c r="DU447" s="259"/>
      <c r="DV447" s="259"/>
      <c r="DW447" s="259"/>
      <c r="DX447" s="259"/>
      <c r="DY447" s="259"/>
      <c r="DZ447" s="259"/>
      <c r="EA447" s="259"/>
      <c r="EB447" s="259"/>
      <c r="EC447" s="259"/>
      <c r="ED447" s="259"/>
      <c r="EE447" s="259"/>
      <c r="EF447" s="259"/>
      <c r="EG447" s="259"/>
      <c r="EH447" s="259"/>
      <c r="EI447" s="259"/>
      <c r="EJ447" s="259"/>
      <c r="EK447" s="259"/>
      <c r="EL447" s="259"/>
      <c r="EM447" s="259"/>
      <c r="EN447" s="259"/>
      <c r="EO447" s="259"/>
      <c r="EP447" s="259"/>
      <c r="EQ447" s="259"/>
      <c r="ER447" s="259"/>
      <c r="ES447" s="259"/>
      <c r="ET447" s="259"/>
      <c r="EU447" s="259"/>
      <c r="EV447" s="259"/>
      <c r="EW447" s="259"/>
      <c r="EX447" s="259"/>
      <c r="EY447" s="259"/>
      <c r="EZ447" s="259"/>
      <c r="FA447" s="259"/>
      <c r="FB447" s="259"/>
      <c r="FC447" s="259"/>
      <c r="FD447" s="259"/>
      <c r="FE447" s="259"/>
      <c r="FF447" s="259"/>
      <c r="FG447" s="259"/>
      <c r="FH447" s="259"/>
      <c r="FI447" s="259"/>
      <c r="FJ447" s="259"/>
      <c r="FK447" s="259"/>
      <c r="FL447" s="259"/>
      <c r="FM447" s="259"/>
      <c r="FN447" s="259"/>
      <c r="FO447" s="259"/>
      <c r="FP447" s="259"/>
      <c r="FQ447" s="259"/>
      <c r="FR447" s="259"/>
      <c r="FS447" s="259"/>
      <c r="FT447" s="259"/>
      <c r="FU447" s="259"/>
      <c r="FV447" s="259"/>
      <c r="FW447" s="259"/>
      <c r="FX447" s="259"/>
      <c r="FY447" s="259"/>
      <c r="FZ447" s="259"/>
      <c r="GA447" s="259"/>
      <c r="GB447" s="259"/>
      <c r="GC447" s="259"/>
      <c r="GD447" s="259"/>
      <c r="GE447" s="259"/>
      <c r="GF447" s="259"/>
      <c r="GG447" s="259"/>
      <c r="GH447" s="259"/>
      <c r="GI447" s="259"/>
    </row>
    <row r="448" spans="1:191" hidden="1">
      <c r="C448" s="690"/>
      <c r="D448" s="683"/>
      <c r="E448" s="691"/>
      <c r="F448" s="691"/>
      <c r="G448" s="692"/>
      <c r="H448" s="275"/>
      <c r="I448" s="435"/>
      <c r="J448" s="439"/>
      <c r="K448" s="435"/>
      <c r="L448" s="435"/>
      <c r="M448" s="435"/>
      <c r="N448" s="491"/>
      <c r="O448" s="491"/>
      <c r="P448" s="491"/>
      <c r="Q448" s="491"/>
      <c r="R448" s="491"/>
      <c r="S448" s="491"/>
      <c r="T448" s="491"/>
      <c r="U448" s="491"/>
      <c r="V448" s="491"/>
      <c r="W448" s="491"/>
      <c r="X448" s="491"/>
      <c r="Y448" s="476"/>
      <c r="Z448" s="476"/>
      <c r="AA448" s="476"/>
      <c r="AB448" s="476"/>
      <c r="AC448" s="476"/>
      <c r="AD448" s="476"/>
      <c r="AE448" s="476"/>
      <c r="AF448" s="476"/>
      <c r="AG448" s="476"/>
      <c r="AH448" s="476"/>
      <c r="AI448" s="476"/>
      <c r="AJ448" s="476"/>
      <c r="AK448" s="476"/>
      <c r="AL448" s="476"/>
      <c r="AM448" s="476"/>
      <c r="AN448" s="476"/>
      <c r="AO448" s="476"/>
      <c r="AP448" s="476"/>
      <c r="AQ448" s="476"/>
      <c r="AR448" s="476"/>
      <c r="AS448" s="476"/>
      <c r="AT448" s="476"/>
      <c r="AU448" s="476"/>
      <c r="AV448" s="476"/>
      <c r="AW448" s="476"/>
      <c r="AX448" s="476"/>
      <c r="AY448" s="476"/>
      <c r="AZ448" s="476"/>
      <c r="BA448" s="476"/>
      <c r="BB448" s="476"/>
      <c r="BC448" s="476"/>
      <c r="BD448" s="476"/>
      <c r="BE448" s="476"/>
      <c r="BF448" s="476"/>
      <c r="BG448" s="476"/>
      <c r="BH448" s="476"/>
      <c r="BI448" s="476"/>
      <c r="BJ448" s="476"/>
      <c r="BK448" s="476"/>
      <c r="BL448" s="476"/>
      <c r="BM448" s="476"/>
      <c r="BN448" s="476"/>
      <c r="BO448" s="476"/>
      <c r="BP448" s="476"/>
      <c r="BQ448" s="476"/>
      <c r="BR448" s="476"/>
      <c r="BS448" s="476"/>
      <c r="BT448" s="476"/>
      <c r="BU448" s="476"/>
      <c r="BV448" s="476"/>
      <c r="BW448" s="476"/>
      <c r="BX448" s="476"/>
      <c r="BY448" s="476"/>
      <c r="BZ448" s="476"/>
      <c r="CA448" s="259"/>
      <c r="CB448" s="259"/>
      <c r="CC448" s="259"/>
      <c r="CD448" s="259"/>
      <c r="CE448" s="259"/>
      <c r="CF448" s="259"/>
      <c r="CG448" s="259"/>
      <c r="CH448" s="259"/>
      <c r="CI448" s="259"/>
      <c r="CJ448" s="259"/>
      <c r="CK448" s="259"/>
      <c r="CL448" s="259"/>
      <c r="CM448" s="259"/>
      <c r="CN448" s="259"/>
      <c r="CO448" s="259"/>
      <c r="CP448" s="259"/>
      <c r="CQ448" s="259"/>
      <c r="CR448" s="259"/>
      <c r="CS448" s="259"/>
      <c r="CT448" s="259"/>
      <c r="CU448" s="259"/>
      <c r="CV448" s="259"/>
      <c r="CW448" s="259"/>
      <c r="CX448" s="259"/>
      <c r="CY448" s="259"/>
      <c r="CZ448" s="259"/>
      <c r="DA448" s="259"/>
      <c r="DB448" s="259"/>
      <c r="DC448" s="259"/>
      <c r="DD448" s="259"/>
      <c r="DE448" s="259"/>
      <c r="DF448" s="259"/>
      <c r="DG448" s="259"/>
      <c r="DH448" s="259"/>
      <c r="DI448" s="259"/>
      <c r="DJ448" s="259"/>
      <c r="DK448" s="259"/>
      <c r="DL448" s="259"/>
      <c r="DM448" s="259"/>
      <c r="DN448" s="259"/>
      <c r="DO448" s="259"/>
      <c r="DP448" s="259"/>
      <c r="DQ448" s="259"/>
      <c r="DR448" s="259"/>
      <c r="DS448" s="259"/>
      <c r="DT448" s="259"/>
      <c r="DU448" s="259"/>
      <c r="DV448" s="259"/>
      <c r="DW448" s="259"/>
      <c r="DX448" s="259"/>
      <c r="DY448" s="259"/>
      <c r="DZ448" s="259"/>
      <c r="EA448" s="259"/>
      <c r="EB448" s="259"/>
      <c r="EC448" s="259"/>
      <c r="ED448" s="259"/>
      <c r="EE448" s="259"/>
      <c r="EF448" s="259"/>
      <c r="EG448" s="259"/>
      <c r="EH448" s="259"/>
      <c r="EI448" s="259"/>
      <c r="EJ448" s="259"/>
      <c r="EK448" s="259"/>
      <c r="EL448" s="259"/>
      <c r="EM448" s="259"/>
      <c r="EN448" s="259"/>
      <c r="EO448" s="259"/>
      <c r="EP448" s="259"/>
      <c r="EQ448" s="259"/>
      <c r="ER448" s="259"/>
      <c r="ES448" s="259"/>
      <c r="ET448" s="259"/>
      <c r="EU448" s="259"/>
      <c r="EV448" s="259"/>
      <c r="EW448" s="259"/>
      <c r="EX448" s="259"/>
      <c r="EY448" s="259"/>
      <c r="EZ448" s="259"/>
      <c r="FA448" s="259"/>
      <c r="FB448" s="259"/>
      <c r="FC448" s="259"/>
      <c r="FD448" s="259"/>
      <c r="FE448" s="259"/>
      <c r="FF448" s="259"/>
      <c r="FG448" s="259"/>
      <c r="FH448" s="259"/>
      <c r="FI448" s="259"/>
      <c r="FJ448" s="259"/>
      <c r="FK448" s="259"/>
      <c r="FL448" s="259"/>
      <c r="FM448" s="259"/>
      <c r="FN448" s="259"/>
      <c r="FO448" s="259"/>
      <c r="FP448" s="259"/>
      <c r="FQ448" s="259"/>
      <c r="FR448" s="259"/>
      <c r="FS448" s="259"/>
      <c r="FT448" s="259"/>
      <c r="FU448" s="259"/>
      <c r="FV448" s="259"/>
      <c r="FW448" s="259"/>
      <c r="FX448" s="259"/>
      <c r="FY448" s="259"/>
      <c r="FZ448" s="259"/>
      <c r="GA448" s="259"/>
      <c r="GB448" s="259"/>
      <c r="GC448" s="259"/>
      <c r="GD448" s="259"/>
      <c r="GE448" s="259"/>
      <c r="GF448" s="259"/>
      <c r="GG448" s="259"/>
      <c r="GH448" s="259"/>
      <c r="GI448" s="259"/>
    </row>
    <row r="449" spans="1:191" hidden="1">
      <c r="K449" s="476"/>
      <c r="L449" s="476"/>
      <c r="M449" s="476"/>
      <c r="N449" s="476"/>
      <c r="O449" s="476"/>
      <c r="P449" s="476"/>
      <c r="Q449" s="476"/>
      <c r="R449" s="476"/>
      <c r="S449" s="476"/>
      <c r="T449" s="476"/>
      <c r="U449" s="476"/>
      <c r="V449" s="476"/>
      <c r="W449" s="476"/>
      <c r="X449" s="476"/>
      <c r="Y449" s="476"/>
      <c r="Z449" s="476"/>
      <c r="AA449" s="476"/>
      <c r="AB449" s="476"/>
      <c r="AC449" s="476"/>
      <c r="AD449" s="476"/>
      <c r="AE449" s="476"/>
      <c r="AF449" s="476"/>
      <c r="AG449" s="476"/>
      <c r="AH449" s="476"/>
      <c r="AI449" s="476"/>
      <c r="AJ449" s="476"/>
      <c r="AK449" s="476"/>
      <c r="AL449" s="476"/>
      <c r="AM449" s="476"/>
      <c r="AN449" s="476"/>
      <c r="AO449" s="476"/>
      <c r="AP449" s="476"/>
      <c r="AQ449" s="476"/>
      <c r="AR449" s="476"/>
      <c r="AS449" s="476"/>
      <c r="AT449" s="476"/>
      <c r="AU449" s="476"/>
      <c r="AV449" s="476"/>
      <c r="AW449" s="476"/>
      <c r="AX449" s="476"/>
      <c r="AY449" s="476"/>
      <c r="AZ449" s="476"/>
      <c r="BA449" s="476"/>
      <c r="BB449" s="476"/>
      <c r="BC449" s="476"/>
      <c r="BD449" s="476"/>
      <c r="BE449" s="476"/>
      <c r="BF449" s="476"/>
      <c r="BG449" s="476"/>
      <c r="BH449" s="476"/>
      <c r="BI449" s="476"/>
      <c r="BJ449" s="476"/>
      <c r="BK449" s="476"/>
      <c r="BL449" s="476"/>
      <c r="BM449" s="476"/>
      <c r="BN449" s="476"/>
      <c r="BO449" s="476"/>
      <c r="BP449" s="476"/>
      <c r="BQ449" s="476"/>
      <c r="BR449" s="476"/>
      <c r="BS449" s="476"/>
      <c r="BT449" s="476"/>
      <c r="BU449" s="476"/>
      <c r="BV449" s="476"/>
      <c r="BW449" s="476"/>
      <c r="BX449" s="476"/>
      <c r="BY449" s="476"/>
      <c r="BZ449" s="476"/>
      <c r="CA449" s="259"/>
      <c r="CB449" s="259"/>
      <c r="CC449" s="259"/>
      <c r="CD449" s="259"/>
      <c r="CE449" s="259"/>
      <c r="CF449" s="259"/>
      <c r="CG449" s="259"/>
      <c r="CH449" s="259"/>
      <c r="CI449" s="259"/>
      <c r="CJ449" s="259"/>
      <c r="CK449" s="259"/>
      <c r="CL449" s="259"/>
      <c r="CM449" s="259"/>
      <c r="CN449" s="259"/>
      <c r="CO449" s="259"/>
      <c r="CP449" s="259"/>
      <c r="CQ449" s="259"/>
      <c r="CR449" s="259"/>
      <c r="CS449" s="259"/>
      <c r="CT449" s="259"/>
      <c r="CU449" s="259"/>
      <c r="CV449" s="259"/>
      <c r="CW449" s="259"/>
      <c r="CX449" s="259"/>
      <c r="CY449" s="259"/>
      <c r="CZ449" s="259"/>
      <c r="DA449" s="259"/>
      <c r="DB449" s="259"/>
      <c r="DC449" s="259"/>
      <c r="DD449" s="259"/>
      <c r="DE449" s="259"/>
      <c r="DF449" s="259"/>
      <c r="DG449" s="259"/>
      <c r="DH449" s="259"/>
      <c r="DI449" s="259"/>
      <c r="DJ449" s="259"/>
      <c r="DK449" s="259"/>
      <c r="DL449" s="259"/>
      <c r="DM449" s="259"/>
      <c r="DN449" s="259"/>
      <c r="DO449" s="259"/>
      <c r="DP449" s="259"/>
      <c r="DQ449" s="259"/>
      <c r="DR449" s="259"/>
      <c r="DS449" s="259"/>
      <c r="DT449" s="259"/>
      <c r="DU449" s="259"/>
      <c r="DV449" s="259"/>
      <c r="DW449" s="259"/>
      <c r="DX449" s="259"/>
      <c r="DY449" s="259"/>
      <c r="DZ449" s="259"/>
      <c r="EA449" s="259"/>
      <c r="EB449" s="259"/>
      <c r="EC449" s="259"/>
      <c r="ED449" s="259"/>
      <c r="EE449" s="259"/>
      <c r="EF449" s="259"/>
      <c r="EG449" s="259"/>
      <c r="EH449" s="259"/>
      <c r="EI449" s="259"/>
      <c r="EJ449" s="259"/>
      <c r="EK449" s="259"/>
      <c r="EL449" s="259"/>
      <c r="EM449" s="259"/>
      <c r="EN449" s="259"/>
      <c r="EO449" s="259"/>
      <c r="EP449" s="259"/>
      <c r="EQ449" s="259"/>
      <c r="ER449" s="259"/>
      <c r="ES449" s="259"/>
      <c r="ET449" s="259"/>
      <c r="EU449" s="259"/>
      <c r="EV449" s="259"/>
      <c r="EW449" s="259"/>
      <c r="EX449" s="259"/>
      <c r="EY449" s="259"/>
      <c r="EZ449" s="259"/>
      <c r="FA449" s="259"/>
      <c r="FB449" s="259"/>
      <c r="FC449" s="259"/>
      <c r="FD449" s="259"/>
      <c r="FE449" s="259"/>
      <c r="FF449" s="259"/>
      <c r="FG449" s="259"/>
      <c r="FH449" s="259"/>
      <c r="FI449" s="259"/>
      <c r="FJ449" s="259"/>
      <c r="FK449" s="259"/>
      <c r="FL449" s="259"/>
      <c r="FM449" s="259"/>
      <c r="FN449" s="259"/>
      <c r="FO449" s="259"/>
      <c r="FP449" s="259"/>
      <c r="FQ449" s="259"/>
      <c r="FR449" s="259"/>
      <c r="FS449" s="259"/>
      <c r="FT449" s="259"/>
      <c r="FU449" s="259"/>
      <c r="FV449" s="259"/>
      <c r="FW449" s="259"/>
      <c r="FX449" s="259"/>
      <c r="FY449" s="259"/>
      <c r="FZ449" s="259"/>
      <c r="GA449" s="259"/>
      <c r="GB449" s="259"/>
      <c r="GC449" s="259"/>
      <c r="GD449" s="259"/>
      <c r="GE449" s="259"/>
      <c r="GF449" s="259"/>
      <c r="GG449" s="259"/>
      <c r="GH449" s="259"/>
      <c r="GI449" s="259"/>
    </row>
    <row r="450" spans="1:191" hidden="1">
      <c r="B450" s="441" t="s">
        <v>169</v>
      </c>
      <c r="C450" s="693"/>
      <c r="K450" s="491"/>
      <c r="L450" s="491"/>
      <c r="M450" s="491"/>
      <c r="N450" s="491"/>
      <c r="O450" s="491"/>
      <c r="P450" s="491"/>
      <c r="Q450" s="491"/>
      <c r="R450" s="491"/>
      <c r="S450" s="476"/>
      <c r="T450" s="476"/>
      <c r="U450" s="476"/>
      <c r="V450" s="476"/>
      <c r="W450" s="476"/>
      <c r="X450" s="476"/>
      <c r="Y450" s="476"/>
      <c r="Z450" s="476"/>
      <c r="AA450" s="476"/>
      <c r="AB450" s="476"/>
      <c r="AC450" s="476"/>
      <c r="AD450" s="476"/>
      <c r="AE450" s="476"/>
      <c r="AF450" s="476"/>
      <c r="AG450" s="476"/>
      <c r="AH450" s="476"/>
      <c r="AI450" s="476"/>
      <c r="AJ450" s="476"/>
      <c r="AK450" s="476"/>
      <c r="AL450" s="476"/>
      <c r="AM450" s="476"/>
      <c r="AN450" s="476"/>
      <c r="AO450" s="476"/>
      <c r="AP450" s="476"/>
      <c r="AQ450" s="476"/>
      <c r="AR450" s="476"/>
      <c r="AS450" s="476"/>
      <c r="AT450" s="476"/>
      <c r="AU450" s="476"/>
      <c r="AV450" s="476"/>
      <c r="AW450" s="476"/>
      <c r="AX450" s="476"/>
      <c r="AY450" s="476"/>
      <c r="AZ450" s="476"/>
      <c r="BA450" s="476"/>
      <c r="BB450" s="476"/>
      <c r="BC450" s="476"/>
      <c r="BD450" s="476"/>
      <c r="BE450" s="476"/>
      <c r="BF450" s="476"/>
      <c r="BG450" s="476"/>
      <c r="BH450" s="476"/>
      <c r="BI450" s="476"/>
      <c r="BJ450" s="476"/>
      <c r="BK450" s="476"/>
      <c r="BL450" s="476"/>
      <c r="BM450" s="476"/>
      <c r="BN450" s="476"/>
      <c r="BO450" s="476"/>
      <c r="BP450" s="476"/>
      <c r="BQ450" s="476"/>
      <c r="BR450" s="476"/>
      <c r="BS450" s="476"/>
      <c r="BT450" s="476"/>
      <c r="BU450" s="476"/>
      <c r="BV450" s="476"/>
      <c r="BW450" s="476"/>
      <c r="BX450" s="476"/>
      <c r="BY450" s="476"/>
      <c r="BZ450" s="476"/>
      <c r="CA450" s="259"/>
      <c r="CB450" s="259"/>
      <c r="CC450" s="259"/>
      <c r="CD450" s="259"/>
      <c r="CE450" s="259"/>
      <c r="CF450" s="259"/>
      <c r="CG450" s="259"/>
      <c r="CH450" s="259"/>
      <c r="CI450" s="259"/>
      <c r="CJ450" s="259"/>
      <c r="CK450" s="259"/>
      <c r="CL450" s="259"/>
      <c r="CM450" s="259"/>
      <c r="CN450" s="259"/>
      <c r="CO450" s="259"/>
      <c r="CP450" s="259"/>
      <c r="CQ450" s="259"/>
      <c r="CR450" s="259"/>
      <c r="CS450" s="259"/>
      <c r="CT450" s="259"/>
      <c r="CU450" s="259"/>
      <c r="CV450" s="259"/>
      <c r="CW450" s="259"/>
      <c r="CX450" s="259"/>
      <c r="CY450" s="259"/>
      <c r="CZ450" s="259"/>
      <c r="DA450" s="259"/>
      <c r="DB450" s="259"/>
      <c r="DC450" s="259"/>
      <c r="DD450" s="259"/>
      <c r="DE450" s="259"/>
      <c r="DF450" s="259"/>
      <c r="DG450" s="259"/>
      <c r="DH450" s="259"/>
      <c r="DI450" s="259"/>
      <c r="DJ450" s="259"/>
      <c r="DK450" s="259"/>
      <c r="DL450" s="259"/>
      <c r="DM450" s="259"/>
      <c r="DN450" s="259"/>
      <c r="DO450" s="259"/>
      <c r="DP450" s="259"/>
      <c r="DQ450" s="259"/>
      <c r="DR450" s="259"/>
      <c r="DS450" s="259"/>
      <c r="DT450" s="259"/>
      <c r="DU450" s="259"/>
      <c r="DV450" s="259"/>
      <c r="DW450" s="259"/>
      <c r="DX450" s="259"/>
      <c r="DY450" s="259"/>
      <c r="DZ450" s="259"/>
      <c r="EA450" s="259"/>
      <c r="EB450" s="259"/>
      <c r="EC450" s="259"/>
      <c r="ED450" s="259"/>
      <c r="EE450" s="259"/>
      <c r="EF450" s="259"/>
      <c r="EG450" s="259"/>
      <c r="EH450" s="259"/>
      <c r="EI450" s="259"/>
      <c r="EJ450" s="259"/>
      <c r="EK450" s="259"/>
      <c r="EL450" s="259"/>
      <c r="EM450" s="259"/>
      <c r="EN450" s="259"/>
      <c r="EO450" s="259"/>
      <c r="EP450" s="259"/>
      <c r="EQ450" s="259"/>
      <c r="ER450" s="259"/>
      <c r="ES450" s="259"/>
      <c r="ET450" s="259"/>
      <c r="EU450" s="259"/>
      <c r="EV450" s="259"/>
      <c r="EW450" s="259"/>
      <c r="EX450" s="259"/>
      <c r="EY450" s="259"/>
      <c r="EZ450" s="259"/>
      <c r="FA450" s="259"/>
      <c r="FB450" s="259"/>
      <c r="FC450" s="259"/>
      <c r="FD450" s="259"/>
      <c r="FE450" s="259"/>
      <c r="FF450" s="259"/>
      <c r="FG450" s="259"/>
      <c r="FH450" s="259"/>
      <c r="FI450" s="259"/>
      <c r="FJ450" s="259"/>
      <c r="FK450" s="259"/>
      <c r="FL450" s="259"/>
      <c r="FM450" s="259"/>
      <c r="FN450" s="259"/>
      <c r="FO450" s="259"/>
      <c r="FP450" s="259"/>
      <c r="FQ450" s="259"/>
      <c r="FR450" s="259"/>
      <c r="FS450" s="259"/>
      <c r="FT450" s="259"/>
      <c r="FU450" s="259"/>
      <c r="FV450" s="259"/>
      <c r="FW450" s="259"/>
      <c r="FX450" s="259"/>
      <c r="FY450" s="259"/>
      <c r="FZ450" s="259"/>
      <c r="GA450" s="259"/>
      <c r="GB450" s="259"/>
      <c r="GC450" s="259"/>
      <c r="GD450" s="259"/>
      <c r="GE450" s="259"/>
      <c r="GF450" s="259"/>
      <c r="GG450" s="259"/>
      <c r="GH450" s="259"/>
      <c r="GI450" s="259"/>
    </row>
    <row r="451" spans="1:191" hidden="1">
      <c r="A451" s="530"/>
      <c r="B451" s="441" t="s">
        <v>170</v>
      </c>
      <c r="C451" s="442" t="s">
        <v>153</v>
      </c>
      <c r="D451" s="442" t="s">
        <v>164</v>
      </c>
      <c r="E451" s="503" t="s">
        <v>165</v>
      </c>
      <c r="F451" s="503" t="s">
        <v>62</v>
      </c>
      <c r="G451" s="503" t="s">
        <v>166</v>
      </c>
      <c r="H451" s="504"/>
      <c r="I451" s="439"/>
      <c r="J451" s="505"/>
      <c r="K451" s="439"/>
      <c r="L451" s="439"/>
      <c r="M451" s="439"/>
      <c r="N451" s="491"/>
      <c r="O451" s="491"/>
      <c r="P451" s="491"/>
      <c r="Q451" s="491"/>
      <c r="R451" s="491"/>
      <c r="S451" s="476"/>
      <c r="T451" s="476"/>
      <c r="U451" s="476"/>
      <c r="V451" s="476"/>
      <c r="W451" s="476"/>
      <c r="X451" s="476"/>
      <c r="Y451" s="476"/>
      <c r="Z451" s="476"/>
      <c r="AA451" s="476"/>
      <c r="AB451" s="476"/>
      <c r="AC451" s="476"/>
      <c r="AD451" s="476"/>
      <c r="AE451" s="476"/>
      <c r="AF451" s="476"/>
      <c r="AG451" s="476"/>
      <c r="AH451" s="476"/>
      <c r="AI451" s="476"/>
      <c r="AJ451" s="476"/>
      <c r="AK451" s="476"/>
      <c r="AL451" s="476"/>
      <c r="AM451" s="476"/>
      <c r="AN451" s="476"/>
      <c r="AO451" s="476"/>
      <c r="AP451" s="476"/>
      <c r="AQ451" s="476"/>
      <c r="AR451" s="476"/>
      <c r="AS451" s="476"/>
      <c r="AT451" s="476"/>
      <c r="AU451" s="476"/>
      <c r="AV451" s="476"/>
      <c r="AW451" s="476"/>
      <c r="AX451" s="476"/>
      <c r="AY451" s="476"/>
      <c r="AZ451" s="476"/>
      <c r="BA451" s="476"/>
      <c r="BB451" s="476"/>
      <c r="BC451" s="476"/>
      <c r="BD451" s="476"/>
      <c r="BE451" s="476"/>
      <c r="BF451" s="476"/>
      <c r="BG451" s="476"/>
      <c r="BH451" s="476"/>
      <c r="BI451" s="476"/>
      <c r="BJ451" s="476"/>
      <c r="BK451" s="476"/>
      <c r="BL451" s="476"/>
      <c r="BM451" s="476"/>
      <c r="BN451" s="476"/>
      <c r="BO451" s="476"/>
      <c r="BP451" s="476"/>
      <c r="BQ451" s="476"/>
      <c r="BR451" s="476"/>
      <c r="BS451" s="476"/>
      <c r="BT451" s="476"/>
      <c r="BU451" s="476"/>
      <c r="BV451" s="476"/>
      <c r="BW451" s="476"/>
      <c r="BX451" s="476"/>
      <c r="BY451" s="476"/>
      <c r="BZ451" s="476"/>
      <c r="CA451" s="259"/>
      <c r="CB451" s="259"/>
      <c r="CC451" s="259"/>
      <c r="CD451" s="259"/>
      <c r="CE451" s="259"/>
      <c r="CF451" s="259"/>
      <c r="CG451" s="259"/>
      <c r="CH451" s="259"/>
      <c r="CI451" s="259"/>
      <c r="CJ451" s="259"/>
      <c r="CK451" s="259"/>
      <c r="CL451" s="259"/>
      <c r="CM451" s="259"/>
      <c r="CN451" s="259"/>
      <c r="CO451" s="259"/>
      <c r="CP451" s="259"/>
      <c r="CQ451" s="259"/>
      <c r="CR451" s="259"/>
      <c r="CS451" s="259"/>
      <c r="CT451" s="259"/>
      <c r="CU451" s="259"/>
      <c r="CV451" s="259"/>
      <c r="CW451" s="259"/>
      <c r="CX451" s="259"/>
      <c r="CY451" s="259"/>
      <c r="CZ451" s="259"/>
      <c r="DA451" s="259"/>
      <c r="DB451" s="259"/>
      <c r="DC451" s="259"/>
      <c r="DD451" s="259"/>
      <c r="DE451" s="259"/>
      <c r="DF451" s="259"/>
      <c r="DG451" s="259"/>
      <c r="DH451" s="259"/>
      <c r="DI451" s="259"/>
      <c r="DJ451" s="259"/>
      <c r="DK451" s="259"/>
      <c r="DL451" s="259"/>
      <c r="DM451" s="259"/>
      <c r="DN451" s="259"/>
      <c r="DO451" s="259"/>
      <c r="DP451" s="259"/>
      <c r="DQ451" s="259"/>
      <c r="DR451" s="259"/>
      <c r="DS451" s="259"/>
      <c r="DT451" s="259"/>
      <c r="DU451" s="259"/>
      <c r="DV451" s="259"/>
      <c r="DW451" s="259"/>
      <c r="DX451" s="259"/>
      <c r="DY451" s="259"/>
      <c r="DZ451" s="259"/>
      <c r="EA451" s="259"/>
      <c r="EB451" s="259"/>
      <c r="EC451" s="259"/>
      <c r="ED451" s="259"/>
      <c r="EE451" s="259"/>
      <c r="EF451" s="259"/>
      <c r="EG451" s="259"/>
      <c r="EH451" s="259"/>
      <c r="EI451" s="259"/>
      <c r="EJ451" s="259"/>
      <c r="EK451" s="259"/>
      <c r="EL451" s="259"/>
      <c r="EM451" s="259"/>
      <c r="EN451" s="259"/>
      <c r="EO451" s="259"/>
      <c r="EP451" s="259"/>
      <c r="EQ451" s="259"/>
      <c r="ER451" s="259"/>
      <c r="ES451" s="259"/>
      <c r="ET451" s="259"/>
      <c r="EU451" s="259"/>
      <c r="EV451" s="259"/>
      <c r="EW451" s="259"/>
      <c r="EX451" s="259"/>
      <c r="EY451" s="259"/>
      <c r="EZ451" s="259"/>
      <c r="FA451" s="259"/>
      <c r="FB451" s="259"/>
      <c r="FC451" s="259"/>
      <c r="FD451" s="259"/>
      <c r="FE451" s="259"/>
      <c r="FF451" s="259"/>
      <c r="FG451" s="259"/>
      <c r="FH451" s="259"/>
      <c r="FI451" s="259"/>
      <c r="FJ451" s="259"/>
      <c r="FK451" s="259"/>
      <c r="FL451" s="259"/>
      <c r="FM451" s="259"/>
      <c r="FN451" s="259"/>
      <c r="FO451" s="259"/>
      <c r="FP451" s="259"/>
      <c r="FQ451" s="259"/>
      <c r="FR451" s="259"/>
      <c r="FS451" s="259"/>
      <c r="FT451" s="259"/>
      <c r="FU451" s="259"/>
      <c r="FV451" s="259"/>
      <c r="FW451" s="259"/>
      <c r="FX451" s="259"/>
      <c r="FY451" s="259"/>
      <c r="FZ451" s="259"/>
      <c r="GA451" s="259"/>
      <c r="GB451" s="259"/>
      <c r="GC451" s="259"/>
      <c r="GD451" s="259"/>
      <c r="GE451" s="259"/>
      <c r="GF451" s="259"/>
      <c r="GG451" s="259"/>
      <c r="GH451" s="259"/>
      <c r="GI451" s="259"/>
    </row>
    <row r="452" spans="1:191" hidden="1">
      <c r="B452" s="444" t="s">
        <v>21</v>
      </c>
      <c r="C452" s="694"/>
      <c r="D452" s="683"/>
      <c r="E452" s="684"/>
      <c r="F452" s="684"/>
      <c r="G452" s="685"/>
      <c r="H452" s="257"/>
      <c r="I452" s="435"/>
      <c r="J452" s="439"/>
      <c r="K452" s="435"/>
      <c r="L452" s="435"/>
      <c r="M452" s="435"/>
      <c r="N452" s="491"/>
      <c r="O452" s="491"/>
      <c r="P452" s="491"/>
      <c r="Q452" s="491"/>
      <c r="R452" s="491"/>
      <c r="S452" s="476"/>
      <c r="T452" s="476"/>
      <c r="U452" s="476"/>
      <c r="V452" s="476"/>
      <c r="W452" s="476"/>
      <c r="X452" s="476"/>
      <c r="Y452" s="476"/>
      <c r="Z452" s="476"/>
      <c r="AA452" s="476"/>
      <c r="AB452" s="476"/>
      <c r="AC452" s="476"/>
      <c r="AD452" s="476"/>
      <c r="AE452" s="476"/>
      <c r="AF452" s="476"/>
      <c r="AG452" s="476"/>
      <c r="AH452" s="476"/>
      <c r="AI452" s="476"/>
      <c r="AJ452" s="476"/>
      <c r="AK452" s="476"/>
      <c r="AL452" s="476"/>
      <c r="AM452" s="476"/>
      <c r="AN452" s="476"/>
      <c r="AO452" s="476"/>
      <c r="AP452" s="476"/>
      <c r="AQ452" s="476"/>
      <c r="AR452" s="476"/>
      <c r="AS452" s="476"/>
      <c r="AT452" s="476"/>
      <c r="AU452" s="476"/>
      <c r="AV452" s="476"/>
      <c r="AW452" s="476"/>
      <c r="AX452" s="476"/>
      <c r="AY452" s="476"/>
      <c r="AZ452" s="476"/>
      <c r="BA452" s="476"/>
      <c r="BB452" s="476"/>
      <c r="BC452" s="476"/>
      <c r="BD452" s="476"/>
      <c r="BE452" s="476"/>
      <c r="BF452" s="476"/>
      <c r="BG452" s="476"/>
      <c r="BH452" s="476"/>
      <c r="BI452" s="476"/>
      <c r="BJ452" s="476"/>
      <c r="BK452" s="476"/>
      <c r="BL452" s="476"/>
      <c r="BM452" s="476"/>
      <c r="BN452" s="476"/>
      <c r="BO452" s="476"/>
      <c r="BP452" s="476"/>
      <c r="BQ452" s="476"/>
      <c r="BR452" s="476"/>
      <c r="BS452" s="476"/>
      <c r="BT452" s="476"/>
      <c r="BU452" s="476"/>
      <c r="BV452" s="476"/>
      <c r="BW452" s="476"/>
      <c r="BX452" s="476"/>
      <c r="BY452" s="476"/>
      <c r="BZ452" s="476"/>
      <c r="CA452" s="259"/>
      <c r="CB452" s="259"/>
      <c r="CC452" s="259"/>
      <c r="CD452" s="259"/>
      <c r="CE452" s="259"/>
      <c r="CF452" s="259"/>
      <c r="CG452" s="259"/>
      <c r="CH452" s="259"/>
      <c r="CI452" s="259"/>
      <c r="CJ452" s="259"/>
      <c r="CK452" s="259"/>
      <c r="CL452" s="259"/>
      <c r="CM452" s="259"/>
      <c r="CN452" s="259"/>
      <c r="CO452" s="259"/>
      <c r="CP452" s="259"/>
      <c r="CQ452" s="259"/>
      <c r="CR452" s="259"/>
      <c r="CS452" s="259"/>
      <c r="CT452" s="259"/>
      <c r="CU452" s="259"/>
      <c r="CV452" s="259"/>
      <c r="CW452" s="259"/>
      <c r="CX452" s="259"/>
      <c r="CY452" s="259"/>
      <c r="CZ452" s="259"/>
      <c r="DA452" s="259"/>
      <c r="DB452" s="259"/>
      <c r="DC452" s="259"/>
      <c r="DD452" s="259"/>
      <c r="DE452" s="259"/>
      <c r="DF452" s="259"/>
      <c r="DG452" s="259"/>
      <c r="DH452" s="259"/>
      <c r="DI452" s="259"/>
      <c r="DJ452" s="259"/>
      <c r="DK452" s="259"/>
      <c r="DL452" s="259"/>
      <c r="DM452" s="259"/>
      <c r="DN452" s="259"/>
      <c r="DO452" s="259"/>
      <c r="DP452" s="259"/>
      <c r="DQ452" s="259"/>
      <c r="DR452" s="259"/>
      <c r="DS452" s="259"/>
      <c r="DT452" s="259"/>
      <c r="DU452" s="259"/>
      <c r="DV452" s="259"/>
      <c r="DW452" s="259"/>
      <c r="DX452" s="259"/>
      <c r="DY452" s="259"/>
      <c r="DZ452" s="259"/>
      <c r="EA452" s="259"/>
      <c r="EB452" s="259"/>
      <c r="EC452" s="259"/>
      <c r="ED452" s="259"/>
      <c r="EE452" s="259"/>
      <c r="EF452" s="259"/>
      <c r="EG452" s="259"/>
      <c r="EH452" s="259"/>
      <c r="EI452" s="259"/>
      <c r="EJ452" s="259"/>
      <c r="EK452" s="259"/>
      <c r="EL452" s="259"/>
      <c r="EM452" s="259"/>
      <c r="EN452" s="259"/>
      <c r="EO452" s="259"/>
      <c r="EP452" s="259"/>
      <c r="EQ452" s="259"/>
      <c r="ER452" s="259"/>
      <c r="ES452" s="259"/>
      <c r="ET452" s="259"/>
      <c r="EU452" s="259"/>
      <c r="EV452" s="259"/>
      <c r="EW452" s="259"/>
      <c r="EX452" s="259"/>
      <c r="EY452" s="259"/>
      <c r="EZ452" s="259"/>
      <c r="FA452" s="259"/>
      <c r="FB452" s="259"/>
      <c r="FC452" s="259"/>
      <c r="FD452" s="259"/>
      <c r="FE452" s="259"/>
      <c r="FF452" s="259"/>
      <c r="FG452" s="259"/>
      <c r="FH452" s="259"/>
      <c r="FI452" s="259"/>
      <c r="FJ452" s="259"/>
      <c r="FK452" s="259"/>
      <c r="FL452" s="259"/>
      <c r="FM452" s="259"/>
      <c r="FN452" s="259"/>
      <c r="FO452" s="259"/>
      <c r="FP452" s="259"/>
      <c r="FQ452" s="259"/>
      <c r="FR452" s="259"/>
      <c r="FS452" s="259"/>
      <c r="FT452" s="259"/>
      <c r="FU452" s="259"/>
      <c r="FV452" s="259"/>
      <c r="FW452" s="259"/>
      <c r="FX452" s="259"/>
      <c r="FY452" s="259"/>
      <c r="FZ452" s="259"/>
      <c r="GA452" s="259"/>
      <c r="GB452" s="259"/>
      <c r="GC452" s="259"/>
      <c r="GD452" s="259"/>
      <c r="GE452" s="259"/>
      <c r="GF452" s="259"/>
      <c r="GG452" s="259"/>
      <c r="GH452" s="259"/>
      <c r="GI452" s="259"/>
    </row>
    <row r="453" spans="1:191" hidden="1">
      <c r="C453" s="690"/>
      <c r="D453" s="683"/>
      <c r="E453" s="684"/>
      <c r="F453" s="684"/>
      <c r="G453" s="685"/>
      <c r="H453" s="257"/>
      <c r="I453" s="435"/>
      <c r="J453" s="439"/>
      <c r="K453" s="435"/>
      <c r="L453" s="435"/>
      <c r="M453" s="435"/>
      <c r="N453" s="491"/>
      <c r="O453" s="491"/>
      <c r="P453" s="491"/>
      <c r="Q453" s="491"/>
      <c r="R453" s="491"/>
      <c r="S453" s="476"/>
      <c r="T453" s="476"/>
      <c r="U453" s="476"/>
      <c r="V453" s="476"/>
      <c r="W453" s="476"/>
      <c r="X453" s="476"/>
      <c r="Y453" s="476"/>
      <c r="Z453" s="476"/>
      <c r="AA453" s="476"/>
      <c r="AB453" s="476"/>
      <c r="AC453" s="476"/>
      <c r="AD453" s="476"/>
      <c r="AE453" s="476"/>
      <c r="AF453" s="476"/>
      <c r="AG453" s="476"/>
      <c r="AH453" s="476"/>
      <c r="AI453" s="476"/>
      <c r="AJ453" s="476"/>
      <c r="AK453" s="476"/>
      <c r="AL453" s="476"/>
      <c r="AM453" s="476"/>
      <c r="AN453" s="476"/>
      <c r="AO453" s="476"/>
      <c r="AP453" s="476"/>
      <c r="AQ453" s="476"/>
      <c r="AR453" s="476"/>
      <c r="AS453" s="476"/>
      <c r="AT453" s="476"/>
      <c r="AU453" s="476"/>
      <c r="AV453" s="476"/>
      <c r="AW453" s="476"/>
      <c r="AX453" s="476"/>
      <c r="AY453" s="476"/>
      <c r="AZ453" s="476"/>
      <c r="BA453" s="476"/>
      <c r="BB453" s="476"/>
      <c r="BC453" s="476"/>
      <c r="BD453" s="476"/>
      <c r="BE453" s="476"/>
      <c r="BF453" s="476"/>
      <c r="BG453" s="476"/>
      <c r="BH453" s="476"/>
      <c r="BI453" s="476"/>
      <c r="BJ453" s="476"/>
      <c r="BK453" s="476"/>
      <c r="BL453" s="476"/>
      <c r="BM453" s="476"/>
      <c r="BN453" s="476"/>
      <c r="BO453" s="476"/>
      <c r="BP453" s="476"/>
      <c r="BQ453" s="476"/>
      <c r="BR453" s="476"/>
      <c r="BS453" s="476"/>
      <c r="BT453" s="476"/>
      <c r="BU453" s="476"/>
      <c r="BV453" s="476"/>
      <c r="BW453" s="476"/>
      <c r="BX453" s="476"/>
      <c r="BY453" s="476"/>
      <c r="BZ453" s="476"/>
      <c r="CA453" s="259"/>
      <c r="CB453" s="259"/>
      <c r="CC453" s="259"/>
      <c r="CD453" s="259"/>
      <c r="CE453" s="259"/>
      <c r="CF453" s="259"/>
      <c r="CG453" s="259"/>
      <c r="CH453" s="259"/>
      <c r="CI453" s="259"/>
      <c r="CJ453" s="259"/>
      <c r="CK453" s="259"/>
      <c r="CL453" s="259"/>
      <c r="CM453" s="259"/>
      <c r="CN453" s="259"/>
      <c r="CO453" s="259"/>
      <c r="CP453" s="259"/>
      <c r="CQ453" s="259"/>
      <c r="CR453" s="259"/>
      <c r="CS453" s="259"/>
      <c r="CT453" s="259"/>
      <c r="CU453" s="259"/>
      <c r="CV453" s="259"/>
      <c r="CW453" s="259"/>
      <c r="CX453" s="259"/>
      <c r="CY453" s="259"/>
      <c r="CZ453" s="259"/>
      <c r="DA453" s="259"/>
      <c r="DB453" s="259"/>
      <c r="DC453" s="259"/>
      <c r="DD453" s="259"/>
      <c r="DE453" s="259"/>
      <c r="DF453" s="259"/>
      <c r="DG453" s="259"/>
      <c r="DH453" s="259"/>
      <c r="DI453" s="259"/>
      <c r="DJ453" s="259"/>
      <c r="DK453" s="259"/>
      <c r="DL453" s="259"/>
      <c r="DM453" s="259"/>
      <c r="DN453" s="259"/>
      <c r="DO453" s="259"/>
      <c r="DP453" s="259"/>
      <c r="DQ453" s="259"/>
      <c r="DR453" s="259"/>
      <c r="DS453" s="259"/>
      <c r="DT453" s="259"/>
      <c r="DU453" s="259"/>
      <c r="DV453" s="259"/>
      <c r="DW453" s="259"/>
      <c r="DX453" s="259"/>
      <c r="DY453" s="259"/>
      <c r="DZ453" s="259"/>
      <c r="EA453" s="259"/>
      <c r="EB453" s="259"/>
      <c r="EC453" s="259"/>
      <c r="ED453" s="259"/>
      <c r="EE453" s="259"/>
      <c r="EF453" s="259"/>
      <c r="EG453" s="259"/>
      <c r="EH453" s="259"/>
      <c r="EI453" s="259"/>
      <c r="EJ453" s="259"/>
      <c r="EK453" s="259"/>
      <c r="EL453" s="259"/>
      <c r="EM453" s="259"/>
      <c r="EN453" s="259"/>
      <c r="EO453" s="259"/>
      <c r="EP453" s="259"/>
      <c r="EQ453" s="259"/>
      <c r="ER453" s="259"/>
      <c r="ES453" s="259"/>
      <c r="ET453" s="259"/>
      <c r="EU453" s="259"/>
      <c r="EV453" s="259"/>
      <c r="EW453" s="259"/>
      <c r="EX453" s="259"/>
      <c r="EY453" s="259"/>
      <c r="EZ453" s="259"/>
      <c r="FA453" s="259"/>
      <c r="FB453" s="259"/>
      <c r="FC453" s="259"/>
      <c r="FD453" s="259"/>
      <c r="FE453" s="259"/>
      <c r="FF453" s="259"/>
      <c r="FG453" s="259"/>
      <c r="FH453" s="259"/>
      <c r="FI453" s="259"/>
      <c r="FJ453" s="259"/>
      <c r="FK453" s="259"/>
      <c r="FL453" s="259"/>
      <c r="FM453" s="259"/>
      <c r="FN453" s="259"/>
      <c r="FO453" s="259"/>
      <c r="FP453" s="259"/>
      <c r="FQ453" s="259"/>
      <c r="FR453" s="259"/>
      <c r="FS453" s="259"/>
      <c r="FT453" s="259"/>
      <c r="FU453" s="259"/>
      <c r="FV453" s="259"/>
      <c r="FW453" s="259"/>
      <c r="FX453" s="259"/>
      <c r="FY453" s="259"/>
      <c r="FZ453" s="259"/>
      <c r="GA453" s="259"/>
      <c r="GB453" s="259"/>
      <c r="GC453" s="259"/>
      <c r="GD453" s="259"/>
      <c r="GE453" s="259"/>
      <c r="GF453" s="259"/>
      <c r="GG453" s="259"/>
      <c r="GH453" s="259"/>
      <c r="GI453" s="259"/>
    </row>
    <row r="454" spans="1:191" hidden="1">
      <c r="C454" s="690"/>
      <c r="D454" s="683"/>
      <c r="E454" s="688"/>
      <c r="F454" s="688"/>
      <c r="G454" s="689"/>
      <c r="H454" s="275"/>
      <c r="I454" s="435"/>
      <c r="J454" s="439"/>
      <c r="K454" s="435"/>
      <c r="L454" s="435"/>
      <c r="M454" s="435"/>
      <c r="N454" s="491"/>
      <c r="O454" s="491"/>
      <c r="P454" s="491"/>
      <c r="Q454" s="491"/>
      <c r="R454" s="491"/>
      <c r="S454" s="476"/>
      <c r="T454" s="476"/>
      <c r="U454" s="476"/>
      <c r="V454" s="476"/>
      <c r="W454" s="476"/>
      <c r="X454" s="476"/>
      <c r="Y454" s="476"/>
      <c r="Z454" s="476"/>
      <c r="AA454" s="476"/>
      <c r="AB454" s="476"/>
      <c r="AC454" s="476"/>
      <c r="AD454" s="476"/>
      <c r="AE454" s="476"/>
      <c r="AF454" s="476"/>
      <c r="AG454" s="476"/>
      <c r="AH454" s="476"/>
      <c r="AI454" s="476"/>
      <c r="AJ454" s="476"/>
      <c r="AK454" s="476"/>
      <c r="AL454" s="476"/>
      <c r="AM454" s="476"/>
      <c r="AN454" s="476"/>
      <c r="AO454" s="476"/>
      <c r="AP454" s="476"/>
      <c r="AQ454" s="476"/>
      <c r="AR454" s="476"/>
      <c r="AS454" s="476"/>
      <c r="AT454" s="476"/>
      <c r="AU454" s="476"/>
      <c r="AV454" s="476"/>
      <c r="AW454" s="476"/>
      <c r="AX454" s="476"/>
      <c r="AY454" s="476"/>
      <c r="AZ454" s="476"/>
      <c r="BA454" s="476"/>
      <c r="BB454" s="476"/>
      <c r="BC454" s="476"/>
      <c r="BD454" s="476"/>
      <c r="BE454" s="476"/>
      <c r="BF454" s="476"/>
      <c r="BG454" s="476"/>
      <c r="BH454" s="476"/>
      <c r="BI454" s="476"/>
      <c r="BJ454" s="476"/>
      <c r="BK454" s="476"/>
      <c r="BL454" s="476"/>
      <c r="BM454" s="476"/>
      <c r="BN454" s="476"/>
      <c r="BO454" s="476"/>
      <c r="BP454" s="476"/>
      <c r="BQ454" s="476"/>
      <c r="BR454" s="476"/>
      <c r="BS454" s="476"/>
      <c r="BT454" s="476"/>
      <c r="BU454" s="476"/>
      <c r="BV454" s="476"/>
      <c r="BW454" s="476"/>
      <c r="BX454" s="476"/>
      <c r="BY454" s="476"/>
      <c r="BZ454" s="476"/>
      <c r="CA454" s="476"/>
      <c r="CB454" s="259"/>
      <c r="CC454" s="259"/>
      <c r="CD454" s="259"/>
      <c r="CE454" s="259"/>
      <c r="CF454" s="259"/>
      <c r="CG454" s="259"/>
      <c r="CH454" s="259"/>
      <c r="CI454" s="259"/>
      <c r="CJ454" s="259"/>
      <c r="CK454" s="259"/>
      <c r="CL454" s="259"/>
      <c r="CM454" s="259"/>
      <c r="CN454" s="259"/>
      <c r="CO454" s="259"/>
      <c r="CP454" s="259"/>
      <c r="CQ454" s="259"/>
      <c r="CR454" s="259"/>
      <c r="CS454" s="259"/>
      <c r="CT454" s="259"/>
      <c r="CU454" s="259"/>
      <c r="CV454" s="259"/>
      <c r="CW454" s="259"/>
      <c r="CX454" s="259"/>
      <c r="CY454" s="259"/>
      <c r="CZ454" s="259"/>
      <c r="DA454" s="259"/>
      <c r="DB454" s="259"/>
      <c r="DC454" s="259"/>
      <c r="DD454" s="259"/>
      <c r="DE454" s="259"/>
      <c r="DF454" s="259"/>
      <c r="DG454" s="259"/>
      <c r="DH454" s="259"/>
      <c r="DI454" s="259"/>
      <c r="DJ454" s="259"/>
      <c r="DK454" s="259"/>
      <c r="DL454" s="259"/>
      <c r="DM454" s="259"/>
      <c r="DN454" s="259"/>
      <c r="DO454" s="259"/>
      <c r="DP454" s="259"/>
      <c r="DQ454" s="259"/>
      <c r="DR454" s="259"/>
      <c r="DS454" s="259"/>
      <c r="DT454" s="259"/>
      <c r="DU454" s="259"/>
      <c r="DV454" s="259"/>
      <c r="DW454" s="259"/>
      <c r="DX454" s="259"/>
      <c r="DY454" s="259"/>
      <c r="DZ454" s="259"/>
      <c r="EA454" s="259"/>
      <c r="EB454" s="259"/>
      <c r="EC454" s="259"/>
      <c r="ED454" s="259"/>
      <c r="EE454" s="259"/>
      <c r="EF454" s="259"/>
      <c r="EG454" s="259"/>
      <c r="EH454" s="259"/>
      <c r="EI454" s="259"/>
      <c r="EJ454" s="259"/>
      <c r="EK454" s="259"/>
      <c r="EL454" s="259"/>
      <c r="EM454" s="259"/>
      <c r="EN454" s="259"/>
      <c r="EO454" s="259"/>
      <c r="EP454" s="259"/>
      <c r="EQ454" s="259"/>
      <c r="ER454" s="259"/>
      <c r="ES454" s="259"/>
      <c r="ET454" s="259"/>
      <c r="EU454" s="259"/>
      <c r="EV454" s="259"/>
      <c r="EW454" s="259"/>
      <c r="EX454" s="259"/>
      <c r="EY454" s="259"/>
      <c r="EZ454" s="259"/>
      <c r="FA454" s="259"/>
      <c r="FB454" s="259"/>
      <c r="FC454" s="259"/>
      <c r="FD454" s="259"/>
      <c r="FE454" s="259"/>
      <c r="FF454" s="259"/>
      <c r="FG454" s="259"/>
      <c r="FH454" s="259"/>
      <c r="FI454" s="259"/>
      <c r="FJ454" s="259"/>
      <c r="FK454" s="259"/>
      <c r="FL454" s="259"/>
      <c r="FM454" s="259"/>
      <c r="FN454" s="259"/>
      <c r="FO454" s="259"/>
      <c r="FP454" s="259"/>
      <c r="FQ454" s="259"/>
      <c r="FR454" s="259"/>
      <c r="FS454" s="259"/>
      <c r="FT454" s="259"/>
      <c r="FU454" s="259"/>
      <c r="FV454" s="259"/>
      <c r="FW454" s="259"/>
      <c r="FX454" s="259"/>
      <c r="FY454" s="259"/>
      <c r="FZ454" s="259"/>
      <c r="GA454" s="259"/>
      <c r="GB454" s="259"/>
      <c r="GC454" s="259"/>
      <c r="GD454" s="259"/>
      <c r="GE454" s="259"/>
      <c r="GF454" s="259"/>
      <c r="GG454" s="259"/>
      <c r="GH454" s="259"/>
      <c r="GI454" s="259"/>
    </row>
    <row r="455" spans="1:191" hidden="1">
      <c r="C455" s="690"/>
      <c r="D455" s="683"/>
      <c r="E455" s="691"/>
      <c r="F455" s="691"/>
      <c r="G455" s="692"/>
      <c r="H455" s="275"/>
      <c r="I455" s="435"/>
      <c r="J455" s="439"/>
      <c r="K455" s="435"/>
      <c r="L455" s="435"/>
      <c r="M455" s="435"/>
      <c r="N455" s="491"/>
      <c r="O455" s="491"/>
      <c r="P455" s="491"/>
      <c r="Q455" s="491"/>
      <c r="R455" s="491"/>
      <c r="S455" s="476"/>
      <c r="T455" s="476"/>
      <c r="U455" s="476"/>
      <c r="V455" s="476"/>
      <c r="W455" s="476"/>
      <c r="X455" s="476"/>
      <c r="Y455" s="476"/>
      <c r="Z455" s="476"/>
      <c r="AA455" s="476"/>
      <c r="AB455" s="476"/>
      <c r="AC455" s="476"/>
      <c r="AD455" s="476"/>
      <c r="AE455" s="476"/>
      <c r="AF455" s="476"/>
      <c r="AG455" s="476"/>
      <c r="AH455" s="476"/>
      <c r="AI455" s="476"/>
      <c r="AJ455" s="476"/>
      <c r="AK455" s="476"/>
      <c r="AL455" s="476"/>
      <c r="AM455" s="476"/>
      <c r="AN455" s="476"/>
      <c r="AO455" s="476"/>
      <c r="AP455" s="476"/>
      <c r="AQ455" s="476"/>
      <c r="AR455" s="476"/>
      <c r="AS455" s="476"/>
      <c r="AT455" s="476"/>
      <c r="AU455" s="476"/>
      <c r="AV455" s="476"/>
      <c r="AW455" s="476"/>
      <c r="AX455" s="476"/>
      <c r="AY455" s="476"/>
      <c r="AZ455" s="476"/>
      <c r="BA455" s="476"/>
      <c r="BB455" s="476"/>
      <c r="BC455" s="476"/>
      <c r="BD455" s="476"/>
      <c r="BE455" s="476"/>
      <c r="BF455" s="476"/>
      <c r="BG455" s="476"/>
      <c r="BH455" s="476"/>
      <c r="BI455" s="476"/>
      <c r="BJ455" s="476"/>
      <c r="BK455" s="476"/>
      <c r="BL455" s="476"/>
      <c r="BM455" s="476"/>
      <c r="BN455" s="476"/>
      <c r="BO455" s="476"/>
      <c r="BP455" s="476"/>
      <c r="BQ455" s="476"/>
      <c r="BR455" s="476"/>
      <c r="BS455" s="476"/>
      <c r="BT455" s="476"/>
      <c r="BU455" s="476"/>
      <c r="BV455" s="476"/>
      <c r="BW455" s="476"/>
      <c r="BX455" s="476"/>
      <c r="BY455" s="476"/>
      <c r="BZ455" s="476"/>
      <c r="CA455" s="259"/>
      <c r="CB455" s="259"/>
      <c r="CC455" s="259"/>
      <c r="CD455" s="259"/>
      <c r="CE455" s="259"/>
      <c r="CF455" s="259"/>
      <c r="CG455" s="259"/>
      <c r="CH455" s="259"/>
      <c r="CI455" s="259"/>
      <c r="CJ455" s="259"/>
      <c r="CK455" s="259"/>
      <c r="CL455" s="259"/>
      <c r="CM455" s="259"/>
      <c r="CN455" s="259"/>
      <c r="CO455" s="259"/>
      <c r="CP455" s="259"/>
      <c r="CQ455" s="259"/>
      <c r="CR455" s="259"/>
      <c r="CS455" s="259"/>
      <c r="CT455" s="259"/>
      <c r="CU455" s="259"/>
      <c r="CV455" s="259"/>
      <c r="CW455" s="259"/>
      <c r="CX455" s="259"/>
      <c r="CY455" s="259"/>
      <c r="CZ455" s="259"/>
      <c r="DA455" s="259"/>
      <c r="DB455" s="259"/>
      <c r="DC455" s="259"/>
      <c r="DD455" s="259"/>
      <c r="DE455" s="259"/>
      <c r="DF455" s="259"/>
      <c r="DG455" s="259"/>
      <c r="DH455" s="259"/>
      <c r="DI455" s="259"/>
      <c r="DJ455" s="259"/>
      <c r="DK455" s="259"/>
      <c r="DL455" s="259"/>
      <c r="DM455" s="259"/>
      <c r="DN455" s="259"/>
      <c r="DO455" s="259"/>
      <c r="DP455" s="259"/>
      <c r="DQ455" s="259"/>
      <c r="DR455" s="259"/>
      <c r="DS455" s="259"/>
      <c r="DT455" s="259"/>
      <c r="DU455" s="259"/>
      <c r="DV455" s="259"/>
      <c r="DW455" s="259"/>
      <c r="DX455" s="259"/>
      <c r="DY455" s="259"/>
      <c r="DZ455" s="259"/>
      <c r="EA455" s="259"/>
      <c r="EB455" s="259"/>
      <c r="EC455" s="259"/>
      <c r="ED455" s="259"/>
      <c r="EE455" s="259"/>
      <c r="EF455" s="259"/>
      <c r="EG455" s="259"/>
      <c r="EH455" s="259"/>
      <c r="EI455" s="259"/>
      <c r="EJ455" s="259"/>
      <c r="EK455" s="259"/>
      <c r="EL455" s="259"/>
      <c r="EM455" s="259"/>
      <c r="EN455" s="259"/>
      <c r="EO455" s="259"/>
      <c r="EP455" s="259"/>
      <c r="EQ455" s="259"/>
      <c r="ER455" s="259"/>
      <c r="ES455" s="259"/>
      <c r="ET455" s="259"/>
      <c r="EU455" s="259"/>
      <c r="EV455" s="259"/>
      <c r="EW455" s="259"/>
      <c r="EX455" s="259"/>
      <c r="EY455" s="259"/>
      <c r="EZ455" s="259"/>
      <c r="FA455" s="259"/>
      <c r="FB455" s="259"/>
      <c r="FC455" s="259"/>
      <c r="FD455" s="259"/>
      <c r="FE455" s="259"/>
      <c r="FF455" s="259"/>
      <c r="FG455" s="259"/>
      <c r="FH455" s="259"/>
      <c r="FI455" s="259"/>
      <c r="FJ455" s="259"/>
      <c r="FK455" s="259"/>
      <c r="FL455" s="259"/>
      <c r="FM455" s="259"/>
      <c r="FN455" s="259"/>
      <c r="FO455" s="259"/>
      <c r="FP455" s="259"/>
      <c r="FQ455" s="259"/>
      <c r="FR455" s="259"/>
      <c r="FS455" s="259"/>
      <c r="FT455" s="259"/>
      <c r="FU455" s="259"/>
      <c r="FV455" s="259"/>
      <c r="FW455" s="259"/>
      <c r="FX455" s="259"/>
      <c r="FY455" s="259"/>
      <c r="FZ455" s="259"/>
      <c r="GA455" s="259"/>
      <c r="GB455" s="259"/>
      <c r="GC455" s="259"/>
      <c r="GD455" s="259"/>
      <c r="GE455" s="259"/>
      <c r="GF455" s="259"/>
      <c r="GG455" s="259"/>
      <c r="GH455" s="259"/>
      <c r="GI455" s="259"/>
    </row>
    <row r="456" spans="1:191" ht="17.25" hidden="1" thickBot="1">
      <c r="C456" s="452"/>
      <c r="D456" s="452"/>
      <c r="E456" s="275"/>
      <c r="F456" s="275"/>
      <c r="G456" s="275"/>
      <c r="H456" s="275"/>
      <c r="I456" s="435"/>
      <c r="J456" s="439"/>
      <c r="K456" s="435"/>
      <c r="L456" s="435"/>
      <c r="M456" s="435"/>
      <c r="N456" s="491"/>
      <c r="O456" s="491"/>
      <c r="P456" s="491"/>
      <c r="Q456" s="491"/>
      <c r="R456" s="491"/>
      <c r="S456" s="476"/>
      <c r="T456" s="476"/>
      <c r="U456" s="476"/>
      <c r="V456" s="476"/>
      <c r="W456" s="476"/>
      <c r="X456" s="476"/>
      <c r="Y456" s="476"/>
      <c r="Z456" s="476"/>
      <c r="AA456" s="476"/>
      <c r="AB456" s="476"/>
      <c r="AC456" s="476"/>
      <c r="AD456" s="476"/>
      <c r="AE456" s="476"/>
      <c r="AF456" s="476"/>
      <c r="AG456" s="476"/>
      <c r="AH456" s="476"/>
      <c r="AI456" s="476"/>
      <c r="AJ456" s="476"/>
      <c r="AK456" s="476"/>
      <c r="AL456" s="476"/>
      <c r="AM456" s="476"/>
      <c r="AN456" s="476"/>
      <c r="AO456" s="476"/>
      <c r="AP456" s="476"/>
      <c r="AQ456" s="476"/>
      <c r="AR456" s="476"/>
      <c r="AS456" s="476"/>
      <c r="AT456" s="476"/>
      <c r="AU456" s="476"/>
      <c r="AV456" s="476"/>
      <c r="AW456" s="476"/>
      <c r="AX456" s="476"/>
      <c r="AY456" s="476"/>
      <c r="AZ456" s="476"/>
      <c r="BA456" s="476"/>
      <c r="BB456" s="476"/>
      <c r="BC456" s="476"/>
      <c r="BD456" s="476"/>
      <c r="BE456" s="476"/>
      <c r="BF456" s="476"/>
      <c r="BG456" s="476"/>
      <c r="BH456" s="476"/>
      <c r="BI456" s="476"/>
      <c r="BJ456" s="476"/>
      <c r="BK456" s="476"/>
      <c r="BL456" s="476"/>
      <c r="BM456" s="476"/>
      <c r="BN456" s="476"/>
      <c r="BO456" s="476"/>
      <c r="BP456" s="476"/>
      <c r="BQ456" s="476"/>
      <c r="BR456" s="476"/>
      <c r="BS456" s="476"/>
      <c r="BT456" s="476"/>
      <c r="BU456" s="476"/>
      <c r="BV456" s="476"/>
      <c r="BW456" s="476"/>
      <c r="BX456" s="476"/>
      <c r="BY456" s="476"/>
      <c r="BZ456" s="476"/>
      <c r="CA456" s="259"/>
      <c r="CB456" s="259"/>
      <c r="CC456" s="259"/>
      <c r="CD456" s="259"/>
      <c r="CE456" s="259"/>
      <c r="CF456" s="259"/>
      <c r="CG456" s="259"/>
      <c r="CH456" s="259"/>
      <c r="CI456" s="259"/>
      <c r="CJ456" s="259"/>
      <c r="CK456" s="259"/>
      <c r="CL456" s="259"/>
      <c r="CM456" s="259"/>
      <c r="CN456" s="259"/>
      <c r="CO456" s="259"/>
      <c r="CP456" s="259"/>
      <c r="CQ456" s="259"/>
      <c r="CR456" s="259"/>
      <c r="CS456" s="259"/>
      <c r="CT456" s="259"/>
      <c r="CU456" s="259"/>
      <c r="CV456" s="259"/>
      <c r="CW456" s="259"/>
      <c r="CX456" s="259"/>
      <c r="CY456" s="259"/>
      <c r="CZ456" s="259"/>
      <c r="DA456" s="259"/>
      <c r="DB456" s="259"/>
      <c r="DC456" s="259"/>
      <c r="DD456" s="259"/>
      <c r="DE456" s="259"/>
      <c r="DF456" s="259"/>
      <c r="DG456" s="259"/>
      <c r="DH456" s="259"/>
      <c r="DI456" s="259"/>
      <c r="DJ456" s="259"/>
      <c r="DK456" s="259"/>
      <c r="DL456" s="259"/>
      <c r="DM456" s="259"/>
      <c r="DN456" s="259"/>
      <c r="DO456" s="259"/>
      <c r="DP456" s="259"/>
      <c r="DQ456" s="259"/>
      <c r="DR456" s="259"/>
      <c r="DS456" s="259"/>
      <c r="DT456" s="259"/>
      <c r="DU456" s="259"/>
      <c r="DV456" s="259"/>
      <c r="DW456" s="259"/>
      <c r="DX456" s="259"/>
      <c r="DY456" s="259"/>
      <c r="DZ456" s="259"/>
      <c r="EA456" s="259"/>
      <c r="EB456" s="259"/>
      <c r="EC456" s="259"/>
      <c r="ED456" s="259"/>
      <c r="EE456" s="259"/>
      <c r="EF456" s="259"/>
      <c r="EG456" s="259"/>
      <c r="EH456" s="259"/>
      <c r="EI456" s="259"/>
      <c r="EJ456" s="259"/>
      <c r="EK456" s="259"/>
      <c r="EL456" s="259"/>
      <c r="EM456" s="259"/>
      <c r="EN456" s="259"/>
      <c r="EO456" s="259"/>
      <c r="EP456" s="259"/>
      <c r="EQ456" s="259"/>
      <c r="ER456" s="259"/>
      <c r="ES456" s="259"/>
      <c r="ET456" s="259"/>
      <c r="EU456" s="259"/>
      <c r="EV456" s="259"/>
      <c r="EW456" s="259"/>
      <c r="EX456" s="259"/>
      <c r="EY456" s="259"/>
      <c r="EZ456" s="259"/>
      <c r="FA456" s="259"/>
      <c r="FB456" s="259"/>
      <c r="FC456" s="259"/>
      <c r="FD456" s="259"/>
      <c r="FE456" s="259"/>
      <c r="FF456" s="259"/>
      <c r="FG456" s="259"/>
      <c r="FH456" s="259"/>
      <c r="FI456" s="259"/>
      <c r="FJ456" s="259"/>
      <c r="FK456" s="259"/>
      <c r="FL456" s="259"/>
      <c r="FM456" s="259"/>
      <c r="FN456" s="259"/>
      <c r="FO456" s="259"/>
      <c r="FP456" s="259"/>
      <c r="FQ456" s="259"/>
      <c r="FR456" s="259"/>
      <c r="FS456" s="259"/>
      <c r="FT456" s="259"/>
      <c r="FU456" s="259"/>
      <c r="FV456" s="259"/>
      <c r="FW456" s="259"/>
      <c r="FX456" s="259"/>
      <c r="FY456" s="259"/>
      <c r="FZ456" s="259"/>
      <c r="GA456" s="259"/>
      <c r="GB456" s="259"/>
      <c r="GC456" s="259"/>
      <c r="GD456" s="259"/>
      <c r="GE456" s="259"/>
      <c r="GF456" s="259"/>
      <c r="GG456" s="259"/>
      <c r="GH456" s="259"/>
      <c r="GI456" s="259"/>
    </row>
    <row r="457" spans="1:191" s="259" customFormat="1" hidden="1">
      <c r="A457" s="532"/>
      <c r="B457" s="508" t="s">
        <v>133</v>
      </c>
      <c r="C457" s="509"/>
      <c r="D457" s="510" t="s">
        <v>134</v>
      </c>
      <c r="E457" s="511" t="s">
        <v>135</v>
      </c>
      <c r="F457" s="512" t="s">
        <v>136</v>
      </c>
      <c r="G457" s="513" t="s">
        <v>137</v>
      </c>
      <c r="H457" s="765" t="s">
        <v>138</v>
      </c>
      <c r="I457" s="514"/>
      <c r="J457" s="281"/>
      <c r="K457" s="282"/>
      <c r="L457" s="281"/>
      <c r="M457" s="281"/>
      <c r="N457" s="281"/>
      <c r="O457" s="476"/>
      <c r="P457" s="476"/>
      <c r="Q457" s="476"/>
      <c r="R457" s="476"/>
      <c r="S457" s="476"/>
      <c r="T457" s="476"/>
      <c r="U457" s="476"/>
      <c r="V457" s="476"/>
      <c r="W457" s="476"/>
      <c r="X457" s="476"/>
      <c r="Y457" s="476"/>
      <c r="Z457" s="476"/>
      <c r="AA457" s="476"/>
      <c r="AB457" s="476"/>
      <c r="AC457" s="476"/>
      <c r="AD457" s="476"/>
      <c r="AE457" s="476"/>
      <c r="AF457" s="476"/>
      <c r="AG457" s="476"/>
      <c r="AH457" s="476"/>
      <c r="AI457" s="476"/>
      <c r="AJ457" s="476"/>
      <c r="AK457" s="476"/>
      <c r="AL457" s="476"/>
      <c r="AM457" s="476"/>
      <c r="AN457" s="476"/>
      <c r="AO457" s="476"/>
      <c r="AP457" s="476"/>
      <c r="AQ457" s="476"/>
      <c r="AR457" s="476"/>
      <c r="AS457" s="476"/>
      <c r="AT457" s="476"/>
      <c r="AU457" s="476"/>
      <c r="AV457" s="476"/>
      <c r="AW457" s="476"/>
      <c r="AX457" s="476"/>
      <c r="AY457" s="476"/>
      <c r="AZ457" s="476"/>
      <c r="BA457" s="476"/>
      <c r="BB457" s="476"/>
      <c r="BC457" s="476"/>
      <c r="BD457" s="476"/>
      <c r="BE457" s="476"/>
      <c r="BF457" s="476"/>
      <c r="BG457" s="476"/>
      <c r="BH457" s="476"/>
      <c r="BI457" s="476"/>
      <c r="BJ457" s="476"/>
      <c r="BK457" s="476"/>
      <c r="BL457" s="476"/>
      <c r="BM457" s="476"/>
      <c r="BN457" s="476"/>
      <c r="BO457" s="476"/>
      <c r="BP457" s="476"/>
      <c r="BQ457" s="476"/>
      <c r="BR457" s="476"/>
      <c r="BS457" s="476"/>
      <c r="BT457" s="476"/>
      <c r="BU457" s="476"/>
      <c r="BV457" s="476"/>
      <c r="BW457" s="476"/>
      <c r="BX457" s="476"/>
      <c r="BY457" s="476"/>
    </row>
    <row r="458" spans="1:191" s="259" customFormat="1" hidden="1">
      <c r="A458" s="532"/>
      <c r="C458" s="515" t="s">
        <v>272</v>
      </c>
      <c r="D458" s="695"/>
      <c r="E458" s="696">
        <f>IF($E$46&lt;&gt;0,$E$46,0)</f>
        <v>0</v>
      </c>
      <c r="F458" s="697">
        <f>IF(E458=0,0,-1*(1-D458/E458))</f>
        <v>0</v>
      </c>
      <c r="G458" s="698"/>
      <c r="H458" s="765"/>
      <c r="I458" s="514"/>
      <c r="J458" s="282"/>
      <c r="K458" s="282"/>
      <c r="L458" s="282"/>
      <c r="M458" s="282"/>
      <c r="N458" s="282"/>
      <c r="O458" s="476"/>
      <c r="P458" s="476"/>
      <c r="Q458" s="476"/>
      <c r="R458" s="476"/>
      <c r="S458" s="476"/>
      <c r="T458" s="476"/>
      <c r="U458" s="476"/>
      <c r="V458" s="476"/>
      <c r="W458" s="476"/>
      <c r="X458" s="476"/>
      <c r="Y458" s="476"/>
      <c r="Z458" s="476"/>
      <c r="AA458" s="476"/>
      <c r="AB458" s="476"/>
      <c r="AC458" s="476"/>
      <c r="AD458" s="476"/>
      <c r="AE458" s="476"/>
      <c r="AF458" s="476"/>
      <c r="AG458" s="476"/>
      <c r="AH458" s="476"/>
      <c r="AI458" s="476"/>
      <c r="AJ458" s="476"/>
      <c r="AK458" s="476"/>
      <c r="AL458" s="476"/>
      <c r="AM458" s="476"/>
      <c r="AN458" s="476"/>
      <c r="AO458" s="476"/>
      <c r="AP458" s="476"/>
      <c r="AQ458" s="476"/>
      <c r="AR458" s="476"/>
      <c r="AS458" s="476"/>
      <c r="AT458" s="476"/>
      <c r="AU458" s="476"/>
      <c r="AV458" s="476"/>
      <c r="AW458" s="476"/>
      <c r="AX458" s="476"/>
      <c r="AY458" s="476"/>
      <c r="AZ458" s="476"/>
      <c r="BA458" s="476"/>
      <c r="BB458" s="476"/>
      <c r="BC458" s="476"/>
      <c r="BD458" s="476"/>
      <c r="BE458" s="476"/>
      <c r="BF458" s="476"/>
      <c r="BG458" s="476"/>
      <c r="BH458" s="476"/>
      <c r="BI458" s="476"/>
      <c r="BJ458" s="476"/>
      <c r="BK458" s="476"/>
      <c r="BL458" s="476"/>
      <c r="BM458" s="476"/>
      <c r="BN458" s="476"/>
      <c r="BO458" s="476"/>
      <c r="BP458" s="476"/>
      <c r="BQ458" s="476"/>
      <c r="BR458" s="476"/>
      <c r="BS458" s="476"/>
      <c r="BT458" s="476"/>
      <c r="BU458" s="476"/>
      <c r="BV458" s="476"/>
      <c r="BW458" s="476"/>
      <c r="BX458" s="476"/>
      <c r="BY458" s="476"/>
    </row>
    <row r="459" spans="1:191" s="259" customFormat="1" hidden="1">
      <c r="A459" s="532"/>
      <c r="C459" s="515" t="s">
        <v>139</v>
      </c>
      <c r="D459" s="699"/>
      <c r="E459" s="696">
        <f>IF($E$93&lt;&gt;0,$E$93,0)</f>
        <v>0</v>
      </c>
      <c r="F459" s="697">
        <f>IF(E459=0,0,-1*(1-D459/E459))</f>
        <v>0</v>
      </c>
      <c r="G459" s="698"/>
      <c r="H459" s="765"/>
      <c r="I459" s="514"/>
      <c r="J459" s="281"/>
      <c r="K459" s="282"/>
      <c r="L459" s="281"/>
      <c r="M459" s="281"/>
      <c r="N459" s="281"/>
      <c r="O459" s="476"/>
      <c r="P459" s="476"/>
      <c r="Q459" s="476"/>
      <c r="R459" s="476"/>
      <c r="S459" s="476"/>
      <c r="T459" s="476"/>
      <c r="U459" s="476"/>
      <c r="V459" s="476"/>
      <c r="W459" s="476"/>
      <c r="X459" s="476"/>
      <c r="Y459" s="476"/>
      <c r="Z459" s="476"/>
      <c r="AA459" s="476"/>
      <c r="AB459" s="476"/>
      <c r="AC459" s="476"/>
      <c r="AD459" s="476"/>
      <c r="AE459" s="476"/>
      <c r="AF459" s="476"/>
      <c r="AG459" s="476"/>
      <c r="AH459" s="476"/>
      <c r="AI459" s="476"/>
      <c r="AJ459" s="476"/>
      <c r="AK459" s="476"/>
      <c r="AL459" s="476"/>
      <c r="AM459" s="476"/>
      <c r="AN459" s="476"/>
      <c r="AO459" s="476"/>
      <c r="AP459" s="476"/>
      <c r="AQ459" s="476"/>
      <c r="AR459" s="476"/>
      <c r="AS459" s="476"/>
      <c r="AT459" s="476"/>
      <c r="AU459" s="476"/>
      <c r="AV459" s="476"/>
      <c r="AW459" s="476"/>
      <c r="AX459" s="476"/>
      <c r="AY459" s="476"/>
      <c r="AZ459" s="476"/>
      <c r="BA459" s="476"/>
      <c r="BB459" s="476"/>
      <c r="BC459" s="476"/>
      <c r="BD459" s="476"/>
      <c r="BE459" s="476"/>
      <c r="BF459" s="476"/>
      <c r="BG459" s="476"/>
      <c r="BH459" s="476"/>
      <c r="BI459" s="476"/>
      <c r="BJ459" s="476"/>
      <c r="BK459" s="476"/>
      <c r="BL459" s="476"/>
      <c r="BM459" s="476"/>
      <c r="BN459" s="476"/>
      <c r="BO459" s="476"/>
      <c r="BP459" s="476"/>
      <c r="BQ459" s="476"/>
      <c r="BR459" s="476"/>
      <c r="BS459" s="476"/>
      <c r="BT459" s="476"/>
      <c r="BU459" s="476"/>
      <c r="BV459" s="476"/>
      <c r="BW459" s="476"/>
      <c r="BX459" s="476"/>
      <c r="BY459" s="476"/>
    </row>
    <row r="460" spans="1:191" s="259" customFormat="1" ht="17.25" hidden="1" thickBot="1">
      <c r="A460" s="532"/>
      <c r="C460" s="516" t="s">
        <v>140</v>
      </c>
      <c r="D460" s="700">
        <f>D458-D459</f>
        <v>0</v>
      </c>
      <c r="E460" s="701">
        <f>IF($E$97&lt;&gt;0,$E$97,0)</f>
        <v>0</v>
      </c>
      <c r="F460" s="702">
        <f>IF(E460=0,0,-1*(1-D460/E460))</f>
        <v>0</v>
      </c>
      <c r="G460" s="703"/>
      <c r="H460" s="765"/>
      <c r="I460" s="514"/>
      <c r="J460" s="281"/>
      <c r="K460" s="282"/>
      <c r="L460" s="281"/>
      <c r="M460" s="281"/>
      <c r="N460" s="281"/>
      <c r="O460" s="476"/>
      <c r="P460" s="476"/>
      <c r="Q460" s="476"/>
      <c r="R460" s="476"/>
      <c r="S460" s="476"/>
      <c r="T460" s="476"/>
      <c r="U460" s="476"/>
      <c r="V460" s="476"/>
      <c r="W460" s="476"/>
      <c r="X460" s="476"/>
      <c r="Y460" s="476"/>
      <c r="Z460" s="476"/>
      <c r="AA460" s="476"/>
      <c r="AB460" s="476"/>
      <c r="AC460" s="476"/>
      <c r="AD460" s="476"/>
      <c r="AE460" s="476"/>
      <c r="AF460" s="476"/>
      <c r="AG460" s="476"/>
      <c r="AH460" s="476"/>
      <c r="AI460" s="476"/>
      <c r="AJ460" s="476"/>
      <c r="AK460" s="476"/>
      <c r="AL460" s="476"/>
      <c r="AM460" s="476"/>
      <c r="AN460" s="476"/>
      <c r="AO460" s="476"/>
      <c r="AP460" s="476"/>
      <c r="AQ460" s="476"/>
      <c r="AR460" s="476"/>
      <c r="AS460" s="476"/>
      <c r="AT460" s="476"/>
      <c r="AU460" s="476"/>
      <c r="AV460" s="476"/>
      <c r="AW460" s="476"/>
      <c r="AX460" s="476"/>
      <c r="AY460" s="476"/>
      <c r="AZ460" s="476"/>
      <c r="BA460" s="476"/>
      <c r="BB460" s="476"/>
      <c r="BC460" s="476"/>
      <c r="BD460" s="476"/>
      <c r="BE460" s="476"/>
      <c r="BF460" s="476"/>
      <c r="BG460" s="476"/>
      <c r="BH460" s="476"/>
      <c r="BI460" s="476"/>
      <c r="BJ460" s="476"/>
      <c r="BK460" s="476"/>
      <c r="BL460" s="476"/>
      <c r="BM460" s="476"/>
      <c r="BN460" s="476"/>
      <c r="BO460" s="476"/>
      <c r="BP460" s="476"/>
      <c r="BQ460" s="476"/>
      <c r="BR460" s="476"/>
      <c r="BS460" s="476"/>
      <c r="BT460" s="476"/>
      <c r="BU460" s="476"/>
      <c r="BV460" s="476"/>
      <c r="BW460" s="476"/>
      <c r="BX460" s="476"/>
      <c r="BY460" s="476"/>
    </row>
    <row r="461" spans="1:191" s="259" customFormat="1" ht="17.25" hidden="1" thickBot="1">
      <c r="A461" s="532"/>
      <c r="B461" s="480"/>
      <c r="C461" s="483"/>
      <c r="D461" s="517"/>
      <c r="E461" s="473"/>
      <c r="F461" s="518"/>
      <c r="G461" s="469"/>
      <c r="H461" s="471"/>
      <c r="I461" s="514"/>
      <c r="J461" s="476"/>
      <c r="K461" s="476"/>
      <c r="L461" s="476"/>
      <c r="M461" s="476"/>
      <c r="N461" s="476"/>
      <c r="O461" s="476"/>
      <c r="P461" s="476"/>
      <c r="Q461" s="476"/>
      <c r="R461" s="476"/>
      <c r="S461" s="476"/>
      <c r="T461" s="476"/>
      <c r="U461" s="476"/>
      <c r="V461" s="476"/>
      <c r="W461" s="476"/>
      <c r="X461" s="476"/>
      <c r="Y461" s="476"/>
      <c r="Z461" s="476"/>
      <c r="AA461" s="476"/>
      <c r="AB461" s="476"/>
      <c r="AC461" s="476"/>
      <c r="AD461" s="476"/>
      <c r="AE461" s="476"/>
      <c r="AF461" s="476"/>
      <c r="AG461" s="476"/>
      <c r="AH461" s="476"/>
      <c r="AI461" s="476"/>
      <c r="AJ461" s="476"/>
      <c r="AK461" s="476"/>
      <c r="AL461" s="476"/>
      <c r="AM461" s="476"/>
      <c r="AN461" s="476"/>
      <c r="AO461" s="476"/>
      <c r="AP461" s="476"/>
      <c r="AQ461" s="476"/>
      <c r="AR461" s="476"/>
      <c r="AS461" s="476"/>
      <c r="AT461" s="476"/>
      <c r="AU461" s="476"/>
      <c r="AV461" s="476"/>
      <c r="AW461" s="476"/>
      <c r="AX461" s="476"/>
      <c r="AY461" s="476"/>
      <c r="AZ461" s="476"/>
      <c r="BA461" s="476"/>
      <c r="BB461" s="476"/>
      <c r="BC461" s="476"/>
      <c r="BD461" s="476"/>
      <c r="BE461" s="476"/>
      <c r="BF461" s="476"/>
      <c r="BG461" s="476"/>
      <c r="BH461" s="476"/>
      <c r="BI461" s="476"/>
      <c r="BJ461" s="476"/>
      <c r="BK461" s="476"/>
      <c r="BL461" s="476"/>
      <c r="BM461" s="476"/>
      <c r="BN461" s="476"/>
      <c r="BO461" s="476"/>
      <c r="BP461" s="476"/>
      <c r="BQ461" s="476"/>
      <c r="BR461" s="476"/>
      <c r="BS461" s="476"/>
      <c r="BT461" s="476"/>
      <c r="BU461" s="476"/>
      <c r="BV461" s="476"/>
      <c r="BW461" s="476"/>
      <c r="BX461" s="476"/>
      <c r="BY461" s="476"/>
    </row>
    <row r="462" spans="1:191" s="259" customFormat="1" hidden="1">
      <c r="A462" s="532"/>
      <c r="B462" s="519" t="s">
        <v>143</v>
      </c>
      <c r="C462" s="704"/>
      <c r="D462" s="705" t="s">
        <v>134</v>
      </c>
      <c r="E462" s="706" t="s">
        <v>135</v>
      </c>
      <c r="F462" s="705" t="s">
        <v>136</v>
      </c>
      <c r="G462" s="707" t="s">
        <v>137</v>
      </c>
      <c r="H462" s="764" t="s">
        <v>138</v>
      </c>
      <c r="I462" s="514"/>
      <c r="J462" s="476"/>
      <c r="K462" s="476"/>
      <c r="L462" s="476"/>
      <c r="M462" s="476"/>
      <c r="N462" s="476"/>
      <c r="O462" s="476"/>
      <c r="P462" s="476"/>
      <c r="Q462" s="476"/>
      <c r="R462" s="476"/>
      <c r="S462" s="476"/>
      <c r="T462" s="476"/>
      <c r="U462" s="476"/>
      <c r="V462" s="476"/>
      <c r="W462" s="476"/>
      <c r="X462" s="476"/>
      <c r="Y462" s="476"/>
      <c r="Z462" s="476"/>
      <c r="AA462" s="476"/>
      <c r="AB462" s="476"/>
      <c r="AC462" s="476"/>
      <c r="AD462" s="476"/>
      <c r="AE462" s="476"/>
      <c r="AF462" s="476"/>
      <c r="AG462" s="476"/>
      <c r="AH462" s="476"/>
      <c r="AI462" s="476"/>
      <c r="AJ462" s="476"/>
      <c r="AK462" s="476"/>
      <c r="AL462" s="476"/>
      <c r="AM462" s="476"/>
      <c r="AN462" s="476"/>
      <c r="AO462" s="476"/>
      <c r="AP462" s="476"/>
      <c r="AQ462" s="476"/>
      <c r="AR462" s="476"/>
      <c r="AS462" s="476"/>
      <c r="AT462" s="476"/>
      <c r="AU462" s="476"/>
      <c r="AV462" s="476"/>
      <c r="AW462" s="476"/>
      <c r="AX462" s="476"/>
      <c r="AY462" s="476"/>
      <c r="AZ462" s="476"/>
      <c r="BA462" s="476"/>
      <c r="BB462" s="476"/>
      <c r="BC462" s="476"/>
      <c r="BD462" s="476"/>
      <c r="BE462" s="476"/>
      <c r="BF462" s="476"/>
      <c r="BG462" s="476"/>
      <c r="BH462" s="476"/>
      <c r="BI462" s="476"/>
      <c r="BJ462" s="476"/>
      <c r="BK462" s="476"/>
      <c r="BL462" s="476"/>
      <c r="BM462" s="476"/>
      <c r="BN462" s="476"/>
      <c r="BO462" s="476"/>
      <c r="BP462" s="476"/>
      <c r="BQ462" s="476"/>
      <c r="BR462" s="476"/>
      <c r="BS462" s="476"/>
      <c r="BT462" s="476"/>
      <c r="BU462" s="476"/>
      <c r="BV462" s="476"/>
      <c r="BW462" s="476"/>
      <c r="BX462" s="476"/>
      <c r="BY462" s="476"/>
    </row>
    <row r="463" spans="1:191" s="259" customFormat="1" hidden="1">
      <c r="A463" s="532"/>
      <c r="B463" s="480"/>
      <c r="C463" s="520" t="s">
        <v>273</v>
      </c>
      <c r="D463" s="695"/>
      <c r="E463" s="696">
        <f>IF($C$46&lt;&gt;0,$C$46,0)</f>
        <v>0</v>
      </c>
      <c r="F463" s="697">
        <f>IF(E463=0,0,-1*(1-D463/E463))</f>
        <v>0</v>
      </c>
      <c r="G463" s="698"/>
      <c r="H463" s="764"/>
      <c r="I463" s="514"/>
      <c r="J463" s="476"/>
      <c r="K463" s="476"/>
      <c r="L463" s="476"/>
      <c r="M463" s="476"/>
      <c r="N463" s="476"/>
      <c r="O463" s="476"/>
      <c r="P463" s="476"/>
      <c r="Q463" s="476"/>
      <c r="R463" s="476"/>
      <c r="S463" s="476"/>
      <c r="T463" s="476"/>
      <c r="U463" s="476"/>
      <c r="V463" s="476"/>
      <c r="W463" s="476"/>
      <c r="X463" s="476"/>
      <c r="Y463" s="476"/>
      <c r="Z463" s="476"/>
      <c r="AA463" s="476"/>
      <c r="AB463" s="476"/>
      <c r="AC463" s="476"/>
      <c r="AD463" s="476"/>
      <c r="AE463" s="476"/>
      <c r="AF463" s="476"/>
      <c r="AG463" s="476"/>
      <c r="AH463" s="476"/>
      <c r="AI463" s="476"/>
      <c r="AJ463" s="476"/>
      <c r="AK463" s="476"/>
      <c r="AL463" s="476"/>
      <c r="AM463" s="476"/>
      <c r="AN463" s="476"/>
      <c r="AO463" s="476"/>
      <c r="AP463" s="476"/>
      <c r="AQ463" s="476"/>
      <c r="AR463" s="476"/>
      <c r="AS463" s="476"/>
      <c r="AT463" s="476"/>
      <c r="AU463" s="476"/>
      <c r="AV463" s="476"/>
      <c r="AW463" s="476"/>
      <c r="AX463" s="476"/>
      <c r="AY463" s="476"/>
      <c r="AZ463" s="476"/>
      <c r="BA463" s="476"/>
      <c r="BB463" s="476"/>
      <c r="BC463" s="476"/>
      <c r="BD463" s="476"/>
      <c r="BE463" s="476"/>
      <c r="BF463" s="476"/>
      <c r="BG463" s="476"/>
      <c r="BH463" s="476"/>
      <c r="BI463" s="476"/>
      <c r="BJ463" s="476"/>
      <c r="BK463" s="476"/>
      <c r="BL463" s="476"/>
      <c r="BM463" s="476"/>
      <c r="BN463" s="476"/>
      <c r="BO463" s="476"/>
      <c r="BP463" s="476"/>
      <c r="BQ463" s="476"/>
      <c r="BR463" s="476"/>
      <c r="BS463" s="476"/>
      <c r="BT463" s="476"/>
      <c r="BU463" s="476"/>
      <c r="BV463" s="476"/>
      <c r="BW463" s="476"/>
      <c r="BX463" s="476"/>
      <c r="BY463" s="476"/>
    </row>
    <row r="464" spans="1:191" s="259" customFormat="1" hidden="1">
      <c r="A464" s="532"/>
      <c r="B464" s="480"/>
      <c r="C464" s="520" t="s">
        <v>209</v>
      </c>
      <c r="D464" s="699"/>
      <c r="E464" s="696">
        <f>IF($C$93&lt;&gt;0,$C$93,0)</f>
        <v>0</v>
      </c>
      <c r="F464" s="697">
        <f>IF(E464=0,0,-1*(1-D464/E464))</f>
        <v>0</v>
      </c>
      <c r="G464" s="698"/>
      <c r="H464" s="764"/>
      <c r="I464" s="514"/>
      <c r="J464" s="476"/>
      <c r="K464" s="476"/>
      <c r="L464" s="476"/>
      <c r="M464" s="476"/>
      <c r="N464" s="476"/>
      <c r="O464" s="476"/>
      <c r="P464" s="476"/>
      <c r="Q464" s="476"/>
      <c r="R464" s="476"/>
      <c r="S464" s="476"/>
      <c r="T464" s="476"/>
      <c r="U464" s="476"/>
      <c r="V464" s="476"/>
      <c r="W464" s="476"/>
      <c r="X464" s="476"/>
      <c r="Y464" s="476"/>
      <c r="Z464" s="476"/>
      <c r="AA464" s="476"/>
      <c r="AB464" s="476"/>
      <c r="AC464" s="476"/>
      <c r="AD464" s="476"/>
      <c r="AE464" s="476"/>
      <c r="AF464" s="476"/>
      <c r="AG464" s="476"/>
      <c r="AH464" s="476"/>
      <c r="AI464" s="476"/>
      <c r="AJ464" s="476"/>
      <c r="AK464" s="476"/>
      <c r="AL464" s="476"/>
      <c r="AM464" s="476"/>
      <c r="AN464" s="476"/>
      <c r="AO464" s="476"/>
      <c r="AP464" s="476"/>
      <c r="AQ464" s="476"/>
      <c r="AR464" s="476"/>
      <c r="AS464" s="476"/>
      <c r="AT464" s="476"/>
      <c r="AU464" s="476"/>
      <c r="AV464" s="476"/>
      <c r="AW464" s="476"/>
      <c r="AX464" s="476"/>
      <c r="AY464" s="476"/>
      <c r="AZ464" s="476"/>
      <c r="BA464" s="476"/>
      <c r="BB464" s="476"/>
      <c r="BC464" s="476"/>
      <c r="BD464" s="476"/>
      <c r="BE464" s="476"/>
      <c r="BF464" s="476"/>
      <c r="BG464" s="476"/>
      <c r="BH464" s="476"/>
      <c r="BI464" s="476"/>
      <c r="BJ464" s="476"/>
      <c r="BK464" s="476"/>
      <c r="BL464" s="476"/>
      <c r="BM464" s="476"/>
      <c r="BN464" s="476"/>
      <c r="BO464" s="476"/>
      <c r="BP464" s="476"/>
      <c r="BQ464" s="476"/>
      <c r="BR464" s="476"/>
      <c r="BS464" s="476"/>
      <c r="BT464" s="476"/>
      <c r="BU464" s="476"/>
      <c r="BV464" s="476"/>
      <c r="BW464" s="476"/>
      <c r="BX464" s="476"/>
      <c r="BY464" s="476"/>
    </row>
    <row r="465" spans="1:191" s="259" customFormat="1" ht="17.25" hidden="1" thickBot="1">
      <c r="A465" s="532"/>
      <c r="B465" s="480"/>
      <c r="C465" s="521" t="s">
        <v>210</v>
      </c>
      <c r="D465" s="700">
        <f>D463-D464</f>
        <v>0</v>
      </c>
      <c r="E465" s="701">
        <f>IF($C$97&lt;&gt;0,$C$97,0)</f>
        <v>0</v>
      </c>
      <c r="F465" s="702">
        <f>IF(E465=0,0,-1*(1-D465/E465))</f>
        <v>0</v>
      </c>
      <c r="G465" s="703"/>
      <c r="H465" s="764"/>
      <c r="I465" s="514"/>
      <c r="J465" s="476"/>
      <c r="K465" s="476"/>
      <c r="L465" s="476"/>
      <c r="M465" s="476"/>
      <c r="N465" s="476"/>
      <c r="O465" s="476"/>
      <c r="P465" s="476"/>
      <c r="Q465" s="476"/>
      <c r="R465" s="476"/>
      <c r="S465" s="476"/>
      <c r="T465" s="476"/>
      <c r="U465" s="476"/>
      <c r="V465" s="476"/>
      <c r="W465" s="476"/>
      <c r="X465" s="476"/>
      <c r="Y465" s="476"/>
      <c r="Z465" s="476"/>
      <c r="AA465" s="476"/>
      <c r="AB465" s="476"/>
      <c r="AC465" s="476"/>
      <c r="AD465" s="476"/>
      <c r="AE465" s="476"/>
      <c r="AF465" s="476"/>
      <c r="AG465" s="476"/>
      <c r="AH465" s="476"/>
      <c r="AI465" s="476"/>
      <c r="AJ465" s="476"/>
      <c r="AK465" s="476"/>
      <c r="AL465" s="476"/>
      <c r="AM465" s="476"/>
      <c r="AN465" s="476"/>
      <c r="AO465" s="476"/>
      <c r="AP465" s="476"/>
      <c r="AQ465" s="476"/>
      <c r="AR465" s="476"/>
      <c r="AS465" s="476"/>
      <c r="AT465" s="476"/>
      <c r="AU465" s="476"/>
      <c r="AV465" s="476"/>
      <c r="AW465" s="476"/>
      <c r="AX465" s="476"/>
      <c r="AY465" s="476"/>
      <c r="AZ465" s="476"/>
      <c r="BA465" s="476"/>
      <c r="BB465" s="476"/>
      <c r="BC465" s="476"/>
      <c r="BD465" s="476"/>
      <c r="BE465" s="476"/>
      <c r="BF465" s="476"/>
      <c r="BG465" s="476"/>
      <c r="BH465" s="476"/>
      <c r="BI465" s="476"/>
      <c r="BJ465" s="476"/>
      <c r="BK465" s="476"/>
      <c r="BL465" s="476"/>
      <c r="BM465" s="476"/>
      <c r="BN465" s="476"/>
      <c r="BO465" s="476"/>
      <c r="BP465" s="476"/>
      <c r="BQ465" s="476"/>
      <c r="BR465" s="476"/>
      <c r="BS465" s="476"/>
      <c r="BT465" s="476"/>
      <c r="BU465" s="476"/>
      <c r="BV465" s="476"/>
      <c r="BW465" s="476"/>
      <c r="BX465" s="476"/>
      <c r="BY465" s="476"/>
    </row>
    <row r="466" spans="1:191" hidden="1">
      <c r="J466" s="282"/>
      <c r="K466" s="282"/>
      <c r="L466" s="282"/>
      <c r="M466" s="282"/>
      <c r="N466" s="282"/>
      <c r="O466" s="282"/>
    </row>
    <row r="467" spans="1:191" s="259" customFormat="1" hidden="1">
      <c r="A467" s="532"/>
      <c r="B467" s="480"/>
      <c r="C467" s="253"/>
      <c r="D467" s="253"/>
      <c r="E467" s="253"/>
      <c r="F467" s="253"/>
      <c r="G467" s="253"/>
      <c r="H467" s="253"/>
      <c r="I467" s="514"/>
      <c r="J467" s="476"/>
      <c r="K467" s="476"/>
      <c r="L467" s="476"/>
      <c r="M467" s="476"/>
      <c r="N467" s="476"/>
      <c r="O467" s="476"/>
      <c r="P467" s="476"/>
      <c r="Q467" s="476"/>
      <c r="R467" s="476"/>
      <c r="S467" s="476"/>
      <c r="T467" s="476"/>
      <c r="U467" s="476"/>
      <c r="V467" s="476"/>
      <c r="W467" s="476"/>
      <c r="X467" s="476"/>
      <c r="Y467" s="476"/>
      <c r="Z467" s="476"/>
      <c r="AA467" s="476"/>
      <c r="AB467" s="476"/>
      <c r="AC467" s="476"/>
      <c r="AD467" s="476"/>
      <c r="AE467" s="476"/>
      <c r="AF467" s="476"/>
      <c r="AG467" s="476"/>
      <c r="AH467" s="476"/>
      <c r="AI467" s="476"/>
      <c r="AJ467" s="476"/>
      <c r="AK467" s="476"/>
      <c r="AL467" s="476"/>
      <c r="AM467" s="476"/>
      <c r="AN467" s="476"/>
      <c r="AO467" s="476"/>
      <c r="AP467" s="476"/>
      <c r="AQ467" s="476"/>
      <c r="AR467" s="476"/>
      <c r="AS467" s="476"/>
      <c r="AT467" s="476"/>
      <c r="AU467" s="476"/>
      <c r="AV467" s="476"/>
      <c r="AW467" s="476"/>
      <c r="AX467" s="476"/>
      <c r="AY467" s="476"/>
      <c r="AZ467" s="476"/>
      <c r="BA467" s="476"/>
      <c r="BB467" s="476"/>
      <c r="BC467" s="476"/>
      <c r="BD467" s="476"/>
      <c r="BE467" s="476"/>
      <c r="BF467" s="476"/>
      <c r="BG467" s="476"/>
      <c r="BH467" s="476"/>
      <c r="BI467" s="476"/>
      <c r="BJ467" s="476"/>
      <c r="BK467" s="476"/>
      <c r="BL467" s="476"/>
      <c r="BM467" s="476"/>
      <c r="BN467" s="476"/>
      <c r="BO467" s="476"/>
      <c r="BP467" s="476"/>
      <c r="BQ467" s="476"/>
      <c r="BR467" s="476"/>
      <c r="BS467" s="476"/>
      <c r="BT467" s="476"/>
      <c r="BU467" s="476"/>
      <c r="BV467" s="476"/>
      <c r="BW467" s="476"/>
      <c r="BX467" s="476"/>
      <c r="BY467" s="476"/>
    </row>
    <row r="468" spans="1:191" ht="82.5" hidden="1">
      <c r="B468" s="456" t="s">
        <v>2322</v>
      </c>
      <c r="C468" s="457" t="s">
        <v>166</v>
      </c>
      <c r="E468" s="456" t="s">
        <v>2374</v>
      </c>
      <c r="F468" s="457" t="s">
        <v>166</v>
      </c>
      <c r="BO468" s="253"/>
    </row>
    <row r="469" spans="1:191" hidden="1">
      <c r="B469" s="458" t="s">
        <v>2366</v>
      </c>
      <c r="C469" s="682"/>
      <c r="E469" s="458" t="s">
        <v>2366</v>
      </c>
      <c r="F469" s="682"/>
      <c r="BO469" s="253"/>
    </row>
    <row r="470" spans="1:191" hidden="1">
      <c r="B470" s="460" t="s">
        <v>2367</v>
      </c>
      <c r="C470" s="686"/>
      <c r="E470" s="460" t="s">
        <v>2367</v>
      </c>
      <c r="F470" s="686"/>
      <c r="BO470" s="253"/>
    </row>
    <row r="471" spans="1:191" hidden="1">
      <c r="B471" s="460" t="s">
        <v>2368</v>
      </c>
      <c r="C471" s="686"/>
      <c r="E471" s="460" t="s">
        <v>2368</v>
      </c>
      <c r="F471" s="686"/>
      <c r="BO471" s="253"/>
    </row>
    <row r="472" spans="1:191" hidden="1">
      <c r="B472" s="460" t="s">
        <v>2369</v>
      </c>
      <c r="C472" s="690"/>
      <c r="E472" s="460" t="s">
        <v>2369</v>
      </c>
      <c r="F472" s="690"/>
      <c r="BO472" s="253"/>
    </row>
    <row r="473" spans="1:191" hidden="1">
      <c r="B473" s="460" t="s">
        <v>2370</v>
      </c>
      <c r="C473" s="690"/>
      <c r="E473" s="460" t="s">
        <v>2370</v>
      </c>
      <c r="F473" s="690"/>
      <c r="BO473" s="253"/>
    </row>
    <row r="474" spans="1:191" hidden="1">
      <c r="B474" s="264"/>
      <c r="BO474" s="253"/>
    </row>
    <row r="475" spans="1:191" hidden="1">
      <c r="B475" s="260" t="s">
        <v>222</v>
      </c>
      <c r="K475" s="522"/>
      <c r="L475" s="522"/>
      <c r="M475" s="522"/>
      <c r="N475" s="522"/>
      <c r="O475" s="491"/>
    </row>
    <row r="476" spans="1:191" hidden="1">
      <c r="B476" s="279" t="s">
        <v>48</v>
      </c>
      <c r="C476" s="523" t="s">
        <v>90</v>
      </c>
      <c r="D476" s="524" t="s">
        <v>191</v>
      </c>
      <c r="E476" s="260"/>
      <c r="K476" s="522"/>
      <c r="L476" s="522"/>
      <c r="M476" s="522"/>
      <c r="N476" s="522"/>
      <c r="O476" s="491"/>
    </row>
    <row r="477" spans="1:191" s="259" customFormat="1" hidden="1">
      <c r="A477" s="529"/>
      <c r="B477" s="280" t="s">
        <v>40</v>
      </c>
      <c r="C477" s="280" t="s">
        <v>46</v>
      </c>
      <c r="D477" s="684"/>
      <c r="E477" s="253"/>
      <c r="F477" s="253"/>
      <c r="G477" s="253"/>
      <c r="H477" s="253"/>
      <c r="I477" s="253"/>
      <c r="J477" s="253"/>
      <c r="K477" s="522"/>
      <c r="L477" s="522"/>
      <c r="M477" s="522"/>
      <c r="N477" s="522"/>
      <c r="O477" s="491"/>
      <c r="P477" s="253"/>
      <c r="Q477" s="253"/>
      <c r="R477" s="253"/>
      <c r="S477" s="253"/>
      <c r="T477" s="253"/>
      <c r="U477" s="253"/>
      <c r="V477" s="253"/>
      <c r="W477" s="253"/>
      <c r="X477" s="253"/>
      <c r="Y477" s="253"/>
      <c r="Z477" s="253"/>
      <c r="AA477" s="253"/>
      <c r="AB477" s="253"/>
      <c r="AC477" s="253"/>
      <c r="AD477" s="253"/>
      <c r="AE477" s="253"/>
      <c r="AF477" s="253"/>
      <c r="AG477" s="253"/>
      <c r="AH477" s="253"/>
      <c r="AI477" s="253"/>
      <c r="AJ477" s="253"/>
      <c r="AK477" s="253"/>
      <c r="AL477" s="253"/>
      <c r="AM477" s="253"/>
      <c r="AN477" s="253"/>
      <c r="AO477" s="253"/>
      <c r="AP477" s="253"/>
      <c r="AQ477" s="253"/>
      <c r="AR477" s="253"/>
      <c r="AS477" s="253"/>
      <c r="AT477" s="253"/>
      <c r="AU477" s="253"/>
      <c r="AV477" s="253"/>
      <c r="AW477" s="253"/>
      <c r="AX477" s="253"/>
      <c r="AY477" s="253"/>
      <c r="AZ477" s="253"/>
      <c r="BA477" s="253"/>
      <c r="BB477" s="253"/>
      <c r="BC477" s="253"/>
      <c r="BD477" s="253"/>
      <c r="BE477" s="253"/>
      <c r="BF477" s="253"/>
      <c r="BG477" s="253"/>
      <c r="BH477" s="253"/>
      <c r="BI477" s="253"/>
      <c r="BJ477" s="253"/>
      <c r="BK477" s="253"/>
      <c r="BL477" s="253"/>
      <c r="BM477" s="253"/>
      <c r="BN477" s="253"/>
      <c r="BO477" s="337"/>
      <c r="BP477" s="253"/>
      <c r="BQ477" s="253"/>
      <c r="BR477" s="253"/>
      <c r="BS477" s="253"/>
      <c r="BT477" s="253"/>
      <c r="BU477" s="253"/>
      <c r="BV477" s="253"/>
      <c r="BW477" s="253"/>
      <c r="BX477" s="253"/>
      <c r="BY477" s="253"/>
      <c r="BZ477" s="253"/>
      <c r="CA477" s="253"/>
      <c r="CB477" s="253"/>
      <c r="CC477" s="253"/>
      <c r="CD477" s="253"/>
      <c r="CE477" s="253"/>
      <c r="CF477" s="253"/>
      <c r="CG477" s="253"/>
      <c r="CH477" s="253"/>
      <c r="CI477" s="253"/>
      <c r="CJ477" s="253"/>
      <c r="CK477" s="253"/>
      <c r="CL477" s="253"/>
      <c r="CM477" s="253"/>
      <c r="CN477" s="253"/>
      <c r="CO477" s="253"/>
      <c r="CP477" s="253"/>
      <c r="CQ477" s="253"/>
      <c r="CR477" s="253"/>
      <c r="CS477" s="253"/>
      <c r="CT477" s="253"/>
      <c r="CU477" s="253"/>
      <c r="CV477" s="253"/>
      <c r="CW477" s="253"/>
      <c r="CX477" s="253"/>
      <c r="CY477" s="253"/>
      <c r="CZ477" s="253"/>
      <c r="DA477" s="253"/>
      <c r="DB477" s="253"/>
      <c r="DC477" s="253"/>
      <c r="DD477" s="253"/>
      <c r="DE477" s="253"/>
      <c r="DF477" s="253"/>
      <c r="DG477" s="253"/>
      <c r="DH477" s="253"/>
      <c r="DI477" s="253"/>
      <c r="DJ477" s="253"/>
      <c r="DK477" s="253"/>
      <c r="DL477" s="253"/>
      <c r="DM477" s="253"/>
      <c r="DN477" s="253"/>
      <c r="DO477" s="253"/>
      <c r="DP477" s="253"/>
      <c r="DQ477" s="253"/>
      <c r="DR477" s="253"/>
      <c r="DS477" s="253"/>
      <c r="DT477" s="253"/>
      <c r="DU477" s="253"/>
      <c r="DV477" s="253"/>
      <c r="DW477" s="253"/>
      <c r="DX477" s="253"/>
      <c r="DY477" s="253"/>
      <c r="DZ477" s="253"/>
      <c r="EA477" s="253"/>
      <c r="EB477" s="253"/>
      <c r="EC477" s="253"/>
      <c r="ED477" s="253"/>
      <c r="EE477" s="253"/>
      <c r="EF477" s="253"/>
      <c r="EG477" s="253"/>
      <c r="EH477" s="253"/>
      <c r="EI477" s="253"/>
      <c r="EJ477" s="253"/>
      <c r="EK477" s="253"/>
      <c r="EL477" s="253"/>
      <c r="EM477" s="253"/>
      <c r="EN477" s="253"/>
      <c r="EO477" s="253"/>
      <c r="EP477" s="253"/>
      <c r="EQ477" s="253"/>
      <c r="ER477" s="253"/>
      <c r="ES477" s="253"/>
      <c r="ET477" s="253"/>
      <c r="EU477" s="253"/>
      <c r="EV477" s="253"/>
      <c r="EW477" s="253"/>
      <c r="EX477" s="253"/>
      <c r="EY477" s="253"/>
      <c r="EZ477" s="253"/>
      <c r="FA477" s="253"/>
      <c r="FB477" s="253"/>
      <c r="FC477" s="253"/>
      <c r="FD477" s="253"/>
      <c r="FE477" s="253"/>
      <c r="FF477" s="253"/>
      <c r="FG477" s="253"/>
      <c r="FH477" s="253"/>
      <c r="FI477" s="253"/>
      <c r="FJ477" s="253"/>
      <c r="FK477" s="253"/>
      <c r="FL477" s="253"/>
      <c r="FM477" s="253"/>
      <c r="FN477" s="253"/>
      <c r="FO477" s="253"/>
      <c r="FP477" s="253"/>
      <c r="FQ477" s="253"/>
      <c r="FR477" s="253"/>
      <c r="FS477" s="253"/>
      <c r="FT477" s="253"/>
      <c r="FU477" s="253"/>
      <c r="FV477" s="253"/>
      <c r="FW477" s="253"/>
      <c r="FX477" s="253"/>
      <c r="FY477" s="253"/>
      <c r="FZ477" s="253"/>
      <c r="GA477" s="253"/>
      <c r="GB477" s="253"/>
      <c r="GC477" s="253"/>
      <c r="GD477" s="253"/>
      <c r="GE477" s="253"/>
      <c r="GF477" s="253"/>
      <c r="GG477" s="253"/>
      <c r="GH477" s="253"/>
      <c r="GI477" s="253"/>
    </row>
    <row r="478" spans="1:191" s="259" customFormat="1" hidden="1">
      <c r="A478" s="529"/>
      <c r="B478" s="260"/>
      <c r="C478" s="253"/>
      <c r="D478" s="253"/>
      <c r="E478" s="253"/>
      <c r="F478" s="253"/>
      <c r="G478" s="253"/>
      <c r="H478" s="253"/>
      <c r="I478" s="253"/>
      <c r="J478" s="253"/>
      <c r="K478" s="491"/>
      <c r="L478" s="491"/>
      <c r="M478" s="491"/>
      <c r="N478" s="491"/>
      <c r="O478" s="491"/>
      <c r="P478" s="253"/>
      <c r="Q478" s="253"/>
      <c r="R478" s="253"/>
      <c r="S478" s="253"/>
      <c r="T478" s="253"/>
      <c r="U478" s="253"/>
      <c r="V478" s="253"/>
      <c r="W478" s="253"/>
      <c r="X478" s="253"/>
      <c r="Y478" s="253"/>
      <c r="Z478" s="253"/>
      <c r="AA478" s="253"/>
      <c r="AB478" s="253"/>
      <c r="AC478" s="253"/>
      <c r="AD478" s="253"/>
      <c r="AE478" s="253"/>
      <c r="AF478" s="253"/>
      <c r="AG478" s="253"/>
      <c r="AH478" s="253"/>
      <c r="AI478" s="253"/>
      <c r="AJ478" s="253"/>
      <c r="AK478" s="253"/>
      <c r="AL478" s="253"/>
      <c r="AM478" s="253"/>
      <c r="AN478" s="253"/>
      <c r="AO478" s="253"/>
      <c r="AP478" s="253"/>
      <c r="AQ478" s="253"/>
      <c r="AR478" s="253"/>
      <c r="AS478" s="253"/>
      <c r="AT478" s="253"/>
      <c r="AU478" s="253"/>
      <c r="AV478" s="253"/>
      <c r="AW478" s="253"/>
      <c r="AX478" s="253"/>
      <c r="AY478" s="253"/>
      <c r="AZ478" s="253"/>
      <c r="BA478" s="253"/>
      <c r="BB478" s="253"/>
      <c r="BC478" s="253"/>
      <c r="BD478" s="253"/>
      <c r="BE478" s="253"/>
      <c r="BF478" s="253"/>
      <c r="BG478" s="253"/>
      <c r="BH478" s="253"/>
      <c r="BI478" s="253"/>
      <c r="BJ478" s="253"/>
      <c r="BK478" s="253"/>
      <c r="BL478" s="253"/>
      <c r="BM478" s="253"/>
      <c r="BN478" s="253"/>
      <c r="BO478" s="337"/>
      <c r="BP478" s="253"/>
      <c r="BQ478" s="253"/>
      <c r="BR478" s="253"/>
      <c r="BS478" s="253"/>
      <c r="BT478" s="253"/>
      <c r="BU478" s="253"/>
      <c r="BV478" s="253"/>
      <c r="BW478" s="253"/>
      <c r="BX478" s="253"/>
      <c r="BY478" s="253"/>
      <c r="BZ478" s="253"/>
      <c r="CA478" s="253"/>
      <c r="CB478" s="253"/>
      <c r="CC478" s="253"/>
      <c r="CD478" s="253"/>
      <c r="CE478" s="253"/>
      <c r="CF478" s="253"/>
      <c r="CG478" s="253"/>
      <c r="CH478" s="253"/>
      <c r="CI478" s="253"/>
      <c r="CJ478" s="253"/>
      <c r="CK478" s="253"/>
      <c r="CL478" s="253"/>
      <c r="CM478" s="253"/>
      <c r="CN478" s="253"/>
      <c r="CO478" s="253"/>
      <c r="CP478" s="253"/>
      <c r="CQ478" s="253"/>
      <c r="CR478" s="253"/>
      <c r="CS478" s="253"/>
      <c r="CT478" s="253"/>
      <c r="CU478" s="253"/>
      <c r="CV478" s="253"/>
      <c r="CW478" s="253"/>
      <c r="CX478" s="253"/>
      <c r="CY478" s="253"/>
      <c r="CZ478" s="253"/>
      <c r="DA478" s="253"/>
      <c r="DB478" s="253"/>
      <c r="DC478" s="253"/>
      <c r="DD478" s="253"/>
      <c r="DE478" s="253"/>
      <c r="DF478" s="253"/>
      <c r="DG478" s="253"/>
      <c r="DH478" s="253"/>
      <c r="DI478" s="253"/>
      <c r="DJ478" s="253"/>
      <c r="DK478" s="253"/>
      <c r="DL478" s="253"/>
      <c r="DM478" s="253"/>
      <c r="DN478" s="253"/>
      <c r="DO478" s="253"/>
      <c r="DP478" s="253"/>
      <c r="DQ478" s="253"/>
      <c r="DR478" s="253"/>
      <c r="DS478" s="253"/>
      <c r="DT478" s="253"/>
      <c r="DU478" s="253"/>
      <c r="DV478" s="253"/>
      <c r="DW478" s="253"/>
      <c r="DX478" s="253"/>
      <c r="DY478" s="253"/>
      <c r="DZ478" s="253"/>
      <c r="EA478" s="253"/>
      <c r="EB478" s="253"/>
      <c r="EC478" s="253"/>
      <c r="ED478" s="253"/>
      <c r="EE478" s="253"/>
      <c r="EF478" s="253"/>
      <c r="EG478" s="253"/>
      <c r="EH478" s="253"/>
      <c r="EI478" s="253"/>
      <c r="EJ478" s="253"/>
      <c r="EK478" s="253"/>
      <c r="EL478" s="253"/>
      <c r="EM478" s="253"/>
      <c r="EN478" s="253"/>
      <c r="EO478" s="253"/>
      <c r="EP478" s="253"/>
      <c r="EQ478" s="253"/>
      <c r="ER478" s="253"/>
      <c r="ES478" s="253"/>
      <c r="ET478" s="253"/>
      <c r="EU478" s="253"/>
      <c r="EV478" s="253"/>
      <c r="EW478" s="253"/>
      <c r="EX478" s="253"/>
      <c r="EY478" s="253"/>
      <c r="EZ478" s="253"/>
      <c r="FA478" s="253"/>
      <c r="FB478" s="253"/>
      <c r="FC478" s="253"/>
      <c r="FD478" s="253"/>
      <c r="FE478" s="253"/>
      <c r="FF478" s="253"/>
      <c r="FG478" s="253"/>
      <c r="FH478" s="253"/>
      <c r="FI478" s="253"/>
      <c r="FJ478" s="253"/>
      <c r="FK478" s="253"/>
      <c r="FL478" s="253"/>
      <c r="FM478" s="253"/>
      <c r="FN478" s="253"/>
      <c r="FO478" s="253"/>
      <c r="FP478" s="253"/>
      <c r="FQ478" s="253"/>
      <c r="FR478" s="253"/>
      <c r="FS478" s="253"/>
      <c r="FT478" s="253"/>
      <c r="FU478" s="253"/>
      <c r="FV478" s="253"/>
      <c r="FW478" s="253"/>
      <c r="FX478" s="253"/>
      <c r="FY478" s="253"/>
      <c r="FZ478" s="253"/>
      <c r="GA478" s="253"/>
      <c r="GB478" s="253"/>
      <c r="GC478" s="253"/>
      <c r="GD478" s="253"/>
      <c r="GE478" s="253"/>
      <c r="GF478" s="253"/>
      <c r="GG478" s="253"/>
      <c r="GH478" s="253"/>
      <c r="GI478" s="253"/>
    </row>
    <row r="479" spans="1:191" s="259" customFormat="1">
      <c r="A479" s="529"/>
      <c r="B479" s="253"/>
      <c r="C479" s="253"/>
      <c r="D479" s="253"/>
      <c r="E479" s="253"/>
      <c r="F479" s="253"/>
      <c r="G479" s="253"/>
      <c r="H479" s="253"/>
      <c r="I479" s="253"/>
      <c r="J479" s="253"/>
      <c r="K479" s="253"/>
      <c r="L479" s="253"/>
      <c r="M479" s="253"/>
      <c r="N479" s="253"/>
      <c r="O479" s="253"/>
      <c r="P479" s="253"/>
      <c r="Q479" s="253"/>
      <c r="R479" s="253"/>
      <c r="S479" s="253"/>
      <c r="T479" s="253"/>
      <c r="U479" s="253"/>
      <c r="V479" s="253"/>
      <c r="W479" s="253"/>
      <c r="X479" s="253"/>
      <c r="Y479" s="253"/>
      <c r="Z479" s="253"/>
      <c r="AA479" s="253"/>
      <c r="AB479" s="253"/>
      <c r="AC479" s="253"/>
      <c r="AD479" s="253"/>
      <c r="AE479" s="253"/>
      <c r="AF479" s="253"/>
      <c r="AG479" s="253"/>
      <c r="AH479" s="253"/>
      <c r="AI479" s="253"/>
      <c r="AJ479" s="253"/>
      <c r="AK479" s="253"/>
      <c r="AL479" s="253"/>
      <c r="AM479" s="253"/>
      <c r="AN479" s="253"/>
      <c r="AO479" s="253"/>
      <c r="AP479" s="253"/>
      <c r="AQ479" s="253"/>
      <c r="AR479" s="253"/>
      <c r="AS479" s="253"/>
      <c r="AT479" s="253"/>
      <c r="AU479" s="253"/>
      <c r="AV479" s="253"/>
      <c r="AW479" s="253"/>
      <c r="AX479" s="253"/>
      <c r="AY479" s="253"/>
      <c r="AZ479" s="253"/>
      <c r="BA479" s="253"/>
      <c r="BB479" s="253"/>
      <c r="BC479" s="253"/>
      <c r="BD479" s="253"/>
      <c r="BE479" s="253"/>
      <c r="BF479" s="253"/>
      <c r="BG479" s="253"/>
      <c r="BH479" s="253"/>
      <c r="BI479" s="253"/>
      <c r="BJ479" s="253"/>
      <c r="BK479" s="253"/>
      <c r="BL479" s="253"/>
      <c r="BM479" s="253"/>
      <c r="BN479" s="253"/>
      <c r="BO479" s="337"/>
      <c r="BP479" s="253"/>
      <c r="BQ479" s="253"/>
      <c r="BR479" s="253"/>
      <c r="BS479" s="253"/>
      <c r="BT479" s="253"/>
      <c r="BU479" s="253"/>
      <c r="BV479" s="253"/>
      <c r="BW479" s="253"/>
      <c r="BX479" s="253"/>
      <c r="BY479" s="253"/>
      <c r="BZ479" s="253"/>
      <c r="CA479" s="253"/>
      <c r="CB479" s="253"/>
      <c r="CC479" s="253"/>
      <c r="CD479" s="253"/>
      <c r="CE479" s="253"/>
      <c r="CF479" s="253"/>
      <c r="CG479" s="253"/>
      <c r="CH479" s="253"/>
      <c r="CI479" s="253"/>
      <c r="CJ479" s="253"/>
      <c r="CK479" s="253"/>
      <c r="CL479" s="253"/>
      <c r="CM479" s="253"/>
      <c r="CN479" s="253"/>
      <c r="CO479" s="253"/>
      <c r="CP479" s="253"/>
      <c r="CQ479" s="253"/>
      <c r="CR479" s="253"/>
      <c r="CS479" s="253"/>
      <c r="CT479" s="253"/>
      <c r="CU479" s="253"/>
      <c r="CV479" s="253"/>
      <c r="CW479" s="253"/>
      <c r="CX479" s="253"/>
      <c r="CY479" s="253"/>
      <c r="CZ479" s="253"/>
      <c r="DA479" s="253"/>
      <c r="DB479" s="253"/>
      <c r="DC479" s="253"/>
      <c r="DD479" s="253"/>
      <c r="DE479" s="253"/>
      <c r="DF479" s="253"/>
      <c r="DG479" s="253"/>
      <c r="DH479" s="253"/>
      <c r="DI479" s="253"/>
      <c r="DJ479" s="253"/>
      <c r="DK479" s="253"/>
      <c r="DL479" s="253"/>
      <c r="DM479" s="253"/>
      <c r="DN479" s="253"/>
      <c r="DO479" s="253"/>
      <c r="DP479" s="253"/>
      <c r="DQ479" s="253"/>
      <c r="DR479" s="253"/>
      <c r="DS479" s="253"/>
      <c r="DT479" s="253"/>
      <c r="DU479" s="253"/>
      <c r="DV479" s="253"/>
      <c r="DW479" s="253"/>
      <c r="DX479" s="253"/>
      <c r="DY479" s="253"/>
      <c r="DZ479" s="253"/>
      <c r="EA479" s="253"/>
      <c r="EB479" s="253"/>
      <c r="EC479" s="253"/>
      <c r="ED479" s="253"/>
      <c r="EE479" s="253"/>
      <c r="EF479" s="253"/>
      <c r="EG479" s="253"/>
      <c r="EH479" s="253"/>
      <c r="EI479" s="253"/>
      <c r="EJ479" s="253"/>
      <c r="EK479" s="253"/>
      <c r="EL479" s="253"/>
      <c r="EM479" s="253"/>
      <c r="EN479" s="253"/>
      <c r="EO479" s="253"/>
      <c r="EP479" s="253"/>
      <c r="EQ479" s="253"/>
      <c r="ER479" s="253"/>
      <c r="ES479" s="253"/>
      <c r="ET479" s="253"/>
      <c r="EU479" s="253"/>
      <c r="EV479" s="253"/>
      <c r="EW479" s="253"/>
      <c r="EX479" s="253"/>
      <c r="EY479" s="253"/>
      <c r="EZ479" s="253"/>
      <c r="FA479" s="253"/>
      <c r="FB479" s="253"/>
      <c r="FC479" s="253"/>
      <c r="FD479" s="253"/>
      <c r="FE479" s="253"/>
      <c r="FF479" s="253"/>
      <c r="FG479" s="253"/>
      <c r="FH479" s="253"/>
      <c r="FI479" s="253"/>
      <c r="FJ479" s="253"/>
      <c r="FK479" s="253"/>
      <c r="FL479" s="253"/>
      <c r="FM479" s="253"/>
      <c r="FN479" s="253"/>
      <c r="FO479" s="253"/>
      <c r="FP479" s="253"/>
      <c r="FQ479" s="253"/>
      <c r="FR479" s="253"/>
      <c r="FS479" s="253"/>
      <c r="FT479" s="253"/>
      <c r="FU479" s="253"/>
      <c r="FV479" s="253"/>
      <c r="FW479" s="253"/>
      <c r="FX479" s="253"/>
      <c r="FY479" s="253"/>
      <c r="FZ479" s="253"/>
      <c r="GA479" s="253"/>
      <c r="GB479" s="253"/>
      <c r="GC479" s="253"/>
      <c r="GD479" s="253"/>
      <c r="GE479" s="253"/>
      <c r="GF479" s="253"/>
      <c r="GG479" s="253"/>
      <c r="GH479" s="253"/>
      <c r="GI479" s="253"/>
    </row>
    <row r="480" spans="1:191" s="259" customFormat="1">
      <c r="A480" s="529"/>
      <c r="B480" s="253"/>
      <c r="C480" s="253"/>
      <c r="D480" s="253"/>
      <c r="E480" s="253"/>
      <c r="F480" s="253"/>
      <c r="G480" s="253"/>
      <c r="H480" s="253"/>
      <c r="I480" s="253"/>
      <c r="J480" s="253"/>
      <c r="K480" s="253"/>
      <c r="L480" s="253"/>
      <c r="M480" s="253"/>
      <c r="N480" s="253"/>
      <c r="O480" s="253"/>
      <c r="P480" s="253"/>
      <c r="Q480" s="253"/>
      <c r="R480" s="253"/>
      <c r="S480" s="253"/>
      <c r="T480" s="253"/>
      <c r="U480" s="253"/>
      <c r="V480" s="253"/>
      <c r="W480" s="253"/>
      <c r="X480" s="253"/>
      <c r="Y480" s="253"/>
      <c r="Z480" s="253"/>
      <c r="AA480" s="253"/>
      <c r="AB480" s="253"/>
      <c r="AC480" s="253"/>
      <c r="AD480" s="253"/>
      <c r="AE480" s="253"/>
      <c r="AF480" s="253"/>
      <c r="AG480" s="253"/>
      <c r="AH480" s="253"/>
      <c r="AI480" s="253"/>
      <c r="AJ480" s="253"/>
      <c r="AK480" s="253"/>
      <c r="AL480" s="253"/>
      <c r="AM480" s="253"/>
      <c r="AN480" s="253"/>
      <c r="AO480" s="253"/>
      <c r="AP480" s="253"/>
      <c r="AQ480" s="253"/>
      <c r="AR480" s="253"/>
      <c r="AS480" s="253"/>
      <c r="AT480" s="253"/>
      <c r="AU480" s="253"/>
      <c r="AV480" s="253"/>
      <c r="AW480" s="253"/>
      <c r="AX480" s="253"/>
      <c r="AY480" s="253"/>
      <c r="AZ480" s="253"/>
      <c r="BA480" s="253"/>
      <c r="BB480" s="253"/>
      <c r="BC480" s="253"/>
      <c r="BD480" s="253"/>
      <c r="BE480" s="253"/>
      <c r="BF480" s="253"/>
      <c r="BG480" s="253"/>
      <c r="BH480" s="253"/>
      <c r="BI480" s="253"/>
      <c r="BJ480" s="253"/>
      <c r="BK480" s="253"/>
      <c r="BL480" s="253"/>
      <c r="BM480" s="253"/>
      <c r="BN480" s="253"/>
      <c r="BO480" s="337"/>
      <c r="BP480" s="253"/>
      <c r="BQ480" s="253"/>
      <c r="BR480" s="253"/>
      <c r="BS480" s="253"/>
      <c r="BT480" s="253"/>
      <c r="BU480" s="253"/>
      <c r="BV480" s="253"/>
      <c r="BW480" s="253"/>
      <c r="BX480" s="253"/>
      <c r="BY480" s="253"/>
      <c r="BZ480" s="253"/>
      <c r="CA480" s="253"/>
      <c r="CB480" s="253"/>
      <c r="CC480" s="253"/>
      <c r="CD480" s="253"/>
      <c r="CE480" s="253"/>
      <c r="CF480" s="253"/>
      <c r="CG480" s="253"/>
      <c r="CH480" s="253"/>
      <c r="CI480" s="253"/>
      <c r="CJ480" s="253"/>
      <c r="CK480" s="253"/>
      <c r="CL480" s="253"/>
      <c r="CM480" s="253"/>
      <c r="CN480" s="253"/>
      <c r="CO480" s="253"/>
      <c r="CP480" s="253"/>
      <c r="CQ480" s="253"/>
      <c r="CR480" s="253"/>
      <c r="CS480" s="253"/>
      <c r="CT480" s="253"/>
      <c r="CU480" s="253"/>
      <c r="CV480" s="253"/>
      <c r="CW480" s="253"/>
      <c r="CX480" s="253"/>
      <c r="CY480" s="253"/>
      <c r="CZ480" s="253"/>
      <c r="DA480" s="253"/>
      <c r="DB480" s="253"/>
      <c r="DC480" s="253"/>
      <c r="DD480" s="253"/>
      <c r="DE480" s="253"/>
      <c r="DF480" s="253"/>
      <c r="DG480" s="253"/>
      <c r="DH480" s="253"/>
      <c r="DI480" s="253"/>
      <c r="DJ480" s="253"/>
      <c r="DK480" s="253"/>
      <c r="DL480" s="253"/>
      <c r="DM480" s="253"/>
      <c r="DN480" s="253"/>
      <c r="DO480" s="253"/>
      <c r="DP480" s="253"/>
      <c r="DQ480" s="253"/>
      <c r="DR480" s="253"/>
      <c r="DS480" s="253"/>
      <c r="DT480" s="253"/>
      <c r="DU480" s="253"/>
      <c r="DV480" s="253"/>
      <c r="DW480" s="253"/>
      <c r="DX480" s="253"/>
      <c r="DY480" s="253"/>
      <c r="DZ480" s="253"/>
      <c r="EA480" s="253"/>
      <c r="EB480" s="253"/>
      <c r="EC480" s="253"/>
      <c r="ED480" s="253"/>
      <c r="EE480" s="253"/>
      <c r="EF480" s="253"/>
      <c r="EG480" s="253"/>
      <c r="EH480" s="253"/>
      <c r="EI480" s="253"/>
      <c r="EJ480" s="253"/>
      <c r="EK480" s="253"/>
      <c r="EL480" s="253"/>
      <c r="EM480" s="253"/>
      <c r="EN480" s="253"/>
      <c r="EO480" s="253"/>
      <c r="EP480" s="253"/>
      <c r="EQ480" s="253"/>
      <c r="ER480" s="253"/>
      <c r="ES480" s="253"/>
      <c r="ET480" s="253"/>
      <c r="EU480" s="253"/>
      <c r="EV480" s="253"/>
      <c r="EW480" s="253"/>
      <c r="EX480" s="253"/>
      <c r="EY480" s="253"/>
      <c r="EZ480" s="253"/>
      <c r="FA480" s="253"/>
      <c r="FB480" s="253"/>
      <c r="FC480" s="253"/>
      <c r="FD480" s="253"/>
      <c r="FE480" s="253"/>
      <c r="FF480" s="253"/>
      <c r="FG480" s="253"/>
      <c r="FH480" s="253"/>
      <c r="FI480" s="253"/>
      <c r="FJ480" s="253"/>
      <c r="FK480" s="253"/>
      <c r="FL480" s="253"/>
      <c r="FM480" s="253"/>
      <c r="FN480" s="253"/>
      <c r="FO480" s="253"/>
      <c r="FP480" s="253"/>
      <c r="FQ480" s="253"/>
      <c r="FR480" s="253"/>
      <c r="FS480" s="253"/>
      <c r="FT480" s="253"/>
      <c r="FU480" s="253"/>
      <c r="FV480" s="253"/>
      <c r="FW480" s="253"/>
      <c r="FX480" s="253"/>
      <c r="FY480" s="253"/>
      <c r="FZ480" s="253"/>
      <c r="GA480" s="253"/>
      <c r="GB480" s="253"/>
      <c r="GC480" s="253"/>
      <c r="GD480" s="253"/>
      <c r="GE480" s="253"/>
      <c r="GF480" s="253"/>
      <c r="GG480" s="253"/>
      <c r="GH480" s="253"/>
      <c r="GI480" s="253"/>
    </row>
    <row r="481" spans="1:191" s="259" customFormat="1">
      <c r="A481" s="529"/>
      <c r="B481" s="253"/>
      <c r="C481" s="253"/>
      <c r="D481" s="253"/>
      <c r="E481" s="253"/>
      <c r="F481" s="253"/>
      <c r="G481" s="253"/>
      <c r="H481" s="253"/>
      <c r="I481" s="253"/>
      <c r="J481" s="253"/>
      <c r="K481" s="253"/>
      <c r="L481" s="253"/>
      <c r="M481" s="253"/>
      <c r="N481" s="253"/>
      <c r="O481" s="253"/>
      <c r="P481" s="253"/>
      <c r="Q481" s="253"/>
      <c r="R481" s="253"/>
      <c r="S481" s="253"/>
      <c r="T481" s="253"/>
      <c r="U481" s="253"/>
      <c r="V481" s="253"/>
      <c r="W481" s="253"/>
      <c r="X481" s="253"/>
      <c r="Y481" s="253"/>
      <c r="Z481" s="253"/>
      <c r="AA481" s="253"/>
      <c r="AB481" s="253"/>
      <c r="AC481" s="253"/>
      <c r="AD481" s="253"/>
      <c r="AE481" s="253"/>
      <c r="AF481" s="253"/>
      <c r="AG481" s="253"/>
      <c r="AH481" s="253"/>
      <c r="AI481" s="253"/>
      <c r="AJ481" s="253"/>
      <c r="AK481" s="253"/>
      <c r="AL481" s="253"/>
      <c r="AM481" s="253"/>
      <c r="AN481" s="253"/>
      <c r="AO481" s="253"/>
      <c r="AP481" s="253"/>
      <c r="AQ481" s="253"/>
      <c r="AR481" s="253"/>
      <c r="AS481" s="253"/>
      <c r="AT481" s="253"/>
      <c r="AU481" s="253"/>
      <c r="AV481" s="253"/>
      <c r="AW481" s="253"/>
      <c r="AX481" s="253"/>
      <c r="AY481" s="253"/>
      <c r="AZ481" s="253"/>
      <c r="BA481" s="253"/>
      <c r="BB481" s="253"/>
      <c r="BC481" s="253"/>
      <c r="BD481" s="253"/>
      <c r="BE481" s="253"/>
      <c r="BF481" s="253"/>
      <c r="BG481" s="253"/>
      <c r="BH481" s="253"/>
      <c r="BI481" s="253"/>
      <c r="BJ481" s="253"/>
      <c r="BK481" s="253"/>
      <c r="BL481" s="253"/>
      <c r="BM481" s="253"/>
      <c r="BN481" s="253"/>
      <c r="BO481" s="337"/>
      <c r="BP481" s="253"/>
      <c r="BQ481" s="253"/>
      <c r="BR481" s="253"/>
      <c r="BS481" s="253"/>
      <c r="BT481" s="253"/>
      <c r="BU481" s="253"/>
      <c r="BV481" s="253"/>
      <c r="BW481" s="253"/>
      <c r="BX481" s="253"/>
      <c r="BY481" s="253"/>
      <c r="BZ481" s="253"/>
      <c r="CA481" s="253"/>
      <c r="CB481" s="253"/>
      <c r="CC481" s="253"/>
      <c r="CD481" s="253"/>
      <c r="CE481" s="253"/>
      <c r="CF481" s="253"/>
      <c r="CG481" s="253"/>
      <c r="CH481" s="253"/>
      <c r="CI481" s="253"/>
      <c r="CJ481" s="253"/>
      <c r="CK481" s="253"/>
      <c r="CL481" s="253"/>
      <c r="CM481" s="253"/>
      <c r="CN481" s="253"/>
      <c r="CO481" s="253"/>
      <c r="CP481" s="253"/>
      <c r="CQ481" s="253"/>
      <c r="CR481" s="253"/>
      <c r="CS481" s="253"/>
      <c r="CT481" s="253"/>
      <c r="CU481" s="253"/>
      <c r="CV481" s="253"/>
      <c r="CW481" s="253"/>
      <c r="CX481" s="253"/>
      <c r="CY481" s="253"/>
      <c r="CZ481" s="253"/>
      <c r="DA481" s="253"/>
      <c r="DB481" s="253"/>
      <c r="DC481" s="253"/>
      <c r="DD481" s="253"/>
      <c r="DE481" s="253"/>
      <c r="DF481" s="253"/>
      <c r="DG481" s="253"/>
      <c r="DH481" s="253"/>
      <c r="DI481" s="253"/>
      <c r="DJ481" s="253"/>
      <c r="DK481" s="253"/>
      <c r="DL481" s="253"/>
      <c r="DM481" s="253"/>
      <c r="DN481" s="253"/>
      <c r="DO481" s="253"/>
      <c r="DP481" s="253"/>
      <c r="DQ481" s="253"/>
      <c r="DR481" s="253"/>
      <c r="DS481" s="253"/>
      <c r="DT481" s="253"/>
      <c r="DU481" s="253"/>
      <c r="DV481" s="253"/>
      <c r="DW481" s="253"/>
      <c r="DX481" s="253"/>
      <c r="DY481" s="253"/>
      <c r="DZ481" s="253"/>
      <c r="EA481" s="253"/>
      <c r="EB481" s="253"/>
      <c r="EC481" s="253"/>
      <c r="ED481" s="253"/>
      <c r="EE481" s="253"/>
      <c r="EF481" s="253"/>
      <c r="EG481" s="253"/>
      <c r="EH481" s="253"/>
      <c r="EI481" s="253"/>
      <c r="EJ481" s="253"/>
      <c r="EK481" s="253"/>
      <c r="EL481" s="253"/>
      <c r="EM481" s="253"/>
      <c r="EN481" s="253"/>
      <c r="EO481" s="253"/>
      <c r="EP481" s="253"/>
      <c r="EQ481" s="253"/>
      <c r="ER481" s="253"/>
      <c r="ES481" s="253"/>
      <c r="ET481" s="253"/>
      <c r="EU481" s="253"/>
      <c r="EV481" s="253"/>
      <c r="EW481" s="253"/>
      <c r="EX481" s="253"/>
      <c r="EY481" s="253"/>
      <c r="EZ481" s="253"/>
      <c r="FA481" s="253"/>
      <c r="FB481" s="253"/>
      <c r="FC481" s="253"/>
      <c r="FD481" s="253"/>
      <c r="FE481" s="253"/>
      <c r="FF481" s="253"/>
      <c r="FG481" s="253"/>
      <c r="FH481" s="253"/>
      <c r="FI481" s="253"/>
      <c r="FJ481" s="253"/>
      <c r="FK481" s="253"/>
      <c r="FL481" s="253"/>
      <c r="FM481" s="253"/>
      <c r="FN481" s="253"/>
      <c r="FO481" s="253"/>
      <c r="FP481" s="253"/>
      <c r="FQ481" s="253"/>
      <c r="FR481" s="253"/>
      <c r="FS481" s="253"/>
      <c r="FT481" s="253"/>
      <c r="FU481" s="253"/>
      <c r="FV481" s="253"/>
      <c r="FW481" s="253"/>
      <c r="FX481" s="253"/>
      <c r="FY481" s="253"/>
      <c r="FZ481" s="253"/>
      <c r="GA481" s="253"/>
      <c r="GB481" s="253"/>
      <c r="GC481" s="253"/>
      <c r="GD481" s="253"/>
      <c r="GE481" s="253"/>
      <c r="GF481" s="253"/>
      <c r="GG481" s="253"/>
      <c r="GH481" s="253"/>
      <c r="GI481" s="253"/>
    </row>
    <row r="487" spans="1:191" s="465" customFormat="1" ht="17.25" thickBot="1">
      <c r="A487" s="529"/>
      <c r="B487" s="253"/>
      <c r="C487" s="253"/>
      <c r="D487" s="253"/>
      <c r="E487" s="253"/>
      <c r="F487" s="253"/>
      <c r="G487" s="253"/>
      <c r="H487" s="253"/>
      <c r="I487" s="253"/>
      <c r="J487" s="253"/>
      <c r="K487" s="253"/>
      <c r="L487" s="253"/>
      <c r="M487" s="253"/>
      <c r="N487" s="253"/>
      <c r="O487" s="253"/>
      <c r="P487" s="253"/>
      <c r="Q487" s="253"/>
      <c r="R487" s="253"/>
      <c r="S487" s="253"/>
      <c r="T487" s="253"/>
      <c r="U487" s="253"/>
      <c r="V487" s="253"/>
      <c r="W487" s="253"/>
      <c r="X487" s="253"/>
      <c r="Y487" s="253"/>
      <c r="Z487" s="253"/>
      <c r="AA487" s="253"/>
      <c r="AB487" s="253"/>
      <c r="AC487" s="253"/>
      <c r="AD487" s="253"/>
      <c r="AE487" s="253"/>
      <c r="AF487" s="253"/>
      <c r="AG487" s="253"/>
      <c r="AH487" s="253"/>
      <c r="AI487" s="253"/>
      <c r="AJ487" s="253"/>
      <c r="AK487" s="253"/>
      <c r="AL487" s="253"/>
      <c r="AM487" s="253"/>
      <c r="AN487" s="253"/>
      <c r="AO487" s="253"/>
      <c r="AP487" s="253"/>
      <c r="AQ487" s="253"/>
      <c r="AR487" s="253"/>
      <c r="AS487" s="253"/>
      <c r="AT487" s="253"/>
      <c r="AU487" s="253"/>
      <c r="AV487" s="253"/>
      <c r="AW487" s="253"/>
      <c r="AX487" s="253"/>
      <c r="AY487" s="253"/>
      <c r="AZ487" s="253"/>
      <c r="BA487" s="253"/>
      <c r="BB487" s="253"/>
      <c r="BC487" s="253"/>
      <c r="BD487" s="253"/>
      <c r="BE487" s="253"/>
      <c r="BF487" s="253"/>
      <c r="BG487" s="253"/>
      <c r="BH487" s="253"/>
      <c r="BI487" s="253"/>
      <c r="BJ487" s="253"/>
      <c r="BK487" s="253"/>
      <c r="BL487" s="253"/>
      <c r="BM487" s="253"/>
      <c r="BN487" s="253"/>
      <c r="BO487" s="337"/>
      <c r="BP487" s="253"/>
      <c r="BQ487" s="253"/>
      <c r="BR487" s="253"/>
      <c r="BS487" s="253"/>
      <c r="BT487" s="253"/>
      <c r="BU487" s="253"/>
      <c r="BV487" s="253"/>
      <c r="BW487" s="253"/>
      <c r="BX487" s="253"/>
      <c r="BY487" s="253"/>
      <c r="BZ487" s="253"/>
      <c r="CA487" s="253"/>
      <c r="CB487" s="253"/>
      <c r="CC487" s="253"/>
      <c r="CD487" s="253"/>
      <c r="CE487" s="253"/>
      <c r="CF487" s="253"/>
      <c r="CG487" s="253"/>
      <c r="CH487" s="253"/>
      <c r="CI487" s="253"/>
      <c r="CJ487" s="253"/>
      <c r="CK487" s="253"/>
      <c r="CL487" s="253"/>
      <c r="CM487" s="253"/>
      <c r="CN487" s="253"/>
      <c r="CO487" s="253"/>
      <c r="CP487" s="253"/>
      <c r="CQ487" s="253"/>
      <c r="CR487" s="253"/>
      <c r="CS487" s="253"/>
      <c r="CT487" s="253"/>
      <c r="CU487" s="253"/>
      <c r="CV487" s="253"/>
      <c r="CW487" s="253"/>
      <c r="CX487" s="253"/>
      <c r="CY487" s="253"/>
      <c r="CZ487" s="253"/>
      <c r="DA487" s="253"/>
      <c r="DB487" s="253"/>
      <c r="DC487" s="253"/>
      <c r="DD487" s="253"/>
      <c r="DE487" s="253"/>
      <c r="DF487" s="253"/>
      <c r="DG487" s="253"/>
      <c r="DH487" s="253"/>
      <c r="DI487" s="253"/>
      <c r="DJ487" s="253"/>
      <c r="DK487" s="253"/>
      <c r="DL487" s="253"/>
      <c r="DM487" s="253"/>
      <c r="DN487" s="253"/>
      <c r="DO487" s="253"/>
      <c r="DP487" s="253"/>
      <c r="DQ487" s="253"/>
      <c r="DR487" s="253"/>
      <c r="DS487" s="253"/>
      <c r="DT487" s="253"/>
      <c r="DU487" s="253"/>
      <c r="DV487" s="253"/>
      <c r="DW487" s="253"/>
      <c r="DX487" s="253"/>
      <c r="DY487" s="253"/>
      <c r="DZ487" s="253"/>
      <c r="EA487" s="253"/>
      <c r="EB487" s="253"/>
      <c r="EC487" s="253"/>
      <c r="ED487" s="253"/>
      <c r="EE487" s="253"/>
      <c r="EF487" s="253"/>
      <c r="EG487" s="253"/>
      <c r="EH487" s="253"/>
      <c r="EI487" s="253"/>
      <c r="EJ487" s="253"/>
      <c r="EK487" s="253"/>
      <c r="EL487" s="253"/>
      <c r="EM487" s="253"/>
      <c r="EN487" s="253"/>
      <c r="EO487" s="253"/>
      <c r="EP487" s="253"/>
      <c r="EQ487" s="253"/>
      <c r="ER487" s="253"/>
      <c r="ES487" s="253"/>
      <c r="ET487" s="253"/>
      <c r="EU487" s="253"/>
      <c r="EV487" s="253"/>
      <c r="EW487" s="253"/>
      <c r="EX487" s="253"/>
      <c r="EY487" s="253"/>
      <c r="EZ487" s="253"/>
      <c r="FA487" s="253"/>
      <c r="FB487" s="253"/>
      <c r="FC487" s="253"/>
      <c r="FD487" s="253"/>
      <c r="FE487" s="253"/>
      <c r="FF487" s="253"/>
      <c r="FG487" s="253"/>
      <c r="FH487" s="253"/>
      <c r="FI487" s="253"/>
      <c r="FJ487" s="253"/>
      <c r="FK487" s="253"/>
      <c r="FL487" s="253"/>
      <c r="FM487" s="253"/>
      <c r="FN487" s="253"/>
      <c r="FO487" s="253"/>
      <c r="FP487" s="253"/>
      <c r="FQ487" s="253"/>
      <c r="FR487" s="253"/>
      <c r="FS487" s="253"/>
      <c r="FT487" s="253"/>
      <c r="FU487" s="253"/>
      <c r="FV487" s="253"/>
      <c r="FW487" s="253"/>
      <c r="FX487" s="253"/>
      <c r="FY487" s="253"/>
      <c r="FZ487" s="253"/>
      <c r="GA487" s="253"/>
      <c r="GB487" s="253"/>
      <c r="GC487" s="253"/>
      <c r="GD487" s="253"/>
      <c r="GE487" s="253"/>
      <c r="GF487" s="253"/>
      <c r="GG487" s="253"/>
      <c r="GH487" s="253"/>
      <c r="GI487" s="253"/>
    </row>
    <row r="493" spans="1:191" s="259" customFormat="1">
      <c r="A493" s="529"/>
      <c r="B493" s="253"/>
      <c r="C493" s="253"/>
      <c r="D493" s="253"/>
      <c r="E493" s="253"/>
      <c r="F493" s="253"/>
      <c r="G493" s="253"/>
      <c r="H493" s="253"/>
      <c r="I493" s="253"/>
      <c r="J493" s="253"/>
      <c r="K493" s="253"/>
      <c r="L493" s="253"/>
      <c r="M493" s="253"/>
      <c r="N493" s="253"/>
      <c r="O493" s="253"/>
      <c r="P493" s="253"/>
      <c r="Q493" s="253"/>
      <c r="R493" s="253"/>
      <c r="S493" s="253"/>
      <c r="T493" s="253"/>
      <c r="U493" s="253"/>
      <c r="V493" s="253"/>
      <c r="W493" s="253"/>
      <c r="X493" s="253"/>
      <c r="Y493" s="253"/>
      <c r="Z493" s="253"/>
      <c r="AA493" s="253"/>
      <c r="AB493" s="253"/>
      <c r="AC493" s="253"/>
      <c r="AD493" s="253"/>
      <c r="AE493" s="253"/>
      <c r="AF493" s="253"/>
      <c r="AG493" s="253"/>
      <c r="AH493" s="253"/>
      <c r="AI493" s="253"/>
      <c r="AJ493" s="253"/>
      <c r="AK493" s="253"/>
      <c r="AL493" s="253"/>
      <c r="AM493" s="253"/>
      <c r="AN493" s="253"/>
      <c r="AO493" s="253"/>
      <c r="AP493" s="253"/>
      <c r="AQ493" s="253"/>
      <c r="AR493" s="253"/>
      <c r="AS493" s="253"/>
      <c r="AT493" s="253"/>
      <c r="AU493" s="253"/>
      <c r="AV493" s="253"/>
      <c r="AW493" s="253"/>
      <c r="AX493" s="253"/>
      <c r="AY493" s="253"/>
      <c r="AZ493" s="253"/>
      <c r="BA493" s="253"/>
      <c r="BB493" s="253"/>
      <c r="BC493" s="253"/>
      <c r="BD493" s="253"/>
      <c r="BE493" s="253"/>
      <c r="BF493" s="253"/>
      <c r="BG493" s="253"/>
      <c r="BH493" s="253"/>
      <c r="BI493" s="253"/>
      <c r="BJ493" s="253"/>
      <c r="BK493" s="253"/>
      <c r="BL493" s="253"/>
      <c r="BM493" s="253"/>
      <c r="BN493" s="253"/>
      <c r="BO493" s="337"/>
      <c r="BP493" s="253"/>
      <c r="BQ493" s="253"/>
      <c r="BR493" s="253"/>
      <c r="BS493" s="253"/>
      <c r="BT493" s="253"/>
      <c r="BU493" s="253"/>
      <c r="BV493" s="253"/>
      <c r="BW493" s="253"/>
      <c r="BX493" s="253"/>
      <c r="BY493" s="253"/>
      <c r="BZ493" s="253"/>
      <c r="CA493" s="253"/>
      <c r="CB493" s="253"/>
      <c r="CC493" s="253"/>
      <c r="CD493" s="253"/>
      <c r="CE493" s="253"/>
      <c r="CF493" s="253"/>
      <c r="CG493" s="253"/>
      <c r="CH493" s="253"/>
      <c r="CI493" s="253"/>
      <c r="CJ493" s="253"/>
      <c r="CK493" s="253"/>
      <c r="CL493" s="253"/>
      <c r="CM493" s="253"/>
      <c r="CN493" s="253"/>
      <c r="CO493" s="253"/>
      <c r="CP493" s="253"/>
      <c r="CQ493" s="253"/>
      <c r="CR493" s="253"/>
      <c r="CS493" s="253"/>
      <c r="CT493" s="253"/>
      <c r="CU493" s="253"/>
      <c r="CV493" s="253"/>
      <c r="CW493" s="253"/>
      <c r="CX493" s="253"/>
      <c r="CY493" s="253"/>
      <c r="CZ493" s="253"/>
      <c r="DA493" s="253"/>
      <c r="DB493" s="253"/>
      <c r="DC493" s="253"/>
      <c r="DD493" s="253"/>
      <c r="DE493" s="253"/>
      <c r="DF493" s="253"/>
      <c r="DG493" s="253"/>
      <c r="DH493" s="253"/>
      <c r="DI493" s="253"/>
      <c r="DJ493" s="253"/>
      <c r="DK493" s="253"/>
      <c r="DL493" s="253"/>
      <c r="DM493" s="253"/>
      <c r="DN493" s="253"/>
      <c r="DO493" s="253"/>
      <c r="DP493" s="253"/>
      <c r="DQ493" s="253"/>
      <c r="DR493" s="253"/>
      <c r="DS493" s="253"/>
      <c r="DT493" s="253"/>
      <c r="DU493" s="253"/>
      <c r="DV493" s="253"/>
      <c r="DW493" s="253"/>
      <c r="DX493" s="253"/>
      <c r="DY493" s="253"/>
      <c r="DZ493" s="253"/>
      <c r="EA493" s="253"/>
      <c r="EB493" s="253"/>
      <c r="EC493" s="253"/>
      <c r="ED493" s="253"/>
      <c r="EE493" s="253"/>
      <c r="EF493" s="253"/>
      <c r="EG493" s="253"/>
      <c r="EH493" s="253"/>
      <c r="EI493" s="253"/>
      <c r="EJ493" s="253"/>
      <c r="EK493" s="253"/>
      <c r="EL493" s="253"/>
      <c r="EM493" s="253"/>
      <c r="EN493" s="253"/>
      <c r="EO493" s="253"/>
      <c r="EP493" s="253"/>
      <c r="EQ493" s="253"/>
      <c r="ER493" s="253"/>
      <c r="ES493" s="253"/>
      <c r="ET493" s="253"/>
      <c r="EU493" s="253"/>
      <c r="EV493" s="253"/>
      <c r="EW493" s="253"/>
      <c r="EX493" s="253"/>
      <c r="EY493" s="253"/>
      <c r="EZ493" s="253"/>
      <c r="FA493" s="253"/>
      <c r="FB493" s="253"/>
      <c r="FC493" s="253"/>
      <c r="FD493" s="253"/>
      <c r="FE493" s="253"/>
      <c r="FF493" s="253"/>
      <c r="FG493" s="253"/>
      <c r="FH493" s="253"/>
      <c r="FI493" s="253"/>
      <c r="FJ493" s="253"/>
      <c r="FK493" s="253"/>
      <c r="FL493" s="253"/>
      <c r="FM493" s="253"/>
      <c r="FN493" s="253"/>
      <c r="FO493" s="253"/>
      <c r="FP493" s="253"/>
      <c r="FQ493" s="253"/>
      <c r="FR493" s="253"/>
      <c r="FS493" s="253"/>
      <c r="FT493" s="253"/>
      <c r="FU493" s="253"/>
      <c r="FV493" s="253"/>
      <c r="FW493" s="253"/>
      <c r="FX493" s="253"/>
      <c r="FY493" s="253"/>
      <c r="FZ493" s="253"/>
      <c r="GA493" s="253"/>
      <c r="GB493" s="253"/>
      <c r="GC493" s="253"/>
      <c r="GD493" s="253"/>
      <c r="GE493" s="253"/>
      <c r="GF493" s="253"/>
      <c r="GG493" s="253"/>
      <c r="GH493" s="253"/>
      <c r="GI493" s="253"/>
    </row>
    <row r="494" spans="1:191" s="259" customFormat="1">
      <c r="A494" s="529"/>
      <c r="B494" s="253"/>
      <c r="C494" s="253"/>
      <c r="D494" s="253"/>
      <c r="E494" s="253"/>
      <c r="F494" s="253"/>
      <c r="G494" s="253"/>
      <c r="H494" s="253"/>
      <c r="I494" s="253"/>
      <c r="J494" s="253"/>
      <c r="K494" s="253"/>
      <c r="L494" s="253"/>
      <c r="M494" s="253"/>
      <c r="N494" s="253"/>
      <c r="O494" s="253"/>
      <c r="P494" s="253"/>
      <c r="Q494" s="253"/>
      <c r="R494" s="253"/>
      <c r="S494" s="253"/>
      <c r="T494" s="253"/>
      <c r="U494" s="253"/>
      <c r="V494" s="253"/>
      <c r="W494" s="253"/>
      <c r="X494" s="253"/>
      <c r="Y494" s="253"/>
      <c r="Z494" s="253"/>
      <c r="AA494" s="253"/>
      <c r="AB494" s="253"/>
      <c r="AC494" s="253"/>
      <c r="AD494" s="253"/>
      <c r="AE494" s="253"/>
      <c r="AF494" s="253"/>
      <c r="AG494" s="253"/>
      <c r="AH494" s="253"/>
      <c r="AI494" s="253"/>
      <c r="AJ494" s="253"/>
      <c r="AK494" s="253"/>
      <c r="AL494" s="253"/>
      <c r="AM494" s="253"/>
      <c r="AN494" s="253"/>
      <c r="AO494" s="253"/>
      <c r="AP494" s="253"/>
      <c r="AQ494" s="253"/>
      <c r="AR494" s="253"/>
      <c r="AS494" s="253"/>
      <c r="AT494" s="253"/>
      <c r="AU494" s="253"/>
      <c r="AV494" s="253"/>
      <c r="AW494" s="253"/>
      <c r="AX494" s="253"/>
      <c r="AY494" s="253"/>
      <c r="AZ494" s="253"/>
      <c r="BA494" s="253"/>
      <c r="BB494" s="253"/>
      <c r="BC494" s="253"/>
      <c r="BD494" s="253"/>
      <c r="BE494" s="253"/>
      <c r="BF494" s="253"/>
      <c r="BG494" s="253"/>
      <c r="BH494" s="253"/>
      <c r="BI494" s="253"/>
      <c r="BJ494" s="253"/>
      <c r="BK494" s="253"/>
      <c r="BL494" s="253"/>
      <c r="BM494" s="253"/>
      <c r="BN494" s="253"/>
      <c r="BO494" s="337"/>
      <c r="BP494" s="253"/>
      <c r="BQ494" s="253"/>
      <c r="BR494" s="253"/>
      <c r="BS494" s="253"/>
      <c r="BT494" s="253"/>
      <c r="BU494" s="253"/>
      <c r="BV494" s="253"/>
      <c r="BW494" s="253"/>
      <c r="BX494" s="253"/>
      <c r="BY494" s="253"/>
      <c r="BZ494" s="253"/>
      <c r="CA494" s="253"/>
      <c r="CB494" s="253"/>
      <c r="CC494" s="253"/>
      <c r="CD494" s="253"/>
      <c r="CE494" s="253"/>
      <c r="CF494" s="253"/>
      <c r="CG494" s="253"/>
      <c r="CH494" s="253"/>
      <c r="CI494" s="253"/>
      <c r="CJ494" s="253"/>
      <c r="CK494" s="253"/>
      <c r="CL494" s="253"/>
      <c r="CM494" s="253"/>
      <c r="CN494" s="253"/>
      <c r="CO494" s="253"/>
      <c r="CP494" s="253"/>
      <c r="CQ494" s="253"/>
      <c r="CR494" s="253"/>
      <c r="CS494" s="253"/>
      <c r="CT494" s="253"/>
      <c r="CU494" s="253"/>
      <c r="CV494" s="253"/>
      <c r="CW494" s="253"/>
      <c r="CX494" s="253"/>
      <c r="CY494" s="253"/>
      <c r="CZ494" s="253"/>
      <c r="DA494" s="253"/>
      <c r="DB494" s="253"/>
      <c r="DC494" s="253"/>
      <c r="DD494" s="253"/>
      <c r="DE494" s="253"/>
      <c r="DF494" s="253"/>
      <c r="DG494" s="253"/>
      <c r="DH494" s="253"/>
      <c r="DI494" s="253"/>
      <c r="DJ494" s="253"/>
      <c r="DK494" s="253"/>
      <c r="DL494" s="253"/>
      <c r="DM494" s="253"/>
      <c r="DN494" s="253"/>
      <c r="DO494" s="253"/>
      <c r="DP494" s="253"/>
      <c r="DQ494" s="253"/>
      <c r="DR494" s="253"/>
      <c r="DS494" s="253"/>
      <c r="DT494" s="253"/>
      <c r="DU494" s="253"/>
      <c r="DV494" s="253"/>
      <c r="DW494" s="253"/>
      <c r="DX494" s="253"/>
      <c r="DY494" s="253"/>
      <c r="DZ494" s="253"/>
      <c r="EA494" s="253"/>
      <c r="EB494" s="253"/>
      <c r="EC494" s="253"/>
      <c r="ED494" s="253"/>
      <c r="EE494" s="253"/>
      <c r="EF494" s="253"/>
      <c r="EG494" s="253"/>
      <c r="EH494" s="253"/>
      <c r="EI494" s="253"/>
      <c r="EJ494" s="253"/>
      <c r="EK494" s="253"/>
      <c r="EL494" s="253"/>
      <c r="EM494" s="253"/>
      <c r="EN494" s="253"/>
      <c r="EO494" s="253"/>
      <c r="EP494" s="253"/>
      <c r="EQ494" s="253"/>
      <c r="ER494" s="253"/>
      <c r="ES494" s="253"/>
      <c r="ET494" s="253"/>
      <c r="EU494" s="253"/>
      <c r="EV494" s="253"/>
      <c r="EW494" s="253"/>
      <c r="EX494" s="253"/>
      <c r="EY494" s="253"/>
      <c r="EZ494" s="253"/>
      <c r="FA494" s="253"/>
      <c r="FB494" s="253"/>
      <c r="FC494" s="253"/>
      <c r="FD494" s="253"/>
      <c r="FE494" s="253"/>
      <c r="FF494" s="253"/>
      <c r="FG494" s="253"/>
      <c r="FH494" s="253"/>
      <c r="FI494" s="253"/>
      <c r="FJ494" s="253"/>
      <c r="FK494" s="253"/>
      <c r="FL494" s="253"/>
      <c r="FM494" s="253"/>
      <c r="FN494" s="253"/>
      <c r="FO494" s="253"/>
      <c r="FP494" s="253"/>
      <c r="FQ494" s="253"/>
      <c r="FR494" s="253"/>
      <c r="FS494" s="253"/>
      <c r="FT494" s="253"/>
      <c r="FU494" s="253"/>
      <c r="FV494" s="253"/>
      <c r="FW494" s="253"/>
      <c r="FX494" s="253"/>
      <c r="FY494" s="253"/>
      <c r="FZ494" s="253"/>
      <c r="GA494" s="253"/>
      <c r="GB494" s="253"/>
      <c r="GC494" s="253"/>
      <c r="GD494" s="253"/>
      <c r="GE494" s="253"/>
      <c r="GF494" s="253"/>
      <c r="GG494" s="253"/>
      <c r="GH494" s="253"/>
      <c r="GI494" s="253"/>
    </row>
    <row r="495" spans="1:191" s="259" customFormat="1">
      <c r="A495" s="529"/>
      <c r="B495" s="253"/>
      <c r="C495" s="253"/>
      <c r="D495" s="253"/>
      <c r="E495" s="253"/>
      <c r="F495" s="253"/>
      <c r="G495" s="253"/>
      <c r="H495" s="253"/>
      <c r="I495" s="253"/>
      <c r="J495" s="253"/>
      <c r="K495" s="253"/>
      <c r="L495" s="253"/>
      <c r="M495" s="253"/>
      <c r="N495" s="253"/>
      <c r="O495" s="253"/>
      <c r="P495" s="253"/>
      <c r="Q495" s="253"/>
      <c r="R495" s="253"/>
      <c r="S495" s="253"/>
      <c r="T495" s="253"/>
      <c r="U495" s="253"/>
      <c r="V495" s="253"/>
      <c r="W495" s="253"/>
      <c r="X495" s="253"/>
      <c r="Y495" s="253"/>
      <c r="Z495" s="253"/>
      <c r="AA495" s="253"/>
      <c r="AB495" s="253"/>
      <c r="AC495" s="253"/>
      <c r="AD495" s="253"/>
      <c r="AE495" s="253"/>
      <c r="AF495" s="253"/>
      <c r="AG495" s="253"/>
      <c r="AH495" s="253"/>
      <c r="AI495" s="253"/>
      <c r="AJ495" s="253"/>
      <c r="AK495" s="253"/>
      <c r="AL495" s="253"/>
      <c r="AM495" s="253"/>
      <c r="AN495" s="253"/>
      <c r="AO495" s="253"/>
      <c r="AP495" s="253"/>
      <c r="AQ495" s="253"/>
      <c r="AR495" s="253"/>
      <c r="AS495" s="253"/>
      <c r="AT495" s="253"/>
      <c r="AU495" s="253"/>
      <c r="AV495" s="253"/>
      <c r="AW495" s="253"/>
      <c r="AX495" s="253"/>
      <c r="AY495" s="253"/>
      <c r="AZ495" s="253"/>
      <c r="BA495" s="253"/>
      <c r="BB495" s="253"/>
      <c r="BC495" s="253"/>
      <c r="BD495" s="253"/>
      <c r="BE495" s="253"/>
      <c r="BF495" s="253"/>
      <c r="BG495" s="253"/>
      <c r="BH495" s="253"/>
      <c r="BI495" s="253"/>
      <c r="BJ495" s="253"/>
      <c r="BK495" s="253"/>
      <c r="BL495" s="253"/>
      <c r="BM495" s="253"/>
      <c r="BN495" s="253"/>
      <c r="BO495" s="337"/>
      <c r="BP495" s="253"/>
      <c r="BQ495" s="253"/>
      <c r="BR495" s="253"/>
      <c r="BS495" s="253"/>
      <c r="BT495" s="253"/>
      <c r="BU495" s="253"/>
      <c r="BV495" s="253"/>
      <c r="BW495" s="253"/>
      <c r="BX495" s="253"/>
      <c r="BY495" s="253"/>
      <c r="BZ495" s="253"/>
      <c r="CA495" s="253"/>
      <c r="CB495" s="253"/>
      <c r="CC495" s="253"/>
      <c r="CD495" s="253"/>
      <c r="CE495" s="253"/>
      <c r="CF495" s="253"/>
      <c r="CG495" s="253"/>
      <c r="CH495" s="253"/>
      <c r="CI495" s="253"/>
      <c r="CJ495" s="253"/>
      <c r="CK495" s="253"/>
      <c r="CL495" s="253"/>
      <c r="CM495" s="253"/>
      <c r="CN495" s="253"/>
      <c r="CO495" s="253"/>
      <c r="CP495" s="253"/>
      <c r="CQ495" s="253"/>
      <c r="CR495" s="253"/>
      <c r="CS495" s="253"/>
      <c r="CT495" s="253"/>
      <c r="CU495" s="253"/>
      <c r="CV495" s="253"/>
      <c r="CW495" s="253"/>
      <c r="CX495" s="253"/>
      <c r="CY495" s="253"/>
      <c r="CZ495" s="253"/>
      <c r="DA495" s="253"/>
      <c r="DB495" s="253"/>
      <c r="DC495" s="253"/>
      <c r="DD495" s="253"/>
      <c r="DE495" s="253"/>
      <c r="DF495" s="253"/>
      <c r="DG495" s="253"/>
      <c r="DH495" s="253"/>
      <c r="DI495" s="253"/>
      <c r="DJ495" s="253"/>
      <c r="DK495" s="253"/>
      <c r="DL495" s="253"/>
      <c r="DM495" s="253"/>
      <c r="DN495" s="253"/>
      <c r="DO495" s="253"/>
      <c r="DP495" s="253"/>
      <c r="DQ495" s="253"/>
      <c r="DR495" s="253"/>
      <c r="DS495" s="253"/>
      <c r="DT495" s="253"/>
      <c r="DU495" s="253"/>
      <c r="DV495" s="253"/>
      <c r="DW495" s="253"/>
      <c r="DX495" s="253"/>
      <c r="DY495" s="253"/>
      <c r="DZ495" s="253"/>
      <c r="EA495" s="253"/>
      <c r="EB495" s="253"/>
      <c r="EC495" s="253"/>
      <c r="ED495" s="253"/>
      <c r="EE495" s="253"/>
      <c r="EF495" s="253"/>
      <c r="EG495" s="253"/>
      <c r="EH495" s="253"/>
      <c r="EI495" s="253"/>
      <c r="EJ495" s="253"/>
      <c r="EK495" s="253"/>
      <c r="EL495" s="253"/>
      <c r="EM495" s="253"/>
      <c r="EN495" s="253"/>
      <c r="EO495" s="253"/>
      <c r="EP495" s="253"/>
      <c r="EQ495" s="253"/>
      <c r="ER495" s="253"/>
      <c r="ES495" s="253"/>
      <c r="ET495" s="253"/>
      <c r="EU495" s="253"/>
      <c r="EV495" s="253"/>
      <c r="EW495" s="253"/>
      <c r="EX495" s="253"/>
      <c r="EY495" s="253"/>
      <c r="EZ495" s="253"/>
      <c r="FA495" s="253"/>
      <c r="FB495" s="253"/>
      <c r="FC495" s="253"/>
      <c r="FD495" s="253"/>
      <c r="FE495" s="253"/>
      <c r="FF495" s="253"/>
      <c r="FG495" s="253"/>
      <c r="FH495" s="253"/>
      <c r="FI495" s="253"/>
      <c r="FJ495" s="253"/>
      <c r="FK495" s="253"/>
      <c r="FL495" s="253"/>
      <c r="FM495" s="253"/>
      <c r="FN495" s="253"/>
      <c r="FO495" s="253"/>
      <c r="FP495" s="253"/>
      <c r="FQ495" s="253"/>
      <c r="FR495" s="253"/>
      <c r="FS495" s="253"/>
      <c r="FT495" s="253"/>
      <c r="FU495" s="253"/>
      <c r="FV495" s="253"/>
      <c r="FW495" s="253"/>
      <c r="FX495" s="253"/>
      <c r="FY495" s="253"/>
      <c r="FZ495" s="253"/>
      <c r="GA495" s="253"/>
      <c r="GB495" s="253"/>
      <c r="GC495" s="253"/>
      <c r="GD495" s="253"/>
      <c r="GE495" s="253"/>
      <c r="GF495" s="253"/>
      <c r="GG495" s="253"/>
      <c r="GH495" s="253"/>
      <c r="GI495" s="253"/>
    </row>
    <row r="496" spans="1:191" s="259" customFormat="1">
      <c r="A496" s="529"/>
      <c r="B496" s="253"/>
      <c r="C496" s="253"/>
      <c r="D496" s="253"/>
      <c r="E496" s="253"/>
      <c r="F496" s="253"/>
      <c r="G496" s="253"/>
      <c r="H496" s="253"/>
      <c r="I496" s="253"/>
      <c r="J496" s="253"/>
      <c r="K496" s="253"/>
      <c r="L496" s="253"/>
      <c r="M496" s="253"/>
      <c r="N496" s="253"/>
      <c r="O496" s="253"/>
      <c r="P496" s="253"/>
      <c r="Q496" s="253"/>
      <c r="R496" s="253"/>
      <c r="S496" s="253"/>
      <c r="T496" s="253"/>
      <c r="U496" s="253"/>
      <c r="V496" s="253"/>
      <c r="W496" s="253"/>
      <c r="X496" s="253"/>
      <c r="Y496" s="253"/>
      <c r="Z496" s="253"/>
      <c r="AA496" s="253"/>
      <c r="AB496" s="253"/>
      <c r="AC496" s="253"/>
      <c r="AD496" s="253"/>
      <c r="AE496" s="253"/>
      <c r="AF496" s="253"/>
      <c r="AG496" s="253"/>
      <c r="AH496" s="253"/>
      <c r="AI496" s="253"/>
      <c r="AJ496" s="253"/>
      <c r="AK496" s="253"/>
      <c r="AL496" s="253"/>
      <c r="AM496" s="253"/>
      <c r="AN496" s="253"/>
      <c r="AO496" s="253"/>
      <c r="AP496" s="253"/>
      <c r="AQ496" s="253"/>
      <c r="AR496" s="253"/>
      <c r="AS496" s="253"/>
      <c r="AT496" s="253"/>
      <c r="AU496" s="253"/>
      <c r="AV496" s="253"/>
      <c r="AW496" s="253"/>
      <c r="AX496" s="253"/>
      <c r="AY496" s="253"/>
      <c r="AZ496" s="253"/>
      <c r="BA496" s="253"/>
      <c r="BB496" s="253"/>
      <c r="BC496" s="253"/>
      <c r="BD496" s="253"/>
      <c r="BE496" s="253"/>
      <c r="BF496" s="253"/>
      <c r="BG496" s="253"/>
      <c r="BH496" s="253"/>
      <c r="BI496" s="253"/>
      <c r="BJ496" s="253"/>
      <c r="BK496" s="253"/>
      <c r="BL496" s="253"/>
      <c r="BM496" s="253"/>
      <c r="BN496" s="253"/>
      <c r="BO496" s="337"/>
      <c r="BP496" s="253"/>
      <c r="BQ496" s="253"/>
      <c r="BR496" s="253"/>
      <c r="BS496" s="253"/>
      <c r="BT496" s="253"/>
      <c r="BU496" s="253"/>
      <c r="BV496" s="253"/>
      <c r="BW496" s="253"/>
      <c r="BX496" s="253"/>
      <c r="BY496" s="253"/>
      <c r="BZ496" s="253"/>
      <c r="CA496" s="253"/>
      <c r="CB496" s="253"/>
      <c r="CC496" s="253"/>
      <c r="CD496" s="253"/>
      <c r="CE496" s="253"/>
      <c r="CF496" s="253"/>
      <c r="CG496" s="253"/>
      <c r="CH496" s="253"/>
      <c r="CI496" s="253"/>
      <c r="CJ496" s="253"/>
      <c r="CK496" s="253"/>
      <c r="CL496" s="253"/>
      <c r="CM496" s="253"/>
      <c r="CN496" s="253"/>
      <c r="CO496" s="253"/>
      <c r="CP496" s="253"/>
      <c r="CQ496" s="253"/>
      <c r="CR496" s="253"/>
      <c r="CS496" s="253"/>
      <c r="CT496" s="253"/>
      <c r="CU496" s="253"/>
      <c r="CV496" s="253"/>
      <c r="CW496" s="253"/>
      <c r="CX496" s="253"/>
      <c r="CY496" s="253"/>
      <c r="CZ496" s="253"/>
      <c r="DA496" s="253"/>
      <c r="DB496" s="253"/>
      <c r="DC496" s="253"/>
      <c r="DD496" s="253"/>
      <c r="DE496" s="253"/>
      <c r="DF496" s="253"/>
      <c r="DG496" s="253"/>
      <c r="DH496" s="253"/>
      <c r="DI496" s="253"/>
      <c r="DJ496" s="253"/>
      <c r="DK496" s="253"/>
      <c r="DL496" s="253"/>
      <c r="DM496" s="253"/>
      <c r="DN496" s="253"/>
      <c r="DO496" s="253"/>
      <c r="DP496" s="253"/>
      <c r="DQ496" s="253"/>
      <c r="DR496" s="253"/>
      <c r="DS496" s="253"/>
      <c r="DT496" s="253"/>
      <c r="DU496" s="253"/>
      <c r="DV496" s="253"/>
      <c r="DW496" s="253"/>
      <c r="DX496" s="253"/>
      <c r="DY496" s="253"/>
      <c r="DZ496" s="253"/>
      <c r="EA496" s="253"/>
      <c r="EB496" s="253"/>
      <c r="EC496" s="253"/>
      <c r="ED496" s="253"/>
      <c r="EE496" s="253"/>
      <c r="EF496" s="253"/>
      <c r="EG496" s="253"/>
      <c r="EH496" s="253"/>
      <c r="EI496" s="253"/>
      <c r="EJ496" s="253"/>
      <c r="EK496" s="253"/>
      <c r="EL496" s="253"/>
      <c r="EM496" s="253"/>
      <c r="EN496" s="253"/>
      <c r="EO496" s="253"/>
      <c r="EP496" s="253"/>
      <c r="EQ496" s="253"/>
      <c r="ER496" s="253"/>
      <c r="ES496" s="253"/>
      <c r="ET496" s="253"/>
      <c r="EU496" s="253"/>
      <c r="EV496" s="253"/>
      <c r="EW496" s="253"/>
      <c r="EX496" s="253"/>
      <c r="EY496" s="253"/>
      <c r="EZ496" s="253"/>
      <c r="FA496" s="253"/>
      <c r="FB496" s="253"/>
      <c r="FC496" s="253"/>
      <c r="FD496" s="253"/>
      <c r="FE496" s="253"/>
      <c r="FF496" s="253"/>
      <c r="FG496" s="253"/>
      <c r="FH496" s="253"/>
      <c r="FI496" s="253"/>
      <c r="FJ496" s="253"/>
      <c r="FK496" s="253"/>
      <c r="FL496" s="253"/>
      <c r="FM496" s="253"/>
      <c r="FN496" s="253"/>
      <c r="FO496" s="253"/>
      <c r="FP496" s="253"/>
      <c r="FQ496" s="253"/>
      <c r="FR496" s="253"/>
      <c r="FS496" s="253"/>
      <c r="FT496" s="253"/>
      <c r="FU496" s="253"/>
      <c r="FV496" s="253"/>
      <c r="FW496" s="253"/>
      <c r="FX496" s="253"/>
      <c r="FY496" s="253"/>
      <c r="FZ496" s="253"/>
      <c r="GA496" s="253"/>
      <c r="GB496" s="253"/>
      <c r="GC496" s="253"/>
      <c r="GD496" s="253"/>
      <c r="GE496" s="253"/>
      <c r="GF496" s="253"/>
      <c r="GG496" s="253"/>
      <c r="GH496" s="253"/>
      <c r="GI496" s="253"/>
    </row>
    <row r="497" spans="1:191" s="259" customFormat="1">
      <c r="A497" s="529"/>
      <c r="B497" s="253"/>
      <c r="C497" s="253"/>
      <c r="D497" s="253"/>
      <c r="E497" s="253"/>
      <c r="F497" s="253"/>
      <c r="G497" s="253"/>
      <c r="H497" s="253"/>
      <c r="I497" s="253"/>
      <c r="J497" s="253"/>
      <c r="K497" s="253"/>
      <c r="L497" s="253"/>
      <c r="M497" s="253"/>
      <c r="N497" s="253"/>
      <c r="O497" s="253"/>
      <c r="P497" s="253"/>
      <c r="Q497" s="253"/>
      <c r="R497" s="253"/>
      <c r="S497" s="253"/>
      <c r="T497" s="253"/>
      <c r="U497" s="253"/>
      <c r="V497" s="253"/>
      <c r="W497" s="253"/>
      <c r="X497" s="253"/>
      <c r="Y497" s="253"/>
      <c r="Z497" s="253"/>
      <c r="AA497" s="253"/>
      <c r="AB497" s="253"/>
      <c r="AC497" s="253"/>
      <c r="AD497" s="253"/>
      <c r="AE497" s="253"/>
      <c r="AF497" s="253"/>
      <c r="AG497" s="253"/>
      <c r="AH497" s="253"/>
      <c r="AI497" s="253"/>
      <c r="AJ497" s="253"/>
      <c r="AK497" s="253"/>
      <c r="AL497" s="253"/>
      <c r="AM497" s="253"/>
      <c r="AN497" s="253"/>
      <c r="AO497" s="253"/>
      <c r="AP497" s="253"/>
      <c r="AQ497" s="253"/>
      <c r="AR497" s="253"/>
      <c r="AS497" s="253"/>
      <c r="AT497" s="253"/>
      <c r="AU497" s="253"/>
      <c r="AV497" s="253"/>
      <c r="AW497" s="253"/>
      <c r="AX497" s="253"/>
      <c r="AY497" s="253"/>
      <c r="AZ497" s="253"/>
      <c r="BA497" s="253"/>
      <c r="BB497" s="253"/>
      <c r="BC497" s="253"/>
      <c r="BD497" s="253"/>
      <c r="BE497" s="253"/>
      <c r="BF497" s="253"/>
      <c r="BG497" s="253"/>
      <c r="BH497" s="253"/>
      <c r="BI497" s="253"/>
      <c r="BJ497" s="253"/>
      <c r="BK497" s="253"/>
      <c r="BL497" s="253"/>
      <c r="BM497" s="253"/>
      <c r="BN497" s="253"/>
      <c r="BO497" s="337"/>
      <c r="BP497" s="253"/>
      <c r="BQ497" s="253"/>
      <c r="BR497" s="253"/>
      <c r="BS497" s="253"/>
      <c r="BT497" s="253"/>
      <c r="BU497" s="253"/>
      <c r="BV497" s="253"/>
      <c r="BW497" s="253"/>
      <c r="BX497" s="253"/>
      <c r="BY497" s="253"/>
      <c r="BZ497" s="253"/>
      <c r="CA497" s="253"/>
      <c r="CB497" s="253"/>
      <c r="CC497" s="253"/>
      <c r="CD497" s="253"/>
      <c r="CE497" s="253"/>
      <c r="CF497" s="253"/>
      <c r="CG497" s="253"/>
      <c r="CH497" s="253"/>
      <c r="CI497" s="253"/>
      <c r="CJ497" s="253"/>
      <c r="CK497" s="253"/>
      <c r="CL497" s="253"/>
      <c r="CM497" s="253"/>
      <c r="CN497" s="253"/>
      <c r="CO497" s="253"/>
      <c r="CP497" s="253"/>
      <c r="CQ497" s="253"/>
      <c r="CR497" s="253"/>
      <c r="CS497" s="253"/>
      <c r="CT497" s="253"/>
      <c r="CU497" s="253"/>
      <c r="CV497" s="253"/>
      <c r="CW497" s="253"/>
      <c r="CX497" s="253"/>
      <c r="CY497" s="253"/>
      <c r="CZ497" s="253"/>
      <c r="DA497" s="253"/>
      <c r="DB497" s="253"/>
      <c r="DC497" s="253"/>
      <c r="DD497" s="253"/>
      <c r="DE497" s="253"/>
      <c r="DF497" s="253"/>
      <c r="DG497" s="253"/>
      <c r="DH497" s="253"/>
      <c r="DI497" s="253"/>
      <c r="DJ497" s="253"/>
      <c r="DK497" s="253"/>
      <c r="DL497" s="253"/>
      <c r="DM497" s="253"/>
      <c r="DN497" s="253"/>
      <c r="DO497" s="253"/>
      <c r="DP497" s="253"/>
      <c r="DQ497" s="253"/>
      <c r="DR497" s="253"/>
      <c r="DS497" s="253"/>
      <c r="DT497" s="253"/>
      <c r="DU497" s="253"/>
      <c r="DV497" s="253"/>
      <c r="DW497" s="253"/>
      <c r="DX497" s="253"/>
      <c r="DY497" s="253"/>
      <c r="DZ497" s="253"/>
      <c r="EA497" s="253"/>
      <c r="EB497" s="253"/>
      <c r="EC497" s="253"/>
      <c r="ED497" s="253"/>
      <c r="EE497" s="253"/>
      <c r="EF497" s="253"/>
      <c r="EG497" s="253"/>
      <c r="EH497" s="253"/>
      <c r="EI497" s="253"/>
      <c r="EJ497" s="253"/>
      <c r="EK497" s="253"/>
      <c r="EL497" s="253"/>
      <c r="EM497" s="253"/>
      <c r="EN497" s="253"/>
      <c r="EO497" s="253"/>
      <c r="EP497" s="253"/>
      <c r="EQ497" s="253"/>
      <c r="ER497" s="253"/>
      <c r="ES497" s="253"/>
      <c r="ET497" s="253"/>
      <c r="EU497" s="253"/>
      <c r="EV497" s="253"/>
      <c r="EW497" s="253"/>
      <c r="EX497" s="253"/>
      <c r="EY497" s="253"/>
      <c r="EZ497" s="253"/>
      <c r="FA497" s="253"/>
      <c r="FB497" s="253"/>
      <c r="FC497" s="253"/>
      <c r="FD497" s="253"/>
      <c r="FE497" s="253"/>
      <c r="FF497" s="253"/>
      <c r="FG497" s="253"/>
      <c r="FH497" s="253"/>
      <c r="FI497" s="253"/>
      <c r="FJ497" s="253"/>
      <c r="FK497" s="253"/>
      <c r="FL497" s="253"/>
      <c r="FM497" s="253"/>
      <c r="FN497" s="253"/>
      <c r="FO497" s="253"/>
      <c r="FP497" s="253"/>
      <c r="FQ497" s="253"/>
      <c r="FR497" s="253"/>
      <c r="FS497" s="253"/>
      <c r="FT497" s="253"/>
      <c r="FU497" s="253"/>
      <c r="FV497" s="253"/>
      <c r="FW497" s="253"/>
      <c r="FX497" s="253"/>
      <c r="FY497" s="253"/>
      <c r="FZ497" s="253"/>
      <c r="GA497" s="253"/>
      <c r="GB497" s="253"/>
      <c r="GC497" s="253"/>
      <c r="GD497" s="253"/>
      <c r="GE497" s="253"/>
      <c r="GF497" s="253"/>
      <c r="GG497" s="253"/>
      <c r="GH497" s="253"/>
      <c r="GI497" s="253"/>
    </row>
    <row r="498" spans="1:191" s="259" customFormat="1">
      <c r="A498" s="529"/>
      <c r="B498" s="253"/>
      <c r="C498" s="253"/>
      <c r="D498" s="253"/>
      <c r="E498" s="253"/>
      <c r="F498" s="253"/>
      <c r="G498" s="253"/>
      <c r="H498" s="253"/>
      <c r="I498" s="253"/>
      <c r="J498" s="253"/>
      <c r="K498" s="253"/>
      <c r="L498" s="253"/>
      <c r="M498" s="253"/>
      <c r="N498" s="253"/>
      <c r="O498" s="253"/>
      <c r="P498" s="253"/>
      <c r="Q498" s="253"/>
      <c r="R498" s="253"/>
      <c r="S498" s="253"/>
      <c r="T498" s="253"/>
      <c r="U498" s="253"/>
      <c r="V498" s="253"/>
      <c r="W498" s="253"/>
      <c r="X498" s="253"/>
      <c r="Y498" s="253"/>
      <c r="Z498" s="253"/>
      <c r="AA498" s="253"/>
      <c r="AB498" s="253"/>
      <c r="AC498" s="253"/>
      <c r="AD498" s="253"/>
      <c r="AE498" s="253"/>
      <c r="AF498" s="253"/>
      <c r="AG498" s="253"/>
      <c r="AH498" s="253"/>
      <c r="AI498" s="253"/>
      <c r="AJ498" s="253"/>
      <c r="AK498" s="253"/>
      <c r="AL498" s="253"/>
      <c r="AM498" s="253"/>
      <c r="AN498" s="253"/>
      <c r="AO498" s="253"/>
      <c r="AP498" s="253"/>
      <c r="AQ498" s="253"/>
      <c r="AR498" s="253"/>
      <c r="AS498" s="253"/>
      <c r="AT498" s="253"/>
      <c r="AU498" s="253"/>
      <c r="AV498" s="253"/>
      <c r="AW498" s="253"/>
      <c r="AX498" s="253"/>
      <c r="AY498" s="253"/>
      <c r="AZ498" s="253"/>
      <c r="BA498" s="253"/>
      <c r="BB498" s="253"/>
      <c r="BC498" s="253"/>
      <c r="BD498" s="253"/>
      <c r="BE498" s="253"/>
      <c r="BF498" s="253"/>
      <c r="BG498" s="253"/>
      <c r="BH498" s="253"/>
      <c r="BI498" s="253"/>
      <c r="BJ498" s="253"/>
      <c r="BK498" s="253"/>
      <c r="BL498" s="253"/>
      <c r="BM498" s="253"/>
      <c r="BN498" s="253"/>
      <c r="BO498" s="337"/>
      <c r="BP498" s="253"/>
      <c r="BQ498" s="253"/>
      <c r="BR498" s="253"/>
      <c r="BS498" s="253"/>
      <c r="BT498" s="253"/>
      <c r="BU498" s="253"/>
      <c r="BV498" s="253"/>
      <c r="BW498" s="253"/>
      <c r="BX498" s="253"/>
      <c r="BY498" s="253"/>
      <c r="BZ498" s="253"/>
      <c r="CA498" s="253"/>
      <c r="CB498" s="253"/>
      <c r="CC498" s="253"/>
      <c r="CD498" s="253"/>
      <c r="CE498" s="253"/>
      <c r="CF498" s="253"/>
      <c r="CG498" s="253"/>
      <c r="CH498" s="253"/>
      <c r="CI498" s="253"/>
      <c r="CJ498" s="253"/>
      <c r="CK498" s="253"/>
      <c r="CL498" s="253"/>
      <c r="CM498" s="253"/>
      <c r="CN498" s="253"/>
      <c r="CO498" s="253"/>
      <c r="CP498" s="253"/>
      <c r="CQ498" s="253"/>
      <c r="CR498" s="253"/>
      <c r="CS498" s="253"/>
      <c r="CT498" s="253"/>
      <c r="CU498" s="253"/>
      <c r="CV498" s="253"/>
      <c r="CW498" s="253"/>
      <c r="CX498" s="253"/>
      <c r="CY498" s="253"/>
      <c r="CZ498" s="253"/>
      <c r="DA498" s="253"/>
      <c r="DB498" s="253"/>
      <c r="DC498" s="253"/>
      <c r="DD498" s="253"/>
      <c r="DE498" s="253"/>
      <c r="DF498" s="253"/>
      <c r="DG498" s="253"/>
      <c r="DH498" s="253"/>
      <c r="DI498" s="253"/>
      <c r="DJ498" s="253"/>
      <c r="DK498" s="253"/>
      <c r="DL498" s="253"/>
      <c r="DM498" s="253"/>
      <c r="DN498" s="253"/>
      <c r="DO498" s="253"/>
      <c r="DP498" s="253"/>
      <c r="DQ498" s="253"/>
      <c r="DR498" s="253"/>
      <c r="DS498" s="253"/>
      <c r="DT498" s="253"/>
      <c r="DU498" s="253"/>
      <c r="DV498" s="253"/>
      <c r="DW498" s="253"/>
      <c r="DX498" s="253"/>
      <c r="DY498" s="253"/>
      <c r="DZ498" s="253"/>
      <c r="EA498" s="253"/>
      <c r="EB498" s="253"/>
      <c r="EC498" s="253"/>
      <c r="ED498" s="253"/>
      <c r="EE498" s="253"/>
      <c r="EF498" s="253"/>
      <c r="EG498" s="253"/>
      <c r="EH498" s="253"/>
      <c r="EI498" s="253"/>
      <c r="EJ498" s="253"/>
      <c r="EK498" s="253"/>
      <c r="EL498" s="253"/>
      <c r="EM498" s="253"/>
      <c r="EN498" s="253"/>
      <c r="EO498" s="253"/>
      <c r="EP498" s="253"/>
      <c r="EQ498" s="253"/>
      <c r="ER498" s="253"/>
      <c r="ES498" s="253"/>
      <c r="ET498" s="253"/>
      <c r="EU498" s="253"/>
      <c r="EV498" s="253"/>
      <c r="EW498" s="253"/>
      <c r="EX498" s="253"/>
      <c r="EY498" s="253"/>
      <c r="EZ498" s="253"/>
      <c r="FA498" s="253"/>
      <c r="FB498" s="253"/>
      <c r="FC498" s="253"/>
      <c r="FD498" s="253"/>
      <c r="FE498" s="253"/>
      <c r="FF498" s="253"/>
      <c r="FG498" s="253"/>
      <c r="FH498" s="253"/>
      <c r="FI498" s="253"/>
      <c r="FJ498" s="253"/>
      <c r="FK498" s="253"/>
      <c r="FL498" s="253"/>
      <c r="FM498" s="253"/>
      <c r="FN498" s="253"/>
      <c r="FO498" s="253"/>
      <c r="FP498" s="253"/>
      <c r="FQ498" s="253"/>
      <c r="FR498" s="253"/>
      <c r="FS498" s="253"/>
      <c r="FT498" s="253"/>
      <c r="FU498" s="253"/>
      <c r="FV498" s="253"/>
      <c r="FW498" s="253"/>
      <c r="FX498" s="253"/>
      <c r="FY498" s="253"/>
      <c r="FZ498" s="253"/>
      <c r="GA498" s="253"/>
      <c r="GB498" s="253"/>
      <c r="GC498" s="253"/>
      <c r="GD498" s="253"/>
      <c r="GE498" s="253"/>
      <c r="GF498" s="253"/>
      <c r="GG498" s="253"/>
      <c r="GH498" s="253"/>
      <c r="GI498" s="253"/>
    </row>
    <row r="499" spans="1:191" s="259" customFormat="1">
      <c r="A499" s="529"/>
      <c r="B499" s="253"/>
      <c r="C499" s="253"/>
      <c r="D499" s="253"/>
      <c r="E499" s="253"/>
      <c r="F499" s="253"/>
      <c r="G499" s="253"/>
      <c r="H499" s="253"/>
      <c r="I499" s="253"/>
      <c r="J499" s="253"/>
      <c r="K499" s="253"/>
      <c r="L499" s="253"/>
      <c r="M499" s="253"/>
      <c r="N499" s="253"/>
      <c r="O499" s="253"/>
      <c r="P499" s="253"/>
      <c r="Q499" s="253"/>
      <c r="R499" s="253"/>
      <c r="S499" s="253"/>
      <c r="T499" s="253"/>
      <c r="U499" s="253"/>
      <c r="V499" s="253"/>
      <c r="W499" s="253"/>
      <c r="X499" s="253"/>
      <c r="Y499" s="253"/>
      <c r="Z499" s="253"/>
      <c r="AA499" s="253"/>
      <c r="AB499" s="253"/>
      <c r="AC499" s="253"/>
      <c r="AD499" s="253"/>
      <c r="AE499" s="253"/>
      <c r="AF499" s="253"/>
      <c r="AG499" s="253"/>
      <c r="AH499" s="253"/>
      <c r="AI499" s="253"/>
      <c r="AJ499" s="253"/>
      <c r="AK499" s="253"/>
      <c r="AL499" s="253"/>
      <c r="AM499" s="253"/>
      <c r="AN499" s="253"/>
      <c r="AO499" s="253"/>
      <c r="AP499" s="253"/>
      <c r="AQ499" s="253"/>
      <c r="AR499" s="253"/>
      <c r="AS499" s="253"/>
      <c r="AT499" s="253"/>
      <c r="AU499" s="253"/>
      <c r="AV499" s="253"/>
      <c r="AW499" s="253"/>
      <c r="AX499" s="253"/>
      <c r="AY499" s="253"/>
      <c r="AZ499" s="253"/>
      <c r="BA499" s="253"/>
      <c r="BB499" s="253"/>
      <c r="BC499" s="253"/>
      <c r="BD499" s="253"/>
      <c r="BE499" s="253"/>
      <c r="BF499" s="253"/>
      <c r="BG499" s="253"/>
      <c r="BH499" s="253"/>
      <c r="BI499" s="253"/>
      <c r="BJ499" s="253"/>
      <c r="BK499" s="253"/>
      <c r="BL499" s="253"/>
      <c r="BM499" s="253"/>
      <c r="BN499" s="253"/>
      <c r="BO499" s="337"/>
      <c r="BP499" s="253"/>
      <c r="BQ499" s="253"/>
      <c r="BR499" s="253"/>
      <c r="BS499" s="253"/>
      <c r="BT499" s="253"/>
      <c r="BU499" s="253"/>
      <c r="BV499" s="253"/>
      <c r="BW499" s="253"/>
      <c r="BX499" s="253"/>
      <c r="BY499" s="253"/>
      <c r="BZ499" s="253"/>
      <c r="CA499" s="253"/>
      <c r="CB499" s="253"/>
      <c r="CC499" s="253"/>
      <c r="CD499" s="253"/>
      <c r="CE499" s="253"/>
      <c r="CF499" s="253"/>
      <c r="CG499" s="253"/>
      <c r="CH499" s="253"/>
      <c r="CI499" s="253"/>
      <c r="CJ499" s="253"/>
      <c r="CK499" s="253"/>
      <c r="CL499" s="253"/>
      <c r="CM499" s="253"/>
      <c r="CN499" s="253"/>
      <c r="CO499" s="253"/>
      <c r="CP499" s="253"/>
      <c r="CQ499" s="253"/>
      <c r="CR499" s="253"/>
      <c r="CS499" s="253"/>
      <c r="CT499" s="253"/>
      <c r="CU499" s="253"/>
      <c r="CV499" s="253"/>
      <c r="CW499" s="253"/>
      <c r="CX499" s="253"/>
      <c r="CY499" s="253"/>
      <c r="CZ499" s="253"/>
      <c r="DA499" s="253"/>
      <c r="DB499" s="253"/>
      <c r="DC499" s="253"/>
      <c r="DD499" s="253"/>
      <c r="DE499" s="253"/>
      <c r="DF499" s="253"/>
      <c r="DG499" s="253"/>
      <c r="DH499" s="253"/>
      <c r="DI499" s="253"/>
      <c r="DJ499" s="253"/>
      <c r="DK499" s="253"/>
      <c r="DL499" s="253"/>
      <c r="DM499" s="253"/>
      <c r="DN499" s="253"/>
      <c r="DO499" s="253"/>
      <c r="DP499" s="253"/>
      <c r="DQ499" s="253"/>
      <c r="DR499" s="253"/>
      <c r="DS499" s="253"/>
      <c r="DT499" s="253"/>
      <c r="DU499" s="253"/>
      <c r="DV499" s="253"/>
      <c r="DW499" s="253"/>
      <c r="DX499" s="253"/>
      <c r="DY499" s="253"/>
      <c r="DZ499" s="253"/>
      <c r="EA499" s="253"/>
      <c r="EB499" s="253"/>
      <c r="EC499" s="253"/>
      <c r="ED499" s="253"/>
      <c r="EE499" s="253"/>
      <c r="EF499" s="253"/>
      <c r="EG499" s="253"/>
      <c r="EH499" s="253"/>
      <c r="EI499" s="253"/>
      <c r="EJ499" s="253"/>
      <c r="EK499" s="253"/>
      <c r="EL499" s="253"/>
      <c r="EM499" s="253"/>
      <c r="EN499" s="253"/>
      <c r="EO499" s="253"/>
      <c r="EP499" s="253"/>
      <c r="EQ499" s="253"/>
      <c r="ER499" s="253"/>
      <c r="ES499" s="253"/>
      <c r="ET499" s="253"/>
      <c r="EU499" s="253"/>
      <c r="EV499" s="253"/>
      <c r="EW499" s="253"/>
      <c r="EX499" s="253"/>
      <c r="EY499" s="253"/>
      <c r="EZ499" s="253"/>
      <c r="FA499" s="253"/>
      <c r="FB499" s="253"/>
      <c r="FC499" s="253"/>
      <c r="FD499" s="253"/>
      <c r="FE499" s="253"/>
      <c r="FF499" s="253"/>
      <c r="FG499" s="253"/>
      <c r="FH499" s="253"/>
      <c r="FI499" s="253"/>
      <c r="FJ499" s="253"/>
      <c r="FK499" s="253"/>
      <c r="FL499" s="253"/>
      <c r="FM499" s="253"/>
      <c r="FN499" s="253"/>
      <c r="FO499" s="253"/>
      <c r="FP499" s="253"/>
      <c r="FQ499" s="253"/>
      <c r="FR499" s="253"/>
      <c r="FS499" s="253"/>
      <c r="FT499" s="253"/>
      <c r="FU499" s="253"/>
      <c r="FV499" s="253"/>
      <c r="FW499" s="253"/>
      <c r="FX499" s="253"/>
      <c r="FY499" s="253"/>
      <c r="FZ499" s="253"/>
      <c r="GA499" s="253"/>
      <c r="GB499" s="253"/>
      <c r="GC499" s="253"/>
      <c r="GD499" s="253"/>
      <c r="GE499" s="253"/>
      <c r="GF499" s="253"/>
      <c r="GG499" s="253"/>
      <c r="GH499" s="253"/>
      <c r="GI499" s="253"/>
    </row>
    <row r="500" spans="1:191" s="259" customFormat="1">
      <c r="A500" s="529"/>
      <c r="B500" s="253"/>
      <c r="C500" s="253"/>
      <c r="D500" s="253"/>
      <c r="E500" s="253"/>
      <c r="F500" s="253"/>
      <c r="G500" s="253"/>
      <c r="H500" s="253"/>
      <c r="I500" s="253"/>
      <c r="J500" s="253"/>
      <c r="K500" s="253"/>
      <c r="L500" s="253"/>
      <c r="M500" s="253"/>
      <c r="N500" s="253"/>
      <c r="O500" s="253"/>
      <c r="P500" s="253"/>
      <c r="Q500" s="253"/>
      <c r="R500" s="253"/>
      <c r="S500" s="253"/>
      <c r="T500" s="253"/>
      <c r="U500" s="253"/>
      <c r="V500" s="253"/>
      <c r="W500" s="253"/>
      <c r="X500" s="253"/>
      <c r="Y500" s="253"/>
      <c r="Z500" s="253"/>
      <c r="AA500" s="253"/>
      <c r="AB500" s="253"/>
      <c r="AC500" s="253"/>
      <c r="AD500" s="253"/>
      <c r="AE500" s="253"/>
      <c r="AF500" s="253"/>
      <c r="AG500" s="253"/>
      <c r="AH500" s="253"/>
      <c r="AI500" s="253"/>
      <c r="AJ500" s="253"/>
      <c r="AK500" s="253"/>
      <c r="AL500" s="253"/>
      <c r="AM500" s="253"/>
      <c r="AN500" s="253"/>
      <c r="AO500" s="253"/>
      <c r="AP500" s="253"/>
      <c r="AQ500" s="253"/>
      <c r="AR500" s="253"/>
      <c r="AS500" s="253"/>
      <c r="AT500" s="253"/>
      <c r="AU500" s="253"/>
      <c r="AV500" s="253"/>
      <c r="AW500" s="253"/>
      <c r="AX500" s="253"/>
      <c r="AY500" s="253"/>
      <c r="AZ500" s="253"/>
      <c r="BA500" s="253"/>
      <c r="BB500" s="253"/>
      <c r="BC500" s="253"/>
      <c r="BD500" s="253"/>
      <c r="BE500" s="253"/>
      <c r="BF500" s="253"/>
      <c r="BG500" s="253"/>
      <c r="BH500" s="253"/>
      <c r="BI500" s="253"/>
      <c r="BJ500" s="253"/>
      <c r="BK500" s="253"/>
      <c r="BL500" s="253"/>
      <c r="BM500" s="253"/>
      <c r="BN500" s="253"/>
      <c r="BO500" s="337"/>
      <c r="BP500" s="253"/>
      <c r="BQ500" s="253"/>
      <c r="BR500" s="253"/>
      <c r="BS500" s="253"/>
      <c r="BT500" s="253"/>
      <c r="BU500" s="253"/>
      <c r="BV500" s="253"/>
      <c r="BW500" s="253"/>
      <c r="BX500" s="253"/>
      <c r="BY500" s="253"/>
      <c r="BZ500" s="253"/>
      <c r="CA500" s="253"/>
      <c r="CB500" s="253"/>
      <c r="CC500" s="253"/>
      <c r="CD500" s="253"/>
      <c r="CE500" s="253"/>
      <c r="CF500" s="253"/>
      <c r="CG500" s="253"/>
      <c r="CH500" s="253"/>
      <c r="CI500" s="253"/>
      <c r="CJ500" s="253"/>
      <c r="CK500" s="253"/>
      <c r="CL500" s="253"/>
      <c r="CM500" s="253"/>
      <c r="CN500" s="253"/>
      <c r="CO500" s="253"/>
      <c r="CP500" s="253"/>
      <c r="CQ500" s="253"/>
      <c r="CR500" s="253"/>
      <c r="CS500" s="253"/>
      <c r="CT500" s="253"/>
      <c r="CU500" s="253"/>
      <c r="CV500" s="253"/>
      <c r="CW500" s="253"/>
      <c r="CX500" s="253"/>
      <c r="CY500" s="253"/>
      <c r="CZ500" s="253"/>
      <c r="DA500" s="253"/>
      <c r="DB500" s="253"/>
      <c r="DC500" s="253"/>
      <c r="DD500" s="253"/>
      <c r="DE500" s="253"/>
      <c r="DF500" s="253"/>
      <c r="DG500" s="253"/>
      <c r="DH500" s="253"/>
      <c r="DI500" s="253"/>
      <c r="DJ500" s="253"/>
      <c r="DK500" s="253"/>
      <c r="DL500" s="253"/>
      <c r="DM500" s="253"/>
      <c r="DN500" s="253"/>
      <c r="DO500" s="253"/>
      <c r="DP500" s="253"/>
      <c r="DQ500" s="253"/>
      <c r="DR500" s="253"/>
      <c r="DS500" s="253"/>
      <c r="DT500" s="253"/>
      <c r="DU500" s="253"/>
      <c r="DV500" s="253"/>
      <c r="DW500" s="253"/>
      <c r="DX500" s="253"/>
      <c r="DY500" s="253"/>
      <c r="DZ500" s="253"/>
      <c r="EA500" s="253"/>
      <c r="EB500" s="253"/>
      <c r="EC500" s="253"/>
      <c r="ED500" s="253"/>
      <c r="EE500" s="253"/>
      <c r="EF500" s="253"/>
      <c r="EG500" s="253"/>
      <c r="EH500" s="253"/>
      <c r="EI500" s="253"/>
      <c r="EJ500" s="253"/>
      <c r="EK500" s="253"/>
      <c r="EL500" s="253"/>
      <c r="EM500" s="253"/>
      <c r="EN500" s="253"/>
      <c r="EO500" s="253"/>
      <c r="EP500" s="253"/>
      <c r="EQ500" s="253"/>
      <c r="ER500" s="253"/>
      <c r="ES500" s="253"/>
      <c r="ET500" s="253"/>
      <c r="EU500" s="253"/>
      <c r="EV500" s="253"/>
      <c r="EW500" s="253"/>
      <c r="EX500" s="253"/>
      <c r="EY500" s="253"/>
      <c r="EZ500" s="253"/>
      <c r="FA500" s="253"/>
      <c r="FB500" s="253"/>
      <c r="FC500" s="253"/>
      <c r="FD500" s="253"/>
      <c r="FE500" s="253"/>
      <c r="FF500" s="253"/>
      <c r="FG500" s="253"/>
      <c r="FH500" s="253"/>
      <c r="FI500" s="253"/>
      <c r="FJ500" s="253"/>
      <c r="FK500" s="253"/>
      <c r="FL500" s="253"/>
      <c r="FM500" s="253"/>
      <c r="FN500" s="253"/>
      <c r="FO500" s="253"/>
      <c r="FP500" s="253"/>
      <c r="FQ500" s="253"/>
      <c r="FR500" s="253"/>
      <c r="FS500" s="253"/>
      <c r="FT500" s="253"/>
      <c r="FU500" s="253"/>
      <c r="FV500" s="253"/>
      <c r="FW500" s="253"/>
      <c r="FX500" s="253"/>
      <c r="FY500" s="253"/>
      <c r="FZ500" s="253"/>
      <c r="GA500" s="253"/>
      <c r="GB500" s="253"/>
      <c r="GC500" s="253"/>
      <c r="GD500" s="253"/>
      <c r="GE500" s="253"/>
      <c r="GF500" s="253"/>
      <c r="GG500" s="253"/>
      <c r="GH500" s="253"/>
      <c r="GI500" s="253"/>
    </row>
    <row r="501" spans="1:191" s="259" customFormat="1">
      <c r="A501" s="529"/>
      <c r="B501" s="253"/>
      <c r="C501" s="253"/>
      <c r="D501" s="253"/>
      <c r="E501" s="253"/>
      <c r="F501" s="253"/>
      <c r="G501" s="253"/>
      <c r="H501" s="253"/>
      <c r="I501" s="253"/>
      <c r="J501" s="253"/>
      <c r="K501" s="253"/>
      <c r="L501" s="253"/>
      <c r="M501" s="253"/>
      <c r="N501" s="253"/>
      <c r="O501" s="253"/>
      <c r="P501" s="253"/>
      <c r="Q501" s="253"/>
      <c r="R501" s="253"/>
      <c r="S501" s="253"/>
      <c r="T501" s="253"/>
      <c r="U501" s="253"/>
      <c r="V501" s="253"/>
      <c r="W501" s="253"/>
      <c r="X501" s="253"/>
      <c r="Y501" s="253"/>
      <c r="Z501" s="253"/>
      <c r="AA501" s="253"/>
      <c r="AB501" s="253"/>
      <c r="AC501" s="253"/>
      <c r="AD501" s="253"/>
      <c r="AE501" s="253"/>
      <c r="AF501" s="253"/>
      <c r="AG501" s="253"/>
      <c r="AH501" s="253"/>
      <c r="AI501" s="253"/>
      <c r="AJ501" s="253"/>
      <c r="AK501" s="253"/>
      <c r="AL501" s="253"/>
      <c r="AM501" s="253"/>
      <c r="AN501" s="253"/>
      <c r="AO501" s="253"/>
      <c r="AP501" s="253"/>
      <c r="AQ501" s="253"/>
      <c r="AR501" s="253"/>
      <c r="AS501" s="253"/>
      <c r="AT501" s="253"/>
      <c r="AU501" s="253"/>
      <c r="AV501" s="253"/>
      <c r="AW501" s="253"/>
      <c r="AX501" s="253"/>
      <c r="AY501" s="253"/>
      <c r="AZ501" s="253"/>
      <c r="BA501" s="253"/>
      <c r="BB501" s="253"/>
      <c r="BC501" s="253"/>
      <c r="BD501" s="253"/>
      <c r="BE501" s="253"/>
      <c r="BF501" s="253"/>
      <c r="BG501" s="253"/>
      <c r="BH501" s="253"/>
      <c r="BI501" s="253"/>
      <c r="BJ501" s="253"/>
      <c r="BK501" s="253"/>
      <c r="BL501" s="253"/>
      <c r="BM501" s="253"/>
      <c r="BN501" s="253"/>
      <c r="BO501" s="337"/>
      <c r="BP501" s="253"/>
      <c r="BQ501" s="253"/>
      <c r="BR501" s="253"/>
      <c r="BS501" s="253"/>
      <c r="BT501" s="253"/>
      <c r="BU501" s="253"/>
      <c r="BV501" s="253"/>
      <c r="BW501" s="253"/>
      <c r="BX501" s="253"/>
      <c r="BY501" s="253"/>
      <c r="BZ501" s="253"/>
      <c r="CA501" s="253"/>
      <c r="CB501" s="253"/>
      <c r="CC501" s="253"/>
      <c r="CD501" s="253"/>
      <c r="CE501" s="253"/>
      <c r="CF501" s="253"/>
      <c r="CG501" s="253"/>
      <c r="CH501" s="253"/>
      <c r="CI501" s="253"/>
      <c r="CJ501" s="253"/>
      <c r="CK501" s="253"/>
      <c r="CL501" s="253"/>
      <c r="CM501" s="253"/>
      <c r="CN501" s="253"/>
      <c r="CO501" s="253"/>
      <c r="CP501" s="253"/>
      <c r="CQ501" s="253"/>
      <c r="CR501" s="253"/>
      <c r="CS501" s="253"/>
      <c r="CT501" s="253"/>
      <c r="CU501" s="253"/>
      <c r="CV501" s="253"/>
      <c r="CW501" s="253"/>
      <c r="CX501" s="253"/>
      <c r="CY501" s="253"/>
      <c r="CZ501" s="253"/>
      <c r="DA501" s="253"/>
      <c r="DB501" s="253"/>
      <c r="DC501" s="253"/>
      <c r="DD501" s="253"/>
      <c r="DE501" s="253"/>
      <c r="DF501" s="253"/>
      <c r="DG501" s="253"/>
      <c r="DH501" s="253"/>
      <c r="DI501" s="253"/>
      <c r="DJ501" s="253"/>
      <c r="DK501" s="253"/>
      <c r="DL501" s="253"/>
      <c r="DM501" s="253"/>
      <c r="DN501" s="253"/>
      <c r="DO501" s="253"/>
      <c r="DP501" s="253"/>
      <c r="DQ501" s="253"/>
      <c r="DR501" s="253"/>
      <c r="DS501" s="253"/>
      <c r="DT501" s="253"/>
      <c r="DU501" s="253"/>
      <c r="DV501" s="253"/>
      <c r="DW501" s="253"/>
      <c r="DX501" s="253"/>
      <c r="DY501" s="253"/>
      <c r="DZ501" s="253"/>
      <c r="EA501" s="253"/>
      <c r="EB501" s="253"/>
      <c r="EC501" s="253"/>
      <c r="ED501" s="253"/>
      <c r="EE501" s="253"/>
      <c r="EF501" s="253"/>
      <c r="EG501" s="253"/>
      <c r="EH501" s="253"/>
      <c r="EI501" s="253"/>
      <c r="EJ501" s="253"/>
      <c r="EK501" s="253"/>
      <c r="EL501" s="253"/>
      <c r="EM501" s="253"/>
      <c r="EN501" s="253"/>
      <c r="EO501" s="253"/>
      <c r="EP501" s="253"/>
      <c r="EQ501" s="253"/>
      <c r="ER501" s="253"/>
      <c r="ES501" s="253"/>
      <c r="ET501" s="253"/>
      <c r="EU501" s="253"/>
      <c r="EV501" s="253"/>
      <c r="EW501" s="253"/>
      <c r="EX501" s="253"/>
      <c r="EY501" s="253"/>
      <c r="EZ501" s="253"/>
      <c r="FA501" s="253"/>
      <c r="FB501" s="253"/>
      <c r="FC501" s="253"/>
      <c r="FD501" s="253"/>
      <c r="FE501" s="253"/>
      <c r="FF501" s="253"/>
      <c r="FG501" s="253"/>
      <c r="FH501" s="253"/>
      <c r="FI501" s="253"/>
      <c r="FJ501" s="253"/>
      <c r="FK501" s="253"/>
      <c r="FL501" s="253"/>
      <c r="FM501" s="253"/>
      <c r="FN501" s="253"/>
      <c r="FO501" s="253"/>
      <c r="FP501" s="253"/>
      <c r="FQ501" s="253"/>
      <c r="FR501" s="253"/>
      <c r="FS501" s="253"/>
      <c r="FT501" s="253"/>
      <c r="FU501" s="253"/>
      <c r="FV501" s="253"/>
      <c r="FW501" s="253"/>
      <c r="FX501" s="253"/>
      <c r="FY501" s="253"/>
      <c r="FZ501" s="253"/>
      <c r="GA501" s="253"/>
      <c r="GB501" s="253"/>
      <c r="GC501" s="253"/>
      <c r="GD501" s="253"/>
      <c r="GE501" s="253"/>
      <c r="GF501" s="253"/>
      <c r="GG501" s="253"/>
      <c r="GH501" s="253"/>
      <c r="GI501" s="253"/>
    </row>
    <row r="502" spans="1:191" s="259" customFormat="1">
      <c r="A502" s="529"/>
      <c r="B502" s="253"/>
      <c r="C502" s="253"/>
      <c r="D502" s="253"/>
      <c r="E502" s="253"/>
      <c r="F502" s="253"/>
      <c r="G502" s="253"/>
      <c r="H502" s="253"/>
      <c r="I502" s="253"/>
      <c r="J502" s="253"/>
      <c r="K502" s="253"/>
      <c r="L502" s="253"/>
      <c r="M502" s="253"/>
      <c r="N502" s="253"/>
      <c r="O502" s="253"/>
      <c r="P502" s="253"/>
      <c r="Q502" s="253"/>
      <c r="R502" s="253"/>
      <c r="S502" s="253"/>
      <c r="T502" s="253"/>
      <c r="U502" s="253"/>
      <c r="V502" s="253"/>
      <c r="W502" s="253"/>
      <c r="X502" s="253"/>
      <c r="Y502" s="253"/>
      <c r="Z502" s="253"/>
      <c r="AA502" s="253"/>
      <c r="AB502" s="253"/>
      <c r="AC502" s="253"/>
      <c r="AD502" s="253"/>
      <c r="AE502" s="253"/>
      <c r="AF502" s="253"/>
      <c r="AG502" s="253"/>
      <c r="AH502" s="253"/>
      <c r="AI502" s="253"/>
      <c r="AJ502" s="253"/>
      <c r="AK502" s="253"/>
      <c r="AL502" s="253"/>
      <c r="AM502" s="253"/>
      <c r="AN502" s="253"/>
      <c r="AO502" s="253"/>
      <c r="AP502" s="253"/>
      <c r="AQ502" s="253"/>
      <c r="AR502" s="253"/>
      <c r="AS502" s="253"/>
      <c r="AT502" s="253"/>
      <c r="AU502" s="253"/>
      <c r="AV502" s="253"/>
      <c r="AW502" s="253"/>
      <c r="AX502" s="253"/>
      <c r="AY502" s="253"/>
      <c r="AZ502" s="253"/>
      <c r="BA502" s="253"/>
      <c r="BB502" s="253"/>
      <c r="BC502" s="253"/>
      <c r="BD502" s="253"/>
      <c r="BE502" s="253"/>
      <c r="BF502" s="253"/>
      <c r="BG502" s="253"/>
      <c r="BH502" s="253"/>
      <c r="BI502" s="253"/>
      <c r="BJ502" s="253"/>
      <c r="BK502" s="253"/>
      <c r="BL502" s="253"/>
      <c r="BM502" s="253"/>
      <c r="BN502" s="253"/>
      <c r="BO502" s="337"/>
      <c r="BP502" s="253"/>
      <c r="BQ502" s="253"/>
      <c r="BR502" s="253"/>
      <c r="BS502" s="253"/>
      <c r="BT502" s="253"/>
      <c r="BU502" s="253"/>
      <c r="BV502" s="253"/>
      <c r="BW502" s="253"/>
      <c r="BX502" s="253"/>
      <c r="BY502" s="253"/>
      <c r="BZ502" s="253"/>
      <c r="CA502" s="253"/>
      <c r="CB502" s="253"/>
      <c r="CC502" s="253"/>
      <c r="CD502" s="253"/>
      <c r="CE502" s="253"/>
      <c r="CF502" s="253"/>
      <c r="CG502" s="253"/>
      <c r="CH502" s="253"/>
      <c r="CI502" s="253"/>
      <c r="CJ502" s="253"/>
      <c r="CK502" s="253"/>
      <c r="CL502" s="253"/>
      <c r="CM502" s="253"/>
      <c r="CN502" s="253"/>
      <c r="CO502" s="253"/>
      <c r="CP502" s="253"/>
      <c r="CQ502" s="253"/>
      <c r="CR502" s="253"/>
      <c r="CS502" s="253"/>
      <c r="CT502" s="253"/>
      <c r="CU502" s="253"/>
      <c r="CV502" s="253"/>
      <c r="CW502" s="253"/>
      <c r="CX502" s="253"/>
      <c r="CY502" s="253"/>
      <c r="CZ502" s="253"/>
      <c r="DA502" s="253"/>
      <c r="DB502" s="253"/>
      <c r="DC502" s="253"/>
      <c r="DD502" s="253"/>
      <c r="DE502" s="253"/>
      <c r="DF502" s="253"/>
      <c r="DG502" s="253"/>
      <c r="DH502" s="253"/>
      <c r="DI502" s="253"/>
      <c r="DJ502" s="253"/>
      <c r="DK502" s="253"/>
      <c r="DL502" s="253"/>
      <c r="DM502" s="253"/>
      <c r="DN502" s="253"/>
      <c r="DO502" s="253"/>
      <c r="DP502" s="253"/>
      <c r="DQ502" s="253"/>
      <c r="DR502" s="253"/>
      <c r="DS502" s="253"/>
      <c r="DT502" s="253"/>
      <c r="DU502" s="253"/>
      <c r="DV502" s="253"/>
      <c r="DW502" s="253"/>
      <c r="DX502" s="253"/>
      <c r="DY502" s="253"/>
      <c r="DZ502" s="253"/>
      <c r="EA502" s="253"/>
      <c r="EB502" s="253"/>
      <c r="EC502" s="253"/>
      <c r="ED502" s="253"/>
      <c r="EE502" s="253"/>
      <c r="EF502" s="253"/>
      <c r="EG502" s="253"/>
      <c r="EH502" s="253"/>
      <c r="EI502" s="253"/>
      <c r="EJ502" s="253"/>
      <c r="EK502" s="253"/>
      <c r="EL502" s="253"/>
      <c r="EM502" s="253"/>
      <c r="EN502" s="253"/>
      <c r="EO502" s="253"/>
      <c r="EP502" s="253"/>
      <c r="EQ502" s="253"/>
      <c r="ER502" s="253"/>
      <c r="ES502" s="253"/>
      <c r="ET502" s="253"/>
      <c r="EU502" s="253"/>
      <c r="EV502" s="253"/>
      <c r="EW502" s="253"/>
      <c r="EX502" s="253"/>
      <c r="EY502" s="253"/>
      <c r="EZ502" s="253"/>
      <c r="FA502" s="253"/>
      <c r="FB502" s="253"/>
      <c r="FC502" s="253"/>
      <c r="FD502" s="253"/>
      <c r="FE502" s="253"/>
      <c r="FF502" s="253"/>
      <c r="FG502" s="253"/>
      <c r="FH502" s="253"/>
      <c r="FI502" s="253"/>
      <c r="FJ502" s="253"/>
      <c r="FK502" s="253"/>
      <c r="FL502" s="253"/>
      <c r="FM502" s="253"/>
      <c r="FN502" s="253"/>
      <c r="FO502" s="253"/>
      <c r="FP502" s="253"/>
      <c r="FQ502" s="253"/>
      <c r="FR502" s="253"/>
      <c r="FS502" s="253"/>
      <c r="FT502" s="253"/>
      <c r="FU502" s="253"/>
      <c r="FV502" s="253"/>
      <c r="FW502" s="253"/>
      <c r="FX502" s="253"/>
      <c r="FY502" s="253"/>
      <c r="FZ502" s="253"/>
      <c r="GA502" s="253"/>
      <c r="GB502" s="253"/>
      <c r="GC502" s="253"/>
      <c r="GD502" s="253"/>
      <c r="GE502" s="253"/>
      <c r="GF502" s="253"/>
      <c r="GG502" s="253"/>
      <c r="GH502" s="253"/>
      <c r="GI502" s="253"/>
    </row>
    <row r="503" spans="1:191" s="259" customFormat="1">
      <c r="A503" s="529"/>
      <c r="B503" s="253"/>
      <c r="C503" s="253"/>
      <c r="D503" s="253"/>
      <c r="E503" s="253"/>
      <c r="F503" s="253"/>
      <c r="G503" s="253"/>
      <c r="H503" s="253"/>
      <c r="I503" s="253"/>
      <c r="J503" s="253"/>
      <c r="K503" s="253"/>
      <c r="L503" s="253"/>
      <c r="M503" s="253"/>
      <c r="N503" s="253"/>
      <c r="O503" s="253"/>
      <c r="P503" s="253"/>
      <c r="Q503" s="253"/>
      <c r="R503" s="253"/>
      <c r="S503" s="253"/>
      <c r="T503" s="253"/>
      <c r="U503" s="253"/>
      <c r="V503" s="253"/>
      <c r="W503" s="253"/>
      <c r="X503" s="253"/>
      <c r="Y503" s="253"/>
      <c r="Z503" s="253"/>
      <c r="AA503" s="253"/>
      <c r="AB503" s="253"/>
      <c r="AC503" s="253"/>
      <c r="AD503" s="253"/>
      <c r="AE503" s="253"/>
      <c r="AF503" s="253"/>
      <c r="AG503" s="253"/>
      <c r="AH503" s="253"/>
      <c r="AI503" s="253"/>
      <c r="AJ503" s="253"/>
      <c r="AK503" s="253"/>
      <c r="AL503" s="253"/>
      <c r="AM503" s="253"/>
      <c r="AN503" s="253"/>
      <c r="AO503" s="253"/>
      <c r="AP503" s="253"/>
      <c r="AQ503" s="253"/>
      <c r="AR503" s="253"/>
      <c r="AS503" s="253"/>
      <c r="AT503" s="253"/>
      <c r="AU503" s="253"/>
      <c r="AV503" s="253"/>
      <c r="AW503" s="253"/>
      <c r="AX503" s="253"/>
      <c r="AY503" s="253"/>
      <c r="AZ503" s="253"/>
      <c r="BA503" s="253"/>
      <c r="BB503" s="253"/>
      <c r="BC503" s="253"/>
      <c r="BD503" s="253"/>
      <c r="BE503" s="253"/>
      <c r="BF503" s="253"/>
      <c r="BG503" s="253"/>
      <c r="BH503" s="253"/>
      <c r="BI503" s="253"/>
      <c r="BJ503" s="253"/>
      <c r="BK503" s="253"/>
      <c r="BL503" s="253"/>
      <c r="BM503" s="253"/>
      <c r="BN503" s="253"/>
      <c r="BO503" s="337"/>
      <c r="BP503" s="253"/>
      <c r="BQ503" s="253"/>
      <c r="BR503" s="253"/>
      <c r="BS503" s="253"/>
      <c r="BT503" s="253"/>
      <c r="BU503" s="253"/>
      <c r="BV503" s="253"/>
      <c r="BW503" s="253"/>
      <c r="BX503" s="253"/>
      <c r="BY503" s="253"/>
      <c r="BZ503" s="253"/>
      <c r="CA503" s="253"/>
      <c r="CB503" s="253"/>
      <c r="CC503" s="253"/>
      <c r="CD503" s="253"/>
      <c r="CE503" s="253"/>
      <c r="CF503" s="253"/>
      <c r="CG503" s="253"/>
      <c r="CH503" s="253"/>
      <c r="CI503" s="253"/>
      <c r="CJ503" s="253"/>
      <c r="CK503" s="253"/>
      <c r="CL503" s="253"/>
      <c r="CM503" s="253"/>
      <c r="CN503" s="253"/>
      <c r="CO503" s="253"/>
      <c r="CP503" s="253"/>
      <c r="CQ503" s="253"/>
      <c r="CR503" s="253"/>
      <c r="CS503" s="253"/>
      <c r="CT503" s="253"/>
      <c r="CU503" s="253"/>
      <c r="CV503" s="253"/>
      <c r="CW503" s="253"/>
      <c r="CX503" s="253"/>
      <c r="CY503" s="253"/>
      <c r="CZ503" s="253"/>
      <c r="DA503" s="253"/>
      <c r="DB503" s="253"/>
      <c r="DC503" s="253"/>
      <c r="DD503" s="253"/>
      <c r="DE503" s="253"/>
      <c r="DF503" s="253"/>
      <c r="DG503" s="253"/>
      <c r="DH503" s="253"/>
      <c r="DI503" s="253"/>
      <c r="DJ503" s="253"/>
      <c r="DK503" s="253"/>
      <c r="DL503" s="253"/>
      <c r="DM503" s="253"/>
      <c r="DN503" s="253"/>
      <c r="DO503" s="253"/>
      <c r="DP503" s="253"/>
      <c r="DQ503" s="253"/>
      <c r="DR503" s="253"/>
      <c r="DS503" s="253"/>
      <c r="DT503" s="253"/>
      <c r="DU503" s="253"/>
      <c r="DV503" s="253"/>
      <c r="DW503" s="253"/>
      <c r="DX503" s="253"/>
      <c r="DY503" s="253"/>
      <c r="DZ503" s="253"/>
      <c r="EA503" s="253"/>
      <c r="EB503" s="253"/>
      <c r="EC503" s="253"/>
      <c r="ED503" s="253"/>
      <c r="EE503" s="253"/>
      <c r="EF503" s="253"/>
      <c r="EG503" s="253"/>
      <c r="EH503" s="253"/>
      <c r="EI503" s="253"/>
      <c r="EJ503" s="253"/>
      <c r="EK503" s="253"/>
      <c r="EL503" s="253"/>
      <c r="EM503" s="253"/>
      <c r="EN503" s="253"/>
      <c r="EO503" s="253"/>
      <c r="EP503" s="253"/>
      <c r="EQ503" s="253"/>
      <c r="ER503" s="253"/>
      <c r="ES503" s="253"/>
      <c r="ET503" s="253"/>
      <c r="EU503" s="253"/>
      <c r="EV503" s="253"/>
      <c r="EW503" s="253"/>
      <c r="EX503" s="253"/>
      <c r="EY503" s="253"/>
      <c r="EZ503" s="253"/>
      <c r="FA503" s="253"/>
      <c r="FB503" s="253"/>
      <c r="FC503" s="253"/>
      <c r="FD503" s="253"/>
      <c r="FE503" s="253"/>
      <c r="FF503" s="253"/>
      <c r="FG503" s="253"/>
      <c r="FH503" s="253"/>
      <c r="FI503" s="253"/>
      <c r="FJ503" s="253"/>
      <c r="FK503" s="253"/>
      <c r="FL503" s="253"/>
      <c r="FM503" s="253"/>
      <c r="FN503" s="253"/>
      <c r="FO503" s="253"/>
      <c r="FP503" s="253"/>
      <c r="FQ503" s="253"/>
      <c r="FR503" s="253"/>
      <c r="FS503" s="253"/>
      <c r="FT503" s="253"/>
      <c r="FU503" s="253"/>
      <c r="FV503" s="253"/>
      <c r="FW503" s="253"/>
      <c r="FX503" s="253"/>
      <c r="FY503" s="253"/>
      <c r="FZ503" s="253"/>
      <c r="GA503" s="253"/>
      <c r="GB503" s="253"/>
      <c r="GC503" s="253"/>
      <c r="GD503" s="253"/>
      <c r="GE503" s="253"/>
      <c r="GF503" s="253"/>
      <c r="GG503" s="253"/>
      <c r="GH503" s="253"/>
      <c r="GI503" s="253"/>
    </row>
    <row r="504" spans="1:191" s="259" customFormat="1">
      <c r="A504" s="529"/>
      <c r="B504" s="253"/>
      <c r="C504" s="253"/>
      <c r="D504" s="253"/>
      <c r="E504" s="253"/>
      <c r="F504" s="253"/>
      <c r="G504" s="253"/>
      <c r="H504" s="253"/>
      <c r="I504" s="253"/>
      <c r="J504" s="253"/>
      <c r="K504" s="253"/>
      <c r="L504" s="253"/>
      <c r="M504" s="253"/>
      <c r="N504" s="253"/>
      <c r="O504" s="253"/>
      <c r="P504" s="253"/>
      <c r="Q504" s="253"/>
      <c r="R504" s="253"/>
      <c r="S504" s="253"/>
      <c r="T504" s="253"/>
      <c r="U504" s="253"/>
      <c r="V504" s="253"/>
      <c r="W504" s="253"/>
      <c r="X504" s="253"/>
      <c r="Y504" s="253"/>
      <c r="Z504" s="253"/>
      <c r="AA504" s="253"/>
      <c r="AB504" s="253"/>
      <c r="AC504" s="253"/>
      <c r="AD504" s="253"/>
      <c r="AE504" s="253"/>
      <c r="AF504" s="253"/>
      <c r="AG504" s="253"/>
      <c r="AH504" s="253"/>
      <c r="AI504" s="253"/>
      <c r="AJ504" s="253"/>
      <c r="AK504" s="253"/>
      <c r="AL504" s="253"/>
      <c r="AM504" s="253"/>
      <c r="AN504" s="253"/>
      <c r="AO504" s="253"/>
      <c r="AP504" s="253"/>
      <c r="AQ504" s="253"/>
      <c r="AR504" s="253"/>
      <c r="AS504" s="253"/>
      <c r="AT504" s="253"/>
      <c r="AU504" s="253"/>
      <c r="AV504" s="253"/>
      <c r="AW504" s="253"/>
      <c r="AX504" s="253"/>
      <c r="AY504" s="253"/>
      <c r="AZ504" s="253"/>
      <c r="BA504" s="253"/>
      <c r="BB504" s="253"/>
      <c r="BC504" s="253"/>
      <c r="BD504" s="253"/>
      <c r="BE504" s="253"/>
      <c r="BF504" s="253"/>
      <c r="BG504" s="253"/>
      <c r="BH504" s="253"/>
      <c r="BI504" s="253"/>
      <c r="BJ504" s="253"/>
      <c r="BK504" s="253"/>
      <c r="BL504" s="253"/>
      <c r="BM504" s="253"/>
      <c r="BN504" s="253"/>
      <c r="BO504" s="337"/>
      <c r="BP504" s="253"/>
      <c r="BQ504" s="253"/>
      <c r="BR504" s="253"/>
      <c r="BS504" s="253"/>
      <c r="BT504" s="253"/>
      <c r="BU504" s="253"/>
      <c r="BV504" s="253"/>
      <c r="BW504" s="253"/>
      <c r="BX504" s="253"/>
      <c r="BY504" s="253"/>
      <c r="BZ504" s="253"/>
      <c r="CA504" s="253"/>
      <c r="CB504" s="253"/>
      <c r="CC504" s="253"/>
      <c r="CD504" s="253"/>
      <c r="CE504" s="253"/>
      <c r="CF504" s="253"/>
      <c r="CG504" s="253"/>
      <c r="CH504" s="253"/>
      <c r="CI504" s="253"/>
      <c r="CJ504" s="253"/>
      <c r="CK504" s="253"/>
      <c r="CL504" s="253"/>
      <c r="CM504" s="253"/>
      <c r="CN504" s="253"/>
      <c r="CO504" s="253"/>
      <c r="CP504" s="253"/>
      <c r="CQ504" s="253"/>
      <c r="CR504" s="253"/>
      <c r="CS504" s="253"/>
      <c r="CT504" s="253"/>
      <c r="CU504" s="253"/>
      <c r="CV504" s="253"/>
      <c r="CW504" s="253"/>
      <c r="CX504" s="253"/>
      <c r="CY504" s="253"/>
      <c r="CZ504" s="253"/>
      <c r="DA504" s="253"/>
      <c r="DB504" s="253"/>
      <c r="DC504" s="253"/>
      <c r="DD504" s="253"/>
      <c r="DE504" s="253"/>
      <c r="DF504" s="253"/>
      <c r="DG504" s="253"/>
      <c r="DH504" s="253"/>
      <c r="DI504" s="253"/>
      <c r="DJ504" s="253"/>
      <c r="DK504" s="253"/>
      <c r="DL504" s="253"/>
      <c r="DM504" s="253"/>
      <c r="DN504" s="253"/>
      <c r="DO504" s="253"/>
      <c r="DP504" s="253"/>
      <c r="DQ504" s="253"/>
      <c r="DR504" s="253"/>
      <c r="DS504" s="253"/>
      <c r="DT504" s="253"/>
      <c r="DU504" s="253"/>
      <c r="DV504" s="253"/>
      <c r="DW504" s="253"/>
      <c r="DX504" s="253"/>
      <c r="DY504" s="253"/>
      <c r="DZ504" s="253"/>
      <c r="EA504" s="253"/>
      <c r="EB504" s="253"/>
      <c r="EC504" s="253"/>
      <c r="ED504" s="253"/>
      <c r="EE504" s="253"/>
      <c r="EF504" s="253"/>
      <c r="EG504" s="253"/>
      <c r="EH504" s="253"/>
      <c r="EI504" s="253"/>
      <c r="EJ504" s="253"/>
      <c r="EK504" s="253"/>
      <c r="EL504" s="253"/>
      <c r="EM504" s="253"/>
      <c r="EN504" s="253"/>
      <c r="EO504" s="253"/>
      <c r="EP504" s="253"/>
      <c r="EQ504" s="253"/>
      <c r="ER504" s="253"/>
      <c r="ES504" s="253"/>
      <c r="ET504" s="253"/>
      <c r="EU504" s="253"/>
      <c r="EV504" s="253"/>
      <c r="EW504" s="253"/>
      <c r="EX504" s="253"/>
      <c r="EY504" s="253"/>
      <c r="EZ504" s="253"/>
      <c r="FA504" s="253"/>
      <c r="FB504" s="253"/>
      <c r="FC504" s="253"/>
      <c r="FD504" s="253"/>
      <c r="FE504" s="253"/>
      <c r="FF504" s="253"/>
      <c r="FG504" s="253"/>
      <c r="FH504" s="253"/>
      <c r="FI504" s="253"/>
      <c r="FJ504" s="253"/>
      <c r="FK504" s="253"/>
      <c r="FL504" s="253"/>
      <c r="FM504" s="253"/>
      <c r="FN504" s="253"/>
      <c r="FO504" s="253"/>
      <c r="FP504" s="253"/>
      <c r="FQ504" s="253"/>
      <c r="FR504" s="253"/>
      <c r="FS504" s="253"/>
      <c r="FT504" s="253"/>
      <c r="FU504" s="253"/>
      <c r="FV504" s="253"/>
      <c r="FW504" s="253"/>
      <c r="FX504" s="253"/>
      <c r="FY504" s="253"/>
      <c r="FZ504" s="253"/>
      <c r="GA504" s="253"/>
      <c r="GB504" s="253"/>
      <c r="GC504" s="253"/>
      <c r="GD504" s="253"/>
      <c r="GE504" s="253"/>
      <c r="GF504" s="253"/>
      <c r="GG504" s="253"/>
      <c r="GH504" s="253"/>
      <c r="GI504" s="253"/>
    </row>
    <row r="505" spans="1:191" s="259" customFormat="1">
      <c r="A505" s="529"/>
      <c r="B505" s="253"/>
      <c r="C505" s="253"/>
      <c r="D505" s="253"/>
      <c r="E505" s="253"/>
      <c r="F505" s="253"/>
      <c r="G505" s="253"/>
      <c r="H505" s="253"/>
      <c r="I505" s="253"/>
      <c r="J505" s="253"/>
      <c r="K505" s="253"/>
      <c r="L505" s="253"/>
      <c r="M505" s="253"/>
      <c r="N505" s="253"/>
      <c r="O505" s="253"/>
      <c r="P505" s="253"/>
      <c r="Q505" s="253"/>
      <c r="R505" s="253"/>
      <c r="S505" s="253"/>
      <c r="T505" s="253"/>
      <c r="U505" s="253"/>
      <c r="V505" s="253"/>
      <c r="W505" s="253"/>
      <c r="X505" s="253"/>
      <c r="Y505" s="253"/>
      <c r="Z505" s="253"/>
      <c r="AA505" s="253"/>
      <c r="AB505" s="253"/>
      <c r="AC505" s="253"/>
      <c r="AD505" s="253"/>
      <c r="AE505" s="253"/>
      <c r="AF505" s="253"/>
      <c r="AG505" s="253"/>
      <c r="AH505" s="253"/>
      <c r="AI505" s="253"/>
      <c r="AJ505" s="253"/>
      <c r="AK505" s="253"/>
      <c r="AL505" s="253"/>
      <c r="AM505" s="253"/>
      <c r="AN505" s="253"/>
      <c r="AO505" s="253"/>
      <c r="AP505" s="253"/>
      <c r="AQ505" s="253"/>
      <c r="AR505" s="253"/>
      <c r="AS505" s="253"/>
      <c r="AT505" s="253"/>
      <c r="AU505" s="253"/>
      <c r="AV505" s="253"/>
      <c r="AW505" s="253"/>
      <c r="AX505" s="253"/>
      <c r="AY505" s="253"/>
      <c r="AZ505" s="253"/>
      <c r="BA505" s="253"/>
      <c r="BB505" s="253"/>
      <c r="BC505" s="253"/>
      <c r="BD505" s="253"/>
      <c r="BE505" s="253"/>
      <c r="BF505" s="253"/>
      <c r="BG505" s="253"/>
      <c r="BH505" s="253"/>
      <c r="BI505" s="253"/>
      <c r="BJ505" s="253"/>
      <c r="BK505" s="253"/>
      <c r="BL505" s="253"/>
      <c r="BM505" s="253"/>
      <c r="BN505" s="253"/>
      <c r="BO505" s="337"/>
      <c r="BP505" s="253"/>
      <c r="BQ505" s="253"/>
      <c r="BR505" s="253"/>
      <c r="BS505" s="253"/>
      <c r="BT505" s="253"/>
      <c r="BU505" s="253"/>
      <c r="BV505" s="253"/>
      <c r="BW505" s="253"/>
      <c r="BX505" s="253"/>
      <c r="BY505" s="253"/>
      <c r="BZ505" s="253"/>
      <c r="CA505" s="253"/>
      <c r="CB505" s="253"/>
      <c r="CC505" s="253"/>
      <c r="CD505" s="253"/>
      <c r="CE505" s="253"/>
      <c r="CF505" s="253"/>
      <c r="CG505" s="253"/>
      <c r="CH505" s="253"/>
      <c r="CI505" s="253"/>
      <c r="CJ505" s="253"/>
      <c r="CK505" s="253"/>
      <c r="CL505" s="253"/>
      <c r="CM505" s="253"/>
      <c r="CN505" s="253"/>
      <c r="CO505" s="253"/>
      <c r="CP505" s="253"/>
      <c r="CQ505" s="253"/>
      <c r="CR505" s="253"/>
      <c r="CS505" s="253"/>
      <c r="CT505" s="253"/>
      <c r="CU505" s="253"/>
      <c r="CV505" s="253"/>
      <c r="CW505" s="253"/>
      <c r="CX505" s="253"/>
      <c r="CY505" s="253"/>
      <c r="CZ505" s="253"/>
      <c r="DA505" s="253"/>
      <c r="DB505" s="253"/>
      <c r="DC505" s="253"/>
      <c r="DD505" s="253"/>
      <c r="DE505" s="253"/>
      <c r="DF505" s="253"/>
      <c r="DG505" s="253"/>
      <c r="DH505" s="253"/>
      <c r="DI505" s="253"/>
      <c r="DJ505" s="253"/>
      <c r="DK505" s="253"/>
      <c r="DL505" s="253"/>
      <c r="DM505" s="253"/>
      <c r="DN505" s="253"/>
      <c r="DO505" s="253"/>
      <c r="DP505" s="253"/>
      <c r="DQ505" s="253"/>
      <c r="DR505" s="253"/>
      <c r="DS505" s="253"/>
      <c r="DT505" s="253"/>
      <c r="DU505" s="253"/>
      <c r="DV505" s="253"/>
      <c r="DW505" s="253"/>
      <c r="DX505" s="253"/>
      <c r="DY505" s="253"/>
      <c r="DZ505" s="253"/>
      <c r="EA505" s="253"/>
      <c r="EB505" s="253"/>
      <c r="EC505" s="253"/>
      <c r="ED505" s="253"/>
      <c r="EE505" s="253"/>
      <c r="EF505" s="253"/>
      <c r="EG505" s="253"/>
      <c r="EH505" s="253"/>
      <c r="EI505" s="253"/>
      <c r="EJ505" s="253"/>
      <c r="EK505" s="253"/>
      <c r="EL505" s="253"/>
      <c r="EM505" s="253"/>
      <c r="EN505" s="253"/>
      <c r="EO505" s="253"/>
      <c r="EP505" s="253"/>
      <c r="EQ505" s="253"/>
      <c r="ER505" s="253"/>
      <c r="ES505" s="253"/>
      <c r="ET505" s="253"/>
      <c r="EU505" s="253"/>
      <c r="EV505" s="253"/>
      <c r="EW505" s="253"/>
      <c r="EX505" s="253"/>
      <c r="EY505" s="253"/>
      <c r="EZ505" s="253"/>
      <c r="FA505" s="253"/>
      <c r="FB505" s="253"/>
      <c r="FC505" s="253"/>
      <c r="FD505" s="253"/>
      <c r="FE505" s="253"/>
      <c r="FF505" s="253"/>
      <c r="FG505" s="253"/>
      <c r="FH505" s="253"/>
      <c r="FI505" s="253"/>
      <c r="FJ505" s="253"/>
      <c r="FK505" s="253"/>
      <c r="FL505" s="253"/>
      <c r="FM505" s="253"/>
      <c r="FN505" s="253"/>
      <c r="FO505" s="253"/>
      <c r="FP505" s="253"/>
      <c r="FQ505" s="253"/>
      <c r="FR505" s="253"/>
      <c r="FS505" s="253"/>
      <c r="FT505" s="253"/>
      <c r="FU505" s="253"/>
      <c r="FV505" s="253"/>
      <c r="FW505" s="253"/>
      <c r="FX505" s="253"/>
      <c r="FY505" s="253"/>
      <c r="FZ505" s="253"/>
      <c r="GA505" s="253"/>
      <c r="GB505" s="253"/>
      <c r="GC505" s="253"/>
      <c r="GD505" s="253"/>
      <c r="GE505" s="253"/>
      <c r="GF505" s="253"/>
      <c r="GG505" s="253"/>
      <c r="GH505" s="253"/>
      <c r="GI505" s="253"/>
    </row>
    <row r="506" spans="1:191" s="259" customFormat="1">
      <c r="A506" s="529"/>
      <c r="B506" s="253"/>
      <c r="C506" s="253"/>
      <c r="D506" s="253"/>
      <c r="E506" s="253"/>
      <c r="F506" s="253"/>
      <c r="G506" s="253"/>
      <c r="H506" s="253"/>
      <c r="I506" s="253"/>
      <c r="J506" s="253"/>
      <c r="K506" s="253"/>
      <c r="L506" s="253"/>
      <c r="M506" s="253"/>
      <c r="N506" s="253"/>
      <c r="O506" s="253"/>
      <c r="P506" s="253"/>
      <c r="Q506" s="253"/>
      <c r="R506" s="253"/>
      <c r="S506" s="253"/>
      <c r="T506" s="253"/>
      <c r="U506" s="253"/>
      <c r="V506" s="253"/>
      <c r="W506" s="253"/>
      <c r="X506" s="253"/>
      <c r="Y506" s="253"/>
      <c r="Z506" s="253"/>
      <c r="AA506" s="253"/>
      <c r="AB506" s="253"/>
      <c r="AC506" s="253"/>
      <c r="AD506" s="253"/>
      <c r="AE506" s="253"/>
      <c r="AF506" s="253"/>
      <c r="AG506" s="253"/>
      <c r="AH506" s="253"/>
      <c r="AI506" s="253"/>
      <c r="AJ506" s="253"/>
      <c r="AK506" s="253"/>
      <c r="AL506" s="253"/>
      <c r="AM506" s="253"/>
      <c r="AN506" s="253"/>
      <c r="AO506" s="253"/>
      <c r="AP506" s="253"/>
      <c r="AQ506" s="253"/>
      <c r="AR506" s="253"/>
      <c r="AS506" s="253"/>
      <c r="AT506" s="253"/>
      <c r="AU506" s="253"/>
      <c r="AV506" s="253"/>
      <c r="AW506" s="253"/>
      <c r="AX506" s="253"/>
      <c r="AY506" s="253"/>
      <c r="AZ506" s="253"/>
      <c r="BA506" s="253"/>
      <c r="BB506" s="253"/>
      <c r="BC506" s="253"/>
      <c r="BD506" s="253"/>
      <c r="BE506" s="253"/>
      <c r="BF506" s="253"/>
      <c r="BG506" s="253"/>
      <c r="BH506" s="253"/>
      <c r="BI506" s="253"/>
      <c r="BJ506" s="253"/>
      <c r="BK506" s="253"/>
      <c r="BL506" s="253"/>
      <c r="BM506" s="253"/>
      <c r="BN506" s="253"/>
      <c r="BO506" s="337"/>
      <c r="BP506" s="253"/>
      <c r="BQ506" s="253"/>
      <c r="BR506" s="253"/>
      <c r="BS506" s="253"/>
      <c r="BT506" s="253"/>
      <c r="BU506" s="253"/>
      <c r="BV506" s="253"/>
      <c r="BW506" s="253"/>
      <c r="BX506" s="253"/>
      <c r="BY506" s="253"/>
      <c r="BZ506" s="253"/>
      <c r="CA506" s="253"/>
      <c r="CB506" s="253"/>
      <c r="CC506" s="253"/>
      <c r="CD506" s="253"/>
      <c r="CE506" s="253"/>
      <c r="CF506" s="253"/>
      <c r="CG506" s="253"/>
      <c r="CH506" s="253"/>
      <c r="CI506" s="253"/>
      <c r="CJ506" s="253"/>
      <c r="CK506" s="253"/>
      <c r="CL506" s="253"/>
      <c r="CM506" s="253"/>
      <c r="CN506" s="253"/>
      <c r="CO506" s="253"/>
      <c r="CP506" s="253"/>
      <c r="CQ506" s="253"/>
      <c r="CR506" s="253"/>
      <c r="CS506" s="253"/>
      <c r="CT506" s="253"/>
      <c r="CU506" s="253"/>
      <c r="CV506" s="253"/>
      <c r="CW506" s="253"/>
      <c r="CX506" s="253"/>
      <c r="CY506" s="253"/>
      <c r="CZ506" s="253"/>
      <c r="DA506" s="253"/>
      <c r="DB506" s="253"/>
      <c r="DC506" s="253"/>
      <c r="DD506" s="253"/>
      <c r="DE506" s="253"/>
      <c r="DF506" s="253"/>
      <c r="DG506" s="253"/>
      <c r="DH506" s="253"/>
      <c r="DI506" s="253"/>
      <c r="DJ506" s="253"/>
      <c r="DK506" s="253"/>
      <c r="DL506" s="253"/>
      <c r="DM506" s="253"/>
      <c r="DN506" s="253"/>
      <c r="DO506" s="253"/>
      <c r="DP506" s="253"/>
      <c r="DQ506" s="253"/>
      <c r="DR506" s="253"/>
      <c r="DS506" s="253"/>
      <c r="DT506" s="253"/>
      <c r="DU506" s="253"/>
      <c r="DV506" s="253"/>
      <c r="DW506" s="253"/>
      <c r="DX506" s="253"/>
      <c r="DY506" s="253"/>
      <c r="DZ506" s="253"/>
      <c r="EA506" s="253"/>
      <c r="EB506" s="253"/>
      <c r="EC506" s="253"/>
      <c r="ED506" s="253"/>
      <c r="EE506" s="253"/>
      <c r="EF506" s="253"/>
      <c r="EG506" s="253"/>
      <c r="EH506" s="253"/>
      <c r="EI506" s="253"/>
      <c r="EJ506" s="253"/>
      <c r="EK506" s="253"/>
      <c r="EL506" s="253"/>
      <c r="EM506" s="253"/>
      <c r="EN506" s="253"/>
      <c r="EO506" s="253"/>
      <c r="EP506" s="253"/>
      <c r="EQ506" s="253"/>
      <c r="ER506" s="253"/>
      <c r="ES506" s="253"/>
      <c r="ET506" s="253"/>
      <c r="EU506" s="253"/>
      <c r="EV506" s="253"/>
      <c r="EW506" s="253"/>
      <c r="EX506" s="253"/>
      <c r="EY506" s="253"/>
      <c r="EZ506" s="253"/>
      <c r="FA506" s="253"/>
      <c r="FB506" s="253"/>
      <c r="FC506" s="253"/>
      <c r="FD506" s="253"/>
      <c r="FE506" s="253"/>
      <c r="FF506" s="253"/>
      <c r="FG506" s="253"/>
      <c r="FH506" s="253"/>
      <c r="FI506" s="253"/>
      <c r="FJ506" s="253"/>
      <c r="FK506" s="253"/>
      <c r="FL506" s="253"/>
      <c r="FM506" s="253"/>
      <c r="FN506" s="253"/>
      <c r="FO506" s="253"/>
      <c r="FP506" s="253"/>
      <c r="FQ506" s="253"/>
      <c r="FR506" s="253"/>
      <c r="FS506" s="253"/>
      <c r="FT506" s="253"/>
      <c r="FU506" s="253"/>
      <c r="FV506" s="253"/>
      <c r="FW506" s="253"/>
      <c r="FX506" s="253"/>
      <c r="FY506" s="253"/>
      <c r="FZ506" s="253"/>
      <c r="GA506" s="253"/>
      <c r="GB506" s="253"/>
      <c r="GC506" s="253"/>
      <c r="GD506" s="253"/>
      <c r="GE506" s="253"/>
      <c r="GF506" s="253"/>
      <c r="GG506" s="253"/>
      <c r="GH506" s="253"/>
      <c r="GI506" s="253"/>
    </row>
    <row r="507" spans="1:191" s="259" customFormat="1">
      <c r="A507" s="529"/>
      <c r="B507" s="253"/>
      <c r="C507" s="253"/>
      <c r="D507" s="253"/>
      <c r="E507" s="253"/>
      <c r="F507" s="253"/>
      <c r="G507" s="253"/>
      <c r="H507" s="253"/>
      <c r="I507" s="253"/>
      <c r="J507" s="253"/>
      <c r="K507" s="253"/>
      <c r="L507" s="253"/>
      <c r="M507" s="253"/>
      <c r="N507" s="253"/>
      <c r="O507" s="253"/>
      <c r="P507" s="253"/>
      <c r="Q507" s="253"/>
      <c r="R507" s="253"/>
      <c r="S507" s="253"/>
      <c r="T507" s="253"/>
      <c r="U507" s="253"/>
      <c r="V507" s="253"/>
      <c r="W507" s="253"/>
      <c r="X507" s="253"/>
      <c r="Y507" s="253"/>
      <c r="Z507" s="253"/>
      <c r="AA507" s="253"/>
      <c r="AB507" s="253"/>
      <c r="AC507" s="253"/>
      <c r="AD507" s="253"/>
      <c r="AE507" s="253"/>
      <c r="AF507" s="253"/>
      <c r="AG507" s="253"/>
      <c r="AH507" s="253"/>
      <c r="AI507" s="253"/>
      <c r="AJ507" s="253"/>
      <c r="AK507" s="253"/>
      <c r="AL507" s="253"/>
      <c r="AM507" s="253"/>
      <c r="AN507" s="253"/>
      <c r="AO507" s="253"/>
      <c r="AP507" s="253"/>
      <c r="AQ507" s="253"/>
      <c r="AR507" s="253"/>
      <c r="AS507" s="253"/>
      <c r="AT507" s="253"/>
      <c r="AU507" s="253"/>
      <c r="AV507" s="253"/>
      <c r="AW507" s="253"/>
      <c r="AX507" s="253"/>
      <c r="AY507" s="253"/>
      <c r="AZ507" s="253"/>
      <c r="BA507" s="253"/>
      <c r="BB507" s="253"/>
      <c r="BC507" s="253"/>
      <c r="BD507" s="253"/>
      <c r="BE507" s="253"/>
      <c r="BF507" s="253"/>
      <c r="BG507" s="253"/>
      <c r="BH507" s="253"/>
      <c r="BI507" s="253"/>
      <c r="BJ507" s="253"/>
      <c r="BK507" s="253"/>
      <c r="BL507" s="253"/>
      <c r="BM507" s="253"/>
      <c r="BN507" s="253"/>
      <c r="BO507" s="337"/>
      <c r="BP507" s="253"/>
      <c r="BQ507" s="253"/>
      <c r="BR507" s="253"/>
      <c r="BS507" s="253"/>
      <c r="BT507" s="253"/>
      <c r="BU507" s="253"/>
      <c r="BV507" s="253"/>
      <c r="BW507" s="253"/>
      <c r="BX507" s="253"/>
      <c r="BY507" s="253"/>
      <c r="BZ507" s="253"/>
      <c r="CA507" s="253"/>
      <c r="CB507" s="253"/>
      <c r="CC507" s="253"/>
      <c r="CD507" s="253"/>
      <c r="CE507" s="253"/>
      <c r="CF507" s="253"/>
      <c r="CG507" s="253"/>
      <c r="CH507" s="253"/>
      <c r="CI507" s="253"/>
      <c r="CJ507" s="253"/>
      <c r="CK507" s="253"/>
      <c r="CL507" s="253"/>
      <c r="CM507" s="253"/>
      <c r="CN507" s="253"/>
      <c r="CO507" s="253"/>
      <c r="CP507" s="253"/>
      <c r="CQ507" s="253"/>
      <c r="CR507" s="253"/>
      <c r="CS507" s="253"/>
      <c r="CT507" s="253"/>
      <c r="CU507" s="253"/>
      <c r="CV507" s="253"/>
      <c r="CW507" s="253"/>
      <c r="CX507" s="253"/>
      <c r="CY507" s="253"/>
      <c r="CZ507" s="253"/>
      <c r="DA507" s="253"/>
      <c r="DB507" s="253"/>
      <c r="DC507" s="253"/>
      <c r="DD507" s="253"/>
      <c r="DE507" s="253"/>
      <c r="DF507" s="253"/>
      <c r="DG507" s="253"/>
      <c r="DH507" s="253"/>
      <c r="DI507" s="253"/>
      <c r="DJ507" s="253"/>
      <c r="DK507" s="253"/>
      <c r="DL507" s="253"/>
      <c r="DM507" s="253"/>
      <c r="DN507" s="253"/>
      <c r="DO507" s="253"/>
      <c r="DP507" s="253"/>
      <c r="DQ507" s="253"/>
      <c r="DR507" s="253"/>
      <c r="DS507" s="253"/>
      <c r="DT507" s="253"/>
      <c r="DU507" s="253"/>
      <c r="DV507" s="253"/>
      <c r="DW507" s="253"/>
      <c r="DX507" s="253"/>
      <c r="DY507" s="253"/>
      <c r="DZ507" s="253"/>
      <c r="EA507" s="253"/>
      <c r="EB507" s="253"/>
      <c r="EC507" s="253"/>
      <c r="ED507" s="253"/>
      <c r="EE507" s="253"/>
      <c r="EF507" s="253"/>
      <c r="EG507" s="253"/>
      <c r="EH507" s="253"/>
      <c r="EI507" s="253"/>
      <c r="EJ507" s="253"/>
      <c r="EK507" s="253"/>
      <c r="EL507" s="253"/>
      <c r="EM507" s="253"/>
      <c r="EN507" s="253"/>
      <c r="EO507" s="253"/>
      <c r="EP507" s="253"/>
      <c r="EQ507" s="253"/>
      <c r="ER507" s="253"/>
      <c r="ES507" s="253"/>
      <c r="ET507" s="253"/>
      <c r="EU507" s="253"/>
      <c r="EV507" s="253"/>
      <c r="EW507" s="253"/>
      <c r="EX507" s="253"/>
      <c r="EY507" s="253"/>
      <c r="EZ507" s="253"/>
      <c r="FA507" s="253"/>
      <c r="FB507" s="253"/>
      <c r="FC507" s="253"/>
      <c r="FD507" s="253"/>
      <c r="FE507" s="253"/>
      <c r="FF507" s="253"/>
      <c r="FG507" s="253"/>
      <c r="FH507" s="253"/>
      <c r="FI507" s="253"/>
      <c r="FJ507" s="253"/>
      <c r="FK507" s="253"/>
      <c r="FL507" s="253"/>
      <c r="FM507" s="253"/>
      <c r="FN507" s="253"/>
      <c r="FO507" s="253"/>
      <c r="FP507" s="253"/>
      <c r="FQ507" s="253"/>
      <c r="FR507" s="253"/>
      <c r="FS507" s="253"/>
      <c r="FT507" s="253"/>
      <c r="FU507" s="253"/>
      <c r="FV507" s="253"/>
      <c r="FW507" s="253"/>
      <c r="FX507" s="253"/>
      <c r="FY507" s="253"/>
      <c r="FZ507" s="253"/>
      <c r="GA507" s="253"/>
      <c r="GB507" s="253"/>
      <c r="GC507" s="253"/>
      <c r="GD507" s="253"/>
      <c r="GE507" s="253"/>
      <c r="GF507" s="253"/>
      <c r="GG507" s="253"/>
      <c r="GH507" s="253"/>
      <c r="GI507" s="253"/>
    </row>
    <row r="508" spans="1:191" s="259" customFormat="1">
      <c r="A508" s="529"/>
      <c r="B508" s="253"/>
      <c r="C508" s="253"/>
      <c r="D508" s="253"/>
      <c r="E508" s="253"/>
      <c r="F508" s="253"/>
      <c r="G508" s="253"/>
      <c r="H508" s="253"/>
      <c r="I508" s="253"/>
      <c r="J508" s="253"/>
      <c r="K508" s="253"/>
      <c r="L508" s="253"/>
      <c r="M508" s="253"/>
      <c r="N508" s="253"/>
      <c r="O508" s="253"/>
      <c r="P508" s="253"/>
      <c r="Q508" s="253"/>
      <c r="R508" s="253"/>
      <c r="S508" s="253"/>
      <c r="T508" s="253"/>
      <c r="U508" s="253"/>
      <c r="V508" s="253"/>
      <c r="W508" s="253"/>
      <c r="X508" s="253"/>
      <c r="Y508" s="253"/>
      <c r="Z508" s="253"/>
      <c r="AA508" s="253"/>
      <c r="AB508" s="253"/>
      <c r="AC508" s="253"/>
      <c r="AD508" s="253"/>
      <c r="AE508" s="253"/>
      <c r="AF508" s="253"/>
      <c r="AG508" s="253"/>
      <c r="AH508" s="253"/>
      <c r="AI508" s="253"/>
      <c r="AJ508" s="253"/>
      <c r="AK508" s="253"/>
      <c r="AL508" s="253"/>
      <c r="AM508" s="253"/>
      <c r="AN508" s="253"/>
      <c r="AO508" s="253"/>
      <c r="AP508" s="253"/>
      <c r="AQ508" s="253"/>
      <c r="AR508" s="253"/>
      <c r="AS508" s="253"/>
      <c r="AT508" s="253"/>
      <c r="AU508" s="253"/>
      <c r="AV508" s="253"/>
      <c r="AW508" s="253"/>
      <c r="AX508" s="253"/>
      <c r="AY508" s="253"/>
      <c r="AZ508" s="253"/>
      <c r="BA508" s="253"/>
      <c r="BB508" s="253"/>
      <c r="BC508" s="253"/>
      <c r="BD508" s="253"/>
      <c r="BE508" s="253"/>
      <c r="BF508" s="253"/>
      <c r="BG508" s="253"/>
      <c r="BH508" s="253"/>
      <c r="BI508" s="253"/>
      <c r="BJ508" s="253"/>
      <c r="BK508" s="253"/>
      <c r="BL508" s="253"/>
      <c r="BM508" s="253"/>
      <c r="BN508" s="253"/>
      <c r="BO508" s="337"/>
      <c r="BP508" s="253"/>
      <c r="BQ508" s="253"/>
      <c r="BR508" s="253"/>
      <c r="BS508" s="253"/>
      <c r="BT508" s="253"/>
      <c r="BU508" s="253"/>
      <c r="BV508" s="253"/>
      <c r="BW508" s="253"/>
      <c r="BX508" s="253"/>
      <c r="BY508" s="253"/>
      <c r="BZ508" s="253"/>
      <c r="CA508" s="253"/>
      <c r="CB508" s="253"/>
      <c r="CC508" s="253"/>
      <c r="CD508" s="253"/>
      <c r="CE508" s="253"/>
      <c r="CF508" s="253"/>
      <c r="CG508" s="253"/>
      <c r="CH508" s="253"/>
      <c r="CI508" s="253"/>
      <c r="CJ508" s="253"/>
      <c r="CK508" s="253"/>
      <c r="CL508" s="253"/>
      <c r="CM508" s="253"/>
      <c r="CN508" s="253"/>
      <c r="CO508" s="253"/>
      <c r="CP508" s="253"/>
      <c r="CQ508" s="253"/>
      <c r="CR508" s="253"/>
      <c r="CS508" s="253"/>
      <c r="CT508" s="253"/>
      <c r="CU508" s="253"/>
      <c r="CV508" s="253"/>
      <c r="CW508" s="253"/>
      <c r="CX508" s="253"/>
      <c r="CY508" s="253"/>
      <c r="CZ508" s="253"/>
      <c r="DA508" s="253"/>
      <c r="DB508" s="253"/>
      <c r="DC508" s="253"/>
      <c r="DD508" s="253"/>
      <c r="DE508" s="253"/>
      <c r="DF508" s="253"/>
      <c r="DG508" s="253"/>
      <c r="DH508" s="253"/>
      <c r="DI508" s="253"/>
      <c r="DJ508" s="253"/>
      <c r="DK508" s="253"/>
      <c r="DL508" s="253"/>
      <c r="DM508" s="253"/>
      <c r="DN508" s="253"/>
      <c r="DO508" s="253"/>
      <c r="DP508" s="253"/>
      <c r="DQ508" s="253"/>
      <c r="DR508" s="253"/>
      <c r="DS508" s="253"/>
      <c r="DT508" s="253"/>
      <c r="DU508" s="253"/>
      <c r="DV508" s="253"/>
      <c r="DW508" s="253"/>
      <c r="DX508" s="253"/>
      <c r="DY508" s="253"/>
      <c r="DZ508" s="253"/>
      <c r="EA508" s="253"/>
      <c r="EB508" s="253"/>
      <c r="EC508" s="253"/>
      <c r="ED508" s="253"/>
      <c r="EE508" s="253"/>
      <c r="EF508" s="253"/>
      <c r="EG508" s="253"/>
      <c r="EH508" s="253"/>
      <c r="EI508" s="253"/>
      <c r="EJ508" s="253"/>
      <c r="EK508" s="253"/>
      <c r="EL508" s="253"/>
      <c r="EM508" s="253"/>
      <c r="EN508" s="253"/>
      <c r="EO508" s="253"/>
      <c r="EP508" s="253"/>
      <c r="EQ508" s="253"/>
      <c r="ER508" s="253"/>
      <c r="ES508" s="253"/>
      <c r="ET508" s="253"/>
      <c r="EU508" s="253"/>
      <c r="EV508" s="253"/>
      <c r="EW508" s="253"/>
      <c r="EX508" s="253"/>
      <c r="EY508" s="253"/>
      <c r="EZ508" s="253"/>
      <c r="FA508" s="253"/>
      <c r="FB508" s="253"/>
      <c r="FC508" s="253"/>
      <c r="FD508" s="253"/>
      <c r="FE508" s="253"/>
      <c r="FF508" s="253"/>
      <c r="FG508" s="253"/>
      <c r="FH508" s="253"/>
      <c r="FI508" s="253"/>
      <c r="FJ508" s="253"/>
      <c r="FK508" s="253"/>
      <c r="FL508" s="253"/>
      <c r="FM508" s="253"/>
      <c r="FN508" s="253"/>
      <c r="FO508" s="253"/>
      <c r="FP508" s="253"/>
      <c r="FQ508" s="253"/>
      <c r="FR508" s="253"/>
      <c r="FS508" s="253"/>
      <c r="FT508" s="253"/>
      <c r="FU508" s="253"/>
      <c r="FV508" s="253"/>
      <c r="FW508" s="253"/>
      <c r="FX508" s="253"/>
      <c r="FY508" s="253"/>
      <c r="FZ508" s="253"/>
      <c r="GA508" s="253"/>
      <c r="GB508" s="253"/>
      <c r="GC508" s="253"/>
      <c r="GD508" s="253"/>
      <c r="GE508" s="253"/>
      <c r="GF508" s="253"/>
      <c r="GG508" s="253"/>
      <c r="GH508" s="253"/>
      <c r="GI508" s="253"/>
    </row>
    <row r="509" spans="1:191" s="259" customFormat="1">
      <c r="A509" s="529"/>
      <c r="B509" s="253"/>
      <c r="C509" s="253"/>
      <c r="D509" s="253"/>
      <c r="E509" s="253"/>
      <c r="F509" s="253"/>
      <c r="G509" s="253"/>
      <c r="H509" s="253"/>
      <c r="I509" s="253"/>
      <c r="J509" s="253"/>
      <c r="K509" s="253"/>
      <c r="L509" s="253"/>
      <c r="M509" s="253"/>
      <c r="N509" s="253"/>
      <c r="O509" s="253"/>
      <c r="P509" s="253"/>
      <c r="Q509" s="253"/>
      <c r="R509" s="253"/>
      <c r="S509" s="253"/>
      <c r="T509" s="253"/>
      <c r="U509" s="253"/>
      <c r="V509" s="253"/>
      <c r="W509" s="253"/>
      <c r="X509" s="253"/>
      <c r="Y509" s="253"/>
      <c r="Z509" s="253"/>
      <c r="AA509" s="253"/>
      <c r="AB509" s="253"/>
      <c r="AC509" s="253"/>
      <c r="AD509" s="253"/>
      <c r="AE509" s="253"/>
      <c r="AF509" s="253"/>
      <c r="AG509" s="253"/>
      <c r="AH509" s="253"/>
      <c r="AI509" s="253"/>
      <c r="AJ509" s="253"/>
      <c r="AK509" s="253"/>
      <c r="AL509" s="253"/>
      <c r="AM509" s="253"/>
      <c r="AN509" s="253"/>
      <c r="AO509" s="253"/>
      <c r="AP509" s="253"/>
      <c r="AQ509" s="253"/>
      <c r="AR509" s="253"/>
      <c r="AS509" s="253"/>
      <c r="AT509" s="253"/>
      <c r="AU509" s="253"/>
      <c r="AV509" s="253"/>
      <c r="AW509" s="253"/>
      <c r="AX509" s="253"/>
      <c r="AY509" s="253"/>
      <c r="AZ509" s="253"/>
      <c r="BA509" s="253"/>
      <c r="BB509" s="253"/>
      <c r="BC509" s="253"/>
      <c r="BD509" s="253"/>
      <c r="BE509" s="253"/>
      <c r="BF509" s="253"/>
      <c r="BG509" s="253"/>
      <c r="BH509" s="253"/>
      <c r="BI509" s="253"/>
      <c r="BJ509" s="253"/>
      <c r="BK509" s="253"/>
      <c r="BL509" s="253"/>
      <c r="BM509" s="253"/>
      <c r="BN509" s="253"/>
      <c r="BO509" s="337"/>
      <c r="BP509" s="253"/>
      <c r="BQ509" s="253"/>
      <c r="BR509" s="253"/>
      <c r="BS509" s="253"/>
      <c r="BT509" s="253"/>
      <c r="BU509" s="253"/>
      <c r="BV509" s="253"/>
      <c r="BW509" s="253"/>
      <c r="BX509" s="253"/>
      <c r="BY509" s="253"/>
      <c r="BZ509" s="253"/>
      <c r="CA509" s="253"/>
      <c r="CB509" s="253"/>
      <c r="CC509" s="253"/>
      <c r="CD509" s="253"/>
      <c r="CE509" s="253"/>
      <c r="CF509" s="253"/>
      <c r="CG509" s="253"/>
      <c r="CH509" s="253"/>
      <c r="CI509" s="253"/>
      <c r="CJ509" s="253"/>
      <c r="CK509" s="253"/>
      <c r="CL509" s="253"/>
      <c r="CM509" s="253"/>
      <c r="CN509" s="253"/>
      <c r="CO509" s="253"/>
      <c r="CP509" s="253"/>
      <c r="CQ509" s="253"/>
      <c r="CR509" s="253"/>
      <c r="CS509" s="253"/>
      <c r="CT509" s="253"/>
      <c r="CU509" s="253"/>
      <c r="CV509" s="253"/>
      <c r="CW509" s="253"/>
      <c r="CX509" s="253"/>
      <c r="CY509" s="253"/>
      <c r="CZ509" s="253"/>
      <c r="DA509" s="253"/>
      <c r="DB509" s="253"/>
      <c r="DC509" s="253"/>
      <c r="DD509" s="253"/>
      <c r="DE509" s="253"/>
      <c r="DF509" s="253"/>
      <c r="DG509" s="253"/>
      <c r="DH509" s="253"/>
      <c r="DI509" s="253"/>
      <c r="DJ509" s="253"/>
      <c r="DK509" s="253"/>
      <c r="DL509" s="253"/>
      <c r="DM509" s="253"/>
      <c r="DN509" s="253"/>
      <c r="DO509" s="253"/>
      <c r="DP509" s="253"/>
      <c r="DQ509" s="253"/>
      <c r="DR509" s="253"/>
      <c r="DS509" s="253"/>
      <c r="DT509" s="253"/>
      <c r="DU509" s="253"/>
      <c r="DV509" s="253"/>
      <c r="DW509" s="253"/>
      <c r="DX509" s="253"/>
      <c r="DY509" s="253"/>
      <c r="DZ509" s="253"/>
      <c r="EA509" s="253"/>
      <c r="EB509" s="253"/>
      <c r="EC509" s="253"/>
      <c r="ED509" s="253"/>
      <c r="EE509" s="253"/>
      <c r="EF509" s="253"/>
      <c r="EG509" s="253"/>
      <c r="EH509" s="253"/>
      <c r="EI509" s="253"/>
      <c r="EJ509" s="253"/>
      <c r="EK509" s="253"/>
      <c r="EL509" s="253"/>
      <c r="EM509" s="253"/>
      <c r="EN509" s="253"/>
      <c r="EO509" s="253"/>
      <c r="EP509" s="253"/>
      <c r="EQ509" s="253"/>
      <c r="ER509" s="253"/>
      <c r="ES509" s="253"/>
      <c r="ET509" s="253"/>
      <c r="EU509" s="253"/>
      <c r="EV509" s="253"/>
      <c r="EW509" s="253"/>
      <c r="EX509" s="253"/>
      <c r="EY509" s="253"/>
      <c r="EZ509" s="253"/>
      <c r="FA509" s="253"/>
      <c r="FB509" s="253"/>
      <c r="FC509" s="253"/>
      <c r="FD509" s="253"/>
      <c r="FE509" s="253"/>
      <c r="FF509" s="253"/>
      <c r="FG509" s="253"/>
      <c r="FH509" s="253"/>
      <c r="FI509" s="253"/>
      <c r="FJ509" s="253"/>
      <c r="FK509" s="253"/>
      <c r="FL509" s="253"/>
      <c r="FM509" s="253"/>
      <c r="FN509" s="253"/>
      <c r="FO509" s="253"/>
      <c r="FP509" s="253"/>
      <c r="FQ509" s="253"/>
      <c r="FR509" s="253"/>
      <c r="FS509" s="253"/>
      <c r="FT509" s="253"/>
      <c r="FU509" s="253"/>
      <c r="FV509" s="253"/>
      <c r="FW509" s="253"/>
      <c r="FX509" s="253"/>
      <c r="FY509" s="253"/>
      <c r="FZ509" s="253"/>
      <c r="GA509" s="253"/>
      <c r="GB509" s="253"/>
      <c r="GC509" s="253"/>
      <c r="GD509" s="253"/>
      <c r="GE509" s="253"/>
      <c r="GF509" s="253"/>
      <c r="GG509" s="253"/>
      <c r="GH509" s="253"/>
      <c r="GI509" s="253"/>
    </row>
    <row r="510" spans="1:191" s="259" customFormat="1">
      <c r="A510" s="529"/>
      <c r="B510" s="253"/>
      <c r="C510" s="253"/>
      <c r="D510" s="253"/>
      <c r="E510" s="253"/>
      <c r="F510" s="253"/>
      <c r="G510" s="253"/>
      <c r="H510" s="253"/>
      <c r="I510" s="253"/>
      <c r="J510" s="253"/>
      <c r="K510" s="253"/>
      <c r="L510" s="253"/>
      <c r="M510" s="253"/>
      <c r="N510" s="253"/>
      <c r="O510" s="253"/>
      <c r="P510" s="253"/>
      <c r="Q510" s="253"/>
      <c r="R510" s="253"/>
      <c r="S510" s="253"/>
      <c r="T510" s="253"/>
      <c r="U510" s="253"/>
      <c r="V510" s="253"/>
      <c r="W510" s="253"/>
      <c r="X510" s="253"/>
      <c r="Y510" s="253"/>
      <c r="Z510" s="253"/>
      <c r="AA510" s="253"/>
      <c r="AB510" s="253"/>
      <c r="AC510" s="253"/>
      <c r="AD510" s="253"/>
      <c r="AE510" s="253"/>
      <c r="AF510" s="253"/>
      <c r="AG510" s="253"/>
      <c r="AH510" s="253"/>
      <c r="AI510" s="253"/>
      <c r="AJ510" s="253"/>
      <c r="AK510" s="253"/>
      <c r="AL510" s="253"/>
      <c r="AM510" s="253"/>
      <c r="AN510" s="253"/>
      <c r="AO510" s="253"/>
      <c r="AP510" s="253"/>
      <c r="AQ510" s="253"/>
      <c r="AR510" s="253"/>
      <c r="AS510" s="253"/>
      <c r="AT510" s="253"/>
      <c r="AU510" s="253"/>
      <c r="AV510" s="253"/>
      <c r="AW510" s="253"/>
      <c r="AX510" s="253"/>
      <c r="AY510" s="253"/>
      <c r="AZ510" s="253"/>
      <c r="BA510" s="253"/>
      <c r="BB510" s="253"/>
      <c r="BC510" s="253"/>
      <c r="BD510" s="253"/>
      <c r="BE510" s="253"/>
      <c r="BF510" s="253"/>
      <c r="BG510" s="253"/>
      <c r="BH510" s="253"/>
      <c r="BI510" s="253"/>
      <c r="BJ510" s="253"/>
      <c r="BK510" s="253"/>
      <c r="BL510" s="253"/>
      <c r="BM510" s="253"/>
      <c r="BN510" s="253"/>
      <c r="BO510" s="337"/>
      <c r="BP510" s="253"/>
      <c r="BQ510" s="253"/>
      <c r="BR510" s="253"/>
      <c r="BS510" s="253"/>
      <c r="BT510" s="253"/>
      <c r="BU510" s="253"/>
      <c r="BV510" s="253"/>
      <c r="BW510" s="253"/>
      <c r="BX510" s="253"/>
      <c r="BY510" s="253"/>
      <c r="BZ510" s="253"/>
      <c r="CA510" s="253"/>
      <c r="CB510" s="253"/>
      <c r="CC510" s="253"/>
      <c r="CD510" s="253"/>
      <c r="CE510" s="253"/>
      <c r="CF510" s="253"/>
      <c r="CG510" s="253"/>
      <c r="CH510" s="253"/>
      <c r="CI510" s="253"/>
      <c r="CJ510" s="253"/>
      <c r="CK510" s="253"/>
      <c r="CL510" s="253"/>
      <c r="CM510" s="253"/>
      <c r="CN510" s="253"/>
      <c r="CO510" s="253"/>
      <c r="CP510" s="253"/>
      <c r="CQ510" s="253"/>
      <c r="CR510" s="253"/>
      <c r="CS510" s="253"/>
      <c r="CT510" s="253"/>
      <c r="CU510" s="253"/>
      <c r="CV510" s="253"/>
      <c r="CW510" s="253"/>
      <c r="CX510" s="253"/>
      <c r="CY510" s="253"/>
      <c r="CZ510" s="253"/>
      <c r="DA510" s="253"/>
      <c r="DB510" s="253"/>
      <c r="DC510" s="253"/>
      <c r="DD510" s="253"/>
      <c r="DE510" s="253"/>
      <c r="DF510" s="253"/>
      <c r="DG510" s="253"/>
      <c r="DH510" s="253"/>
      <c r="DI510" s="253"/>
      <c r="DJ510" s="253"/>
      <c r="DK510" s="253"/>
      <c r="DL510" s="253"/>
      <c r="DM510" s="253"/>
      <c r="DN510" s="253"/>
      <c r="DO510" s="253"/>
      <c r="DP510" s="253"/>
      <c r="DQ510" s="253"/>
      <c r="DR510" s="253"/>
      <c r="DS510" s="253"/>
      <c r="DT510" s="253"/>
      <c r="DU510" s="253"/>
      <c r="DV510" s="253"/>
      <c r="DW510" s="253"/>
      <c r="DX510" s="253"/>
      <c r="DY510" s="253"/>
      <c r="DZ510" s="253"/>
      <c r="EA510" s="253"/>
      <c r="EB510" s="253"/>
      <c r="EC510" s="253"/>
      <c r="ED510" s="253"/>
      <c r="EE510" s="253"/>
      <c r="EF510" s="253"/>
      <c r="EG510" s="253"/>
      <c r="EH510" s="253"/>
      <c r="EI510" s="253"/>
      <c r="EJ510" s="253"/>
      <c r="EK510" s="253"/>
      <c r="EL510" s="253"/>
      <c r="EM510" s="253"/>
      <c r="EN510" s="253"/>
      <c r="EO510" s="253"/>
      <c r="EP510" s="253"/>
      <c r="EQ510" s="253"/>
      <c r="ER510" s="253"/>
      <c r="ES510" s="253"/>
      <c r="ET510" s="253"/>
      <c r="EU510" s="253"/>
      <c r="EV510" s="253"/>
      <c r="EW510" s="253"/>
      <c r="EX510" s="253"/>
      <c r="EY510" s="253"/>
      <c r="EZ510" s="253"/>
      <c r="FA510" s="253"/>
      <c r="FB510" s="253"/>
      <c r="FC510" s="253"/>
      <c r="FD510" s="253"/>
      <c r="FE510" s="253"/>
      <c r="FF510" s="253"/>
      <c r="FG510" s="253"/>
      <c r="FH510" s="253"/>
      <c r="FI510" s="253"/>
      <c r="FJ510" s="253"/>
      <c r="FK510" s="253"/>
      <c r="FL510" s="253"/>
      <c r="FM510" s="253"/>
      <c r="FN510" s="253"/>
      <c r="FO510" s="253"/>
      <c r="FP510" s="253"/>
      <c r="FQ510" s="253"/>
      <c r="FR510" s="253"/>
      <c r="FS510" s="253"/>
      <c r="FT510" s="253"/>
      <c r="FU510" s="253"/>
      <c r="FV510" s="253"/>
      <c r="FW510" s="253"/>
      <c r="FX510" s="253"/>
      <c r="FY510" s="253"/>
      <c r="FZ510" s="253"/>
      <c r="GA510" s="253"/>
      <c r="GB510" s="253"/>
      <c r="GC510" s="253"/>
      <c r="GD510" s="253"/>
      <c r="GE510" s="253"/>
      <c r="GF510" s="253"/>
      <c r="GG510" s="253"/>
      <c r="GH510" s="253"/>
      <c r="GI510" s="253"/>
    </row>
    <row r="511" spans="1:191" s="259" customFormat="1">
      <c r="A511" s="529"/>
      <c r="B511" s="253"/>
      <c r="C511" s="253"/>
      <c r="D511" s="253"/>
      <c r="E511" s="253"/>
      <c r="F511" s="253"/>
      <c r="G511" s="253"/>
      <c r="H511" s="253"/>
      <c r="I511" s="253"/>
      <c r="J511" s="253"/>
      <c r="K511" s="253"/>
      <c r="L511" s="253"/>
      <c r="M511" s="253"/>
      <c r="N511" s="253"/>
      <c r="O511" s="253"/>
      <c r="P511" s="253"/>
      <c r="Q511" s="253"/>
      <c r="R511" s="253"/>
      <c r="S511" s="253"/>
      <c r="T511" s="253"/>
      <c r="U511" s="253"/>
      <c r="V511" s="253"/>
      <c r="W511" s="253"/>
      <c r="X511" s="253"/>
      <c r="Y511" s="253"/>
      <c r="Z511" s="253"/>
      <c r="AA511" s="253"/>
      <c r="AB511" s="253"/>
      <c r="AC511" s="253"/>
      <c r="AD511" s="253"/>
      <c r="AE511" s="253"/>
      <c r="AF511" s="253"/>
      <c r="AG511" s="253"/>
      <c r="AH511" s="253"/>
      <c r="AI511" s="253"/>
      <c r="AJ511" s="253"/>
      <c r="AK511" s="253"/>
      <c r="AL511" s="253"/>
      <c r="AM511" s="253"/>
      <c r="AN511" s="253"/>
      <c r="AO511" s="253"/>
      <c r="AP511" s="253"/>
      <c r="AQ511" s="253"/>
      <c r="AR511" s="253"/>
      <c r="AS511" s="253"/>
      <c r="AT511" s="253"/>
      <c r="AU511" s="253"/>
      <c r="AV511" s="253"/>
      <c r="AW511" s="253"/>
      <c r="AX511" s="253"/>
      <c r="AY511" s="253"/>
      <c r="AZ511" s="253"/>
      <c r="BA511" s="253"/>
      <c r="BB511" s="253"/>
      <c r="BC511" s="253"/>
      <c r="BD511" s="253"/>
      <c r="BE511" s="253"/>
      <c r="BF511" s="253"/>
      <c r="BG511" s="253"/>
      <c r="BH511" s="253"/>
      <c r="BI511" s="253"/>
      <c r="BJ511" s="253"/>
      <c r="BK511" s="253"/>
      <c r="BL511" s="253"/>
      <c r="BM511" s="253"/>
      <c r="BN511" s="253"/>
      <c r="BO511" s="337"/>
      <c r="BP511" s="253"/>
      <c r="BQ511" s="253"/>
      <c r="BR511" s="253"/>
      <c r="BS511" s="253"/>
      <c r="BT511" s="253"/>
      <c r="BU511" s="253"/>
      <c r="BV511" s="253"/>
      <c r="BW511" s="253"/>
      <c r="BX511" s="253"/>
      <c r="BY511" s="253"/>
      <c r="BZ511" s="253"/>
      <c r="CA511" s="253"/>
      <c r="CB511" s="253"/>
      <c r="CC511" s="253"/>
      <c r="CD511" s="253"/>
      <c r="CE511" s="253"/>
      <c r="CF511" s="253"/>
      <c r="CG511" s="253"/>
      <c r="CH511" s="253"/>
      <c r="CI511" s="253"/>
      <c r="CJ511" s="253"/>
      <c r="CK511" s="253"/>
      <c r="CL511" s="253"/>
      <c r="CM511" s="253"/>
      <c r="CN511" s="253"/>
      <c r="CO511" s="253"/>
      <c r="CP511" s="253"/>
      <c r="CQ511" s="253"/>
      <c r="CR511" s="253"/>
      <c r="CS511" s="253"/>
      <c r="CT511" s="253"/>
      <c r="CU511" s="253"/>
      <c r="CV511" s="253"/>
      <c r="CW511" s="253"/>
      <c r="CX511" s="253"/>
      <c r="CY511" s="253"/>
      <c r="CZ511" s="253"/>
      <c r="DA511" s="253"/>
      <c r="DB511" s="253"/>
      <c r="DC511" s="253"/>
      <c r="DD511" s="253"/>
      <c r="DE511" s="253"/>
      <c r="DF511" s="253"/>
      <c r="DG511" s="253"/>
      <c r="DH511" s="253"/>
      <c r="DI511" s="253"/>
      <c r="DJ511" s="253"/>
      <c r="DK511" s="253"/>
      <c r="DL511" s="253"/>
      <c r="DM511" s="253"/>
      <c r="DN511" s="253"/>
      <c r="DO511" s="253"/>
      <c r="DP511" s="253"/>
      <c r="DQ511" s="253"/>
      <c r="DR511" s="253"/>
      <c r="DS511" s="253"/>
      <c r="DT511" s="253"/>
      <c r="DU511" s="253"/>
      <c r="DV511" s="253"/>
      <c r="DW511" s="253"/>
      <c r="DX511" s="253"/>
      <c r="DY511" s="253"/>
      <c r="DZ511" s="253"/>
      <c r="EA511" s="253"/>
      <c r="EB511" s="253"/>
      <c r="EC511" s="253"/>
      <c r="ED511" s="253"/>
      <c r="EE511" s="253"/>
      <c r="EF511" s="253"/>
      <c r="EG511" s="253"/>
      <c r="EH511" s="253"/>
      <c r="EI511" s="253"/>
      <c r="EJ511" s="253"/>
      <c r="EK511" s="253"/>
      <c r="EL511" s="253"/>
      <c r="EM511" s="253"/>
      <c r="EN511" s="253"/>
      <c r="EO511" s="253"/>
      <c r="EP511" s="253"/>
      <c r="EQ511" s="253"/>
      <c r="ER511" s="253"/>
      <c r="ES511" s="253"/>
      <c r="ET511" s="253"/>
      <c r="EU511" s="253"/>
      <c r="EV511" s="253"/>
      <c r="EW511" s="253"/>
      <c r="EX511" s="253"/>
      <c r="EY511" s="253"/>
      <c r="EZ511" s="253"/>
      <c r="FA511" s="253"/>
      <c r="FB511" s="253"/>
      <c r="FC511" s="253"/>
      <c r="FD511" s="253"/>
      <c r="FE511" s="253"/>
      <c r="FF511" s="253"/>
      <c r="FG511" s="253"/>
      <c r="FH511" s="253"/>
      <c r="FI511" s="253"/>
      <c r="FJ511" s="253"/>
      <c r="FK511" s="253"/>
      <c r="FL511" s="253"/>
      <c r="FM511" s="253"/>
      <c r="FN511" s="253"/>
      <c r="FO511" s="253"/>
      <c r="FP511" s="253"/>
      <c r="FQ511" s="253"/>
      <c r="FR511" s="253"/>
      <c r="FS511" s="253"/>
      <c r="FT511" s="253"/>
      <c r="FU511" s="253"/>
      <c r="FV511" s="253"/>
      <c r="FW511" s="253"/>
      <c r="FX511" s="253"/>
      <c r="FY511" s="253"/>
      <c r="FZ511" s="253"/>
      <c r="GA511" s="253"/>
      <c r="GB511" s="253"/>
      <c r="GC511" s="253"/>
      <c r="GD511" s="253"/>
      <c r="GE511" s="253"/>
      <c r="GF511" s="253"/>
      <c r="GG511" s="253"/>
      <c r="GH511" s="253"/>
      <c r="GI511" s="253"/>
    </row>
    <row r="521" ht="30" customHeight="1"/>
    <row r="526" ht="30" customHeight="1"/>
    <row r="530" spans="1:191" s="259" customFormat="1">
      <c r="A530" s="529"/>
      <c r="B530" s="253"/>
      <c r="C530" s="253"/>
      <c r="D530" s="253"/>
      <c r="E530" s="253"/>
      <c r="F530" s="253"/>
      <c r="G530" s="253"/>
      <c r="H530" s="253"/>
      <c r="I530" s="253"/>
      <c r="J530" s="253"/>
      <c r="K530" s="253"/>
      <c r="L530" s="253"/>
      <c r="M530" s="253"/>
      <c r="N530" s="253"/>
      <c r="O530" s="253"/>
      <c r="P530" s="253"/>
      <c r="Q530" s="253"/>
      <c r="R530" s="253"/>
      <c r="S530" s="253"/>
      <c r="T530" s="253"/>
      <c r="U530" s="253"/>
      <c r="V530" s="253"/>
      <c r="W530" s="253"/>
      <c r="X530" s="253"/>
      <c r="Y530" s="253"/>
      <c r="Z530" s="253"/>
      <c r="AA530" s="253"/>
      <c r="AB530" s="253"/>
      <c r="AC530" s="253"/>
      <c r="AD530" s="253"/>
      <c r="AE530" s="253"/>
      <c r="AF530" s="253"/>
      <c r="AG530" s="253"/>
      <c r="AH530" s="253"/>
      <c r="AI530" s="253"/>
      <c r="AJ530" s="253"/>
      <c r="AK530" s="253"/>
      <c r="AL530" s="253"/>
      <c r="AM530" s="253"/>
      <c r="AN530" s="253"/>
      <c r="AO530" s="253"/>
      <c r="AP530" s="253"/>
      <c r="AQ530" s="253"/>
      <c r="AR530" s="253"/>
      <c r="AS530" s="253"/>
      <c r="AT530" s="253"/>
      <c r="AU530" s="253"/>
      <c r="AV530" s="253"/>
      <c r="AW530" s="253"/>
      <c r="AX530" s="253"/>
      <c r="AY530" s="253"/>
      <c r="AZ530" s="253"/>
      <c r="BA530" s="253"/>
      <c r="BB530" s="253"/>
      <c r="BC530" s="253"/>
      <c r="BD530" s="253"/>
      <c r="BE530" s="253"/>
      <c r="BF530" s="253"/>
      <c r="BG530" s="253"/>
      <c r="BH530" s="253"/>
      <c r="BI530" s="253"/>
      <c r="BJ530" s="253"/>
      <c r="BK530" s="253"/>
      <c r="BL530" s="253"/>
      <c r="BM530" s="253"/>
      <c r="BN530" s="253"/>
      <c r="BO530" s="337"/>
      <c r="BP530" s="253"/>
      <c r="BQ530" s="253"/>
      <c r="BR530" s="253"/>
      <c r="BS530" s="253"/>
      <c r="BT530" s="253"/>
      <c r="BU530" s="253"/>
      <c r="BV530" s="253"/>
      <c r="BW530" s="253"/>
      <c r="BX530" s="253"/>
      <c r="BY530" s="253"/>
      <c r="BZ530" s="253"/>
      <c r="CA530" s="253"/>
      <c r="CB530" s="253"/>
      <c r="CC530" s="253"/>
      <c r="CD530" s="253"/>
      <c r="CE530" s="253"/>
      <c r="CF530" s="253"/>
      <c r="CG530" s="253"/>
      <c r="CH530" s="253"/>
      <c r="CI530" s="253"/>
      <c r="CJ530" s="253"/>
      <c r="CK530" s="253"/>
      <c r="CL530" s="253"/>
      <c r="CM530" s="253"/>
      <c r="CN530" s="253"/>
      <c r="CO530" s="253"/>
      <c r="CP530" s="253"/>
      <c r="CQ530" s="253"/>
      <c r="CR530" s="253"/>
      <c r="CS530" s="253"/>
      <c r="CT530" s="253"/>
      <c r="CU530" s="253"/>
      <c r="CV530" s="253"/>
      <c r="CW530" s="253"/>
      <c r="CX530" s="253"/>
      <c r="CY530" s="253"/>
      <c r="CZ530" s="253"/>
      <c r="DA530" s="253"/>
      <c r="DB530" s="253"/>
      <c r="DC530" s="253"/>
      <c r="DD530" s="253"/>
      <c r="DE530" s="253"/>
      <c r="DF530" s="253"/>
      <c r="DG530" s="253"/>
      <c r="DH530" s="253"/>
      <c r="DI530" s="253"/>
      <c r="DJ530" s="253"/>
      <c r="DK530" s="253"/>
      <c r="DL530" s="253"/>
      <c r="DM530" s="253"/>
      <c r="DN530" s="253"/>
      <c r="DO530" s="253"/>
      <c r="DP530" s="253"/>
      <c r="DQ530" s="253"/>
      <c r="DR530" s="253"/>
      <c r="DS530" s="253"/>
      <c r="DT530" s="253"/>
      <c r="DU530" s="253"/>
      <c r="DV530" s="253"/>
      <c r="DW530" s="253"/>
      <c r="DX530" s="253"/>
      <c r="DY530" s="253"/>
      <c r="DZ530" s="253"/>
      <c r="EA530" s="253"/>
      <c r="EB530" s="253"/>
      <c r="EC530" s="253"/>
      <c r="ED530" s="253"/>
      <c r="EE530" s="253"/>
      <c r="EF530" s="253"/>
      <c r="EG530" s="253"/>
      <c r="EH530" s="253"/>
      <c r="EI530" s="253"/>
      <c r="EJ530" s="253"/>
      <c r="EK530" s="253"/>
      <c r="EL530" s="253"/>
      <c r="EM530" s="253"/>
      <c r="EN530" s="253"/>
      <c r="EO530" s="253"/>
      <c r="EP530" s="253"/>
      <c r="EQ530" s="253"/>
      <c r="ER530" s="253"/>
      <c r="ES530" s="253"/>
      <c r="ET530" s="253"/>
      <c r="EU530" s="253"/>
      <c r="EV530" s="253"/>
      <c r="EW530" s="253"/>
      <c r="EX530" s="253"/>
      <c r="EY530" s="253"/>
      <c r="EZ530" s="253"/>
      <c r="FA530" s="253"/>
      <c r="FB530" s="253"/>
      <c r="FC530" s="253"/>
      <c r="FD530" s="253"/>
      <c r="FE530" s="253"/>
      <c r="FF530" s="253"/>
      <c r="FG530" s="253"/>
      <c r="FH530" s="253"/>
      <c r="FI530" s="253"/>
      <c r="FJ530" s="253"/>
      <c r="FK530" s="253"/>
      <c r="FL530" s="253"/>
      <c r="FM530" s="253"/>
      <c r="FN530" s="253"/>
      <c r="FO530" s="253"/>
      <c r="FP530" s="253"/>
      <c r="FQ530" s="253"/>
      <c r="FR530" s="253"/>
      <c r="FS530" s="253"/>
      <c r="FT530" s="253"/>
      <c r="FU530" s="253"/>
      <c r="FV530" s="253"/>
      <c r="FW530" s="253"/>
      <c r="FX530" s="253"/>
      <c r="FY530" s="253"/>
      <c r="FZ530" s="253"/>
      <c r="GA530" s="253"/>
      <c r="GB530" s="253"/>
      <c r="GC530" s="253"/>
      <c r="GD530" s="253"/>
      <c r="GE530" s="253"/>
      <c r="GF530" s="253"/>
      <c r="GG530" s="253"/>
      <c r="GH530" s="253"/>
      <c r="GI530" s="253"/>
    </row>
    <row r="531" spans="1:191" s="259" customFormat="1">
      <c r="A531" s="529"/>
      <c r="B531" s="253"/>
      <c r="C531" s="253"/>
      <c r="D531" s="253"/>
      <c r="E531" s="253"/>
      <c r="F531" s="253"/>
      <c r="G531" s="253"/>
      <c r="H531" s="253"/>
      <c r="I531" s="253"/>
      <c r="J531" s="253"/>
      <c r="K531" s="253"/>
      <c r="L531" s="253"/>
      <c r="M531" s="253"/>
      <c r="N531" s="253"/>
      <c r="O531" s="253"/>
      <c r="P531" s="253"/>
      <c r="Q531" s="253"/>
      <c r="R531" s="253"/>
      <c r="S531" s="253"/>
      <c r="T531" s="253"/>
      <c r="U531" s="253"/>
      <c r="V531" s="253"/>
      <c r="W531" s="253"/>
      <c r="X531" s="253"/>
      <c r="Y531" s="253"/>
      <c r="Z531" s="253"/>
      <c r="AA531" s="253"/>
      <c r="AB531" s="253"/>
      <c r="AC531" s="253"/>
      <c r="AD531" s="253"/>
      <c r="AE531" s="253"/>
      <c r="AF531" s="253"/>
      <c r="AG531" s="253"/>
      <c r="AH531" s="253"/>
      <c r="AI531" s="253"/>
      <c r="AJ531" s="253"/>
      <c r="AK531" s="253"/>
      <c r="AL531" s="253"/>
      <c r="AM531" s="253"/>
      <c r="AN531" s="253"/>
      <c r="AO531" s="253"/>
      <c r="AP531" s="253"/>
      <c r="AQ531" s="253"/>
      <c r="AR531" s="253"/>
      <c r="AS531" s="253"/>
      <c r="AT531" s="253"/>
      <c r="AU531" s="253"/>
      <c r="AV531" s="253"/>
      <c r="AW531" s="253"/>
      <c r="AX531" s="253"/>
      <c r="AY531" s="253"/>
      <c r="AZ531" s="253"/>
      <c r="BA531" s="253"/>
      <c r="BB531" s="253"/>
      <c r="BC531" s="253"/>
      <c r="BD531" s="253"/>
      <c r="BE531" s="253"/>
      <c r="BF531" s="253"/>
      <c r="BG531" s="253"/>
      <c r="BH531" s="253"/>
      <c r="BI531" s="253"/>
      <c r="BJ531" s="253"/>
      <c r="BK531" s="253"/>
      <c r="BL531" s="253"/>
      <c r="BM531" s="253"/>
      <c r="BN531" s="253"/>
      <c r="BO531" s="337"/>
      <c r="BP531" s="253"/>
      <c r="BQ531" s="253"/>
      <c r="BR531" s="253"/>
      <c r="BS531" s="253"/>
      <c r="BT531" s="253"/>
      <c r="BU531" s="253"/>
      <c r="BV531" s="253"/>
      <c r="BW531" s="253"/>
      <c r="BX531" s="253"/>
      <c r="BY531" s="253"/>
      <c r="BZ531" s="253"/>
      <c r="CA531" s="253"/>
      <c r="CB531" s="253"/>
      <c r="CC531" s="253"/>
      <c r="CD531" s="253"/>
      <c r="CE531" s="253"/>
      <c r="CF531" s="253"/>
      <c r="CG531" s="253"/>
      <c r="CH531" s="253"/>
      <c r="CI531" s="253"/>
      <c r="CJ531" s="253"/>
      <c r="CK531" s="253"/>
      <c r="CL531" s="253"/>
      <c r="CM531" s="253"/>
      <c r="CN531" s="253"/>
      <c r="CO531" s="253"/>
      <c r="CP531" s="253"/>
      <c r="CQ531" s="253"/>
      <c r="CR531" s="253"/>
      <c r="CS531" s="253"/>
      <c r="CT531" s="253"/>
      <c r="CU531" s="253"/>
      <c r="CV531" s="253"/>
      <c r="CW531" s="253"/>
      <c r="CX531" s="253"/>
      <c r="CY531" s="253"/>
      <c r="CZ531" s="253"/>
      <c r="DA531" s="253"/>
      <c r="DB531" s="253"/>
      <c r="DC531" s="253"/>
      <c r="DD531" s="253"/>
      <c r="DE531" s="253"/>
      <c r="DF531" s="253"/>
      <c r="DG531" s="253"/>
      <c r="DH531" s="253"/>
      <c r="DI531" s="253"/>
      <c r="DJ531" s="253"/>
      <c r="DK531" s="253"/>
      <c r="DL531" s="253"/>
      <c r="DM531" s="253"/>
      <c r="DN531" s="253"/>
      <c r="DO531" s="253"/>
      <c r="DP531" s="253"/>
      <c r="DQ531" s="253"/>
      <c r="DR531" s="253"/>
      <c r="DS531" s="253"/>
      <c r="DT531" s="253"/>
      <c r="DU531" s="253"/>
      <c r="DV531" s="253"/>
      <c r="DW531" s="253"/>
      <c r="DX531" s="253"/>
      <c r="DY531" s="253"/>
      <c r="DZ531" s="253"/>
      <c r="EA531" s="253"/>
      <c r="EB531" s="253"/>
      <c r="EC531" s="253"/>
      <c r="ED531" s="253"/>
      <c r="EE531" s="253"/>
      <c r="EF531" s="253"/>
      <c r="EG531" s="253"/>
      <c r="EH531" s="253"/>
      <c r="EI531" s="253"/>
      <c r="EJ531" s="253"/>
      <c r="EK531" s="253"/>
      <c r="EL531" s="253"/>
      <c r="EM531" s="253"/>
      <c r="EN531" s="253"/>
      <c r="EO531" s="253"/>
      <c r="EP531" s="253"/>
      <c r="EQ531" s="253"/>
      <c r="ER531" s="253"/>
      <c r="ES531" s="253"/>
      <c r="ET531" s="253"/>
      <c r="EU531" s="253"/>
      <c r="EV531" s="253"/>
      <c r="EW531" s="253"/>
      <c r="EX531" s="253"/>
      <c r="EY531" s="253"/>
      <c r="EZ531" s="253"/>
      <c r="FA531" s="253"/>
      <c r="FB531" s="253"/>
      <c r="FC531" s="253"/>
      <c r="FD531" s="253"/>
      <c r="FE531" s="253"/>
      <c r="FF531" s="253"/>
      <c r="FG531" s="253"/>
      <c r="FH531" s="253"/>
      <c r="FI531" s="253"/>
      <c r="FJ531" s="253"/>
      <c r="FK531" s="253"/>
      <c r="FL531" s="253"/>
      <c r="FM531" s="253"/>
      <c r="FN531" s="253"/>
      <c r="FO531" s="253"/>
      <c r="FP531" s="253"/>
      <c r="FQ531" s="253"/>
      <c r="FR531" s="253"/>
      <c r="FS531" s="253"/>
      <c r="FT531" s="253"/>
      <c r="FU531" s="253"/>
      <c r="FV531" s="253"/>
      <c r="FW531" s="253"/>
      <c r="FX531" s="253"/>
      <c r="FY531" s="253"/>
      <c r="FZ531" s="253"/>
      <c r="GA531" s="253"/>
      <c r="GB531" s="253"/>
      <c r="GC531" s="253"/>
      <c r="GD531" s="253"/>
      <c r="GE531" s="253"/>
      <c r="GF531" s="253"/>
      <c r="GG531" s="253"/>
      <c r="GH531" s="253"/>
      <c r="GI531" s="253"/>
    </row>
    <row r="548" spans="1:191" s="465" customFormat="1" ht="17.25" thickBot="1">
      <c r="A548" s="529"/>
      <c r="B548" s="253"/>
      <c r="C548" s="253"/>
      <c r="D548" s="253"/>
      <c r="E548" s="253"/>
      <c r="F548" s="253"/>
      <c r="G548" s="253"/>
      <c r="H548" s="253"/>
      <c r="I548" s="253"/>
      <c r="J548" s="253"/>
      <c r="K548" s="253"/>
      <c r="L548" s="253"/>
      <c r="M548" s="253"/>
      <c r="N548" s="253"/>
      <c r="O548" s="253"/>
      <c r="P548" s="253"/>
      <c r="Q548" s="253"/>
      <c r="R548" s="253"/>
      <c r="S548" s="253"/>
      <c r="T548" s="253"/>
      <c r="U548" s="253"/>
      <c r="V548" s="253"/>
      <c r="W548" s="253"/>
      <c r="X548" s="253"/>
      <c r="Y548" s="253"/>
      <c r="Z548" s="253"/>
      <c r="AA548" s="253"/>
      <c r="AB548" s="253"/>
      <c r="AC548" s="253"/>
      <c r="AD548" s="253"/>
      <c r="AE548" s="253"/>
      <c r="AF548" s="253"/>
      <c r="AG548" s="253"/>
      <c r="AH548" s="253"/>
      <c r="AI548" s="253"/>
      <c r="AJ548" s="253"/>
      <c r="AK548" s="253"/>
      <c r="AL548" s="253"/>
      <c r="AM548" s="253"/>
      <c r="AN548" s="253"/>
      <c r="AO548" s="253"/>
      <c r="AP548" s="253"/>
      <c r="AQ548" s="253"/>
      <c r="AR548" s="253"/>
      <c r="AS548" s="253"/>
      <c r="AT548" s="253"/>
      <c r="AU548" s="253"/>
      <c r="AV548" s="253"/>
      <c r="AW548" s="253"/>
      <c r="AX548" s="253"/>
      <c r="AY548" s="253"/>
      <c r="AZ548" s="253"/>
      <c r="BA548" s="253"/>
      <c r="BB548" s="253"/>
      <c r="BC548" s="253"/>
      <c r="BD548" s="253"/>
      <c r="BE548" s="253"/>
      <c r="BF548" s="253"/>
      <c r="BG548" s="253"/>
      <c r="BH548" s="253"/>
      <c r="BI548" s="253"/>
      <c r="BJ548" s="253"/>
      <c r="BK548" s="253"/>
      <c r="BL548" s="253"/>
      <c r="BM548" s="253"/>
      <c r="BN548" s="253"/>
      <c r="BO548" s="337"/>
      <c r="BP548" s="253"/>
      <c r="BQ548" s="253"/>
      <c r="BR548" s="253"/>
      <c r="BS548" s="253"/>
      <c r="BT548" s="253"/>
      <c r="BU548" s="253"/>
      <c r="BV548" s="253"/>
      <c r="BW548" s="253"/>
      <c r="BX548" s="253"/>
      <c r="BY548" s="253"/>
      <c r="BZ548" s="253"/>
      <c r="CA548" s="253"/>
      <c r="CB548" s="253"/>
      <c r="CC548" s="253"/>
      <c r="CD548" s="253"/>
      <c r="CE548" s="253"/>
      <c r="CF548" s="253"/>
      <c r="CG548" s="253"/>
      <c r="CH548" s="253"/>
      <c r="CI548" s="253"/>
      <c r="CJ548" s="253"/>
      <c r="CK548" s="253"/>
      <c r="CL548" s="253"/>
      <c r="CM548" s="253"/>
      <c r="CN548" s="253"/>
      <c r="CO548" s="253"/>
      <c r="CP548" s="253"/>
      <c r="CQ548" s="253"/>
      <c r="CR548" s="253"/>
      <c r="CS548" s="253"/>
      <c r="CT548" s="253"/>
      <c r="CU548" s="253"/>
      <c r="CV548" s="253"/>
      <c r="CW548" s="253"/>
      <c r="CX548" s="253"/>
      <c r="CY548" s="253"/>
      <c r="CZ548" s="253"/>
      <c r="DA548" s="253"/>
      <c r="DB548" s="253"/>
      <c r="DC548" s="253"/>
      <c r="DD548" s="253"/>
      <c r="DE548" s="253"/>
      <c r="DF548" s="253"/>
      <c r="DG548" s="253"/>
      <c r="DH548" s="253"/>
      <c r="DI548" s="253"/>
      <c r="DJ548" s="253"/>
      <c r="DK548" s="253"/>
      <c r="DL548" s="253"/>
      <c r="DM548" s="253"/>
      <c r="DN548" s="253"/>
      <c r="DO548" s="253"/>
      <c r="DP548" s="253"/>
      <c r="DQ548" s="253"/>
      <c r="DR548" s="253"/>
      <c r="DS548" s="253"/>
      <c r="DT548" s="253"/>
      <c r="DU548" s="253"/>
      <c r="DV548" s="253"/>
      <c r="DW548" s="253"/>
      <c r="DX548" s="253"/>
      <c r="DY548" s="253"/>
      <c r="DZ548" s="253"/>
      <c r="EA548" s="253"/>
      <c r="EB548" s="253"/>
      <c r="EC548" s="253"/>
      <c r="ED548" s="253"/>
      <c r="EE548" s="253"/>
      <c r="EF548" s="253"/>
      <c r="EG548" s="253"/>
      <c r="EH548" s="253"/>
      <c r="EI548" s="253"/>
      <c r="EJ548" s="253"/>
      <c r="EK548" s="253"/>
      <c r="EL548" s="253"/>
      <c r="EM548" s="253"/>
      <c r="EN548" s="253"/>
      <c r="EO548" s="253"/>
      <c r="EP548" s="253"/>
      <c r="EQ548" s="253"/>
      <c r="ER548" s="253"/>
      <c r="ES548" s="253"/>
      <c r="ET548" s="253"/>
      <c r="EU548" s="253"/>
      <c r="EV548" s="253"/>
      <c r="EW548" s="253"/>
      <c r="EX548" s="253"/>
      <c r="EY548" s="253"/>
      <c r="EZ548" s="253"/>
      <c r="FA548" s="253"/>
      <c r="FB548" s="253"/>
      <c r="FC548" s="253"/>
      <c r="FD548" s="253"/>
      <c r="FE548" s="253"/>
      <c r="FF548" s="253"/>
      <c r="FG548" s="253"/>
      <c r="FH548" s="253"/>
      <c r="FI548" s="253"/>
      <c r="FJ548" s="253"/>
      <c r="FK548" s="253"/>
      <c r="FL548" s="253"/>
      <c r="FM548" s="253"/>
      <c r="FN548" s="253"/>
      <c r="FO548" s="253"/>
      <c r="FP548" s="253"/>
      <c r="FQ548" s="253"/>
      <c r="FR548" s="253"/>
      <c r="FS548" s="253"/>
      <c r="FT548" s="253"/>
      <c r="FU548" s="253"/>
      <c r="FV548" s="253"/>
      <c r="FW548" s="253"/>
      <c r="FX548" s="253"/>
      <c r="FY548" s="253"/>
      <c r="FZ548" s="253"/>
      <c r="GA548" s="253"/>
      <c r="GB548" s="253"/>
      <c r="GC548" s="253"/>
      <c r="GD548" s="253"/>
      <c r="GE548" s="253"/>
      <c r="GF548" s="253"/>
      <c r="GG548" s="253"/>
      <c r="GH548" s="253"/>
      <c r="GI548" s="253"/>
    </row>
  </sheetData>
  <sheetProtection algorithmName="SHA-512" hashValue="gxRiS9D9foa1yiho6dtB/xUBYq6TOMTNyJTva92L26zY2t0JfAXrYRoq3CRLa4uqMHYxF6Y4BYpUSismmSWHzw==" saltValue="bSgVrXIIv3/U6OEnJP7Q4Q==" spinCount="100000" sheet="1" insertRows="0"/>
  <dataConsolidate/>
  <customSheetViews>
    <customSheetView guid="{2DAA1D84-496C-43B3-9B3D-F6443FDB70D2}" scale="90" hiddenRows="1" topLeftCell="A364">
      <selection activeCell="C287" sqref="C287"/>
      <pageMargins left="0.7" right="0.7" top="0.75" bottom="0.75" header="0.3" footer="0.3"/>
      <pageSetup paperSize="9" orientation="portrait" verticalDpi="0" r:id="rId1"/>
    </customSheetView>
    <customSheetView guid="{4795D392-B56F-435A-BCD0-DB99C7E0A0B0}" scale="90" hiddenRows="1" topLeftCell="A364">
      <selection activeCell="C287" sqref="C287"/>
      <pageMargins left="0.7" right="0.7" top="0.75" bottom="0.75" header="0.3" footer="0.3"/>
      <pageSetup paperSize="9" orientation="portrait" verticalDpi="0" r:id="rId2"/>
    </customSheetView>
  </customSheetViews>
  <mergeCells count="24">
    <mergeCell ref="A1:N1"/>
    <mergeCell ref="A207:D207"/>
    <mergeCell ref="C115:E115"/>
    <mergeCell ref="B209:F209"/>
    <mergeCell ref="B23:B28"/>
    <mergeCell ref="B31:B36"/>
    <mergeCell ref="B39:B44"/>
    <mergeCell ref="B70:B75"/>
    <mergeCell ref="B78:B83"/>
    <mergeCell ref="B86:B91"/>
    <mergeCell ref="B120:B123"/>
    <mergeCell ref="B125:B126"/>
    <mergeCell ref="B138:B142"/>
    <mergeCell ref="B145:B149"/>
    <mergeCell ref="B152:B156"/>
    <mergeCell ref="B163:B167"/>
    <mergeCell ref="H462:H465"/>
    <mergeCell ref="H293:H296"/>
    <mergeCell ref="H298:H301"/>
    <mergeCell ref="B170:B174"/>
    <mergeCell ref="B177:B181"/>
    <mergeCell ref="H375:H378"/>
    <mergeCell ref="H380:H383"/>
    <mergeCell ref="H457:H460"/>
  </mergeCells>
  <conditionalFormatting sqref="A400:XFD478">
    <cfRule type="expression" dxfId="16" priority="124">
      <formula>OR($C$398="",$C$398="לא")</formula>
    </cfRule>
  </conditionalFormatting>
  <conditionalFormatting sqref="A318:XFD478">
    <cfRule type="expression" dxfId="15" priority="49">
      <formula>OR($C$316="",$C$316="לא")</formula>
    </cfRule>
  </conditionalFormatting>
  <conditionalFormatting sqref="A212:XFD478">
    <cfRule type="expression" dxfId="14" priority="3">
      <formula>OR($C$210="לא",$C$210="")</formula>
    </cfRule>
  </conditionalFormatting>
  <dataValidations count="7">
    <dataValidation type="decimal" operator="greaterThanOrEqual" allowBlank="1" showInputMessage="1" showErrorMessage="1" sqref="E456:F456 E374:F374 C374 E246:F246 C246 E124:E135 G246:G291 G329:G374 G411:G456 C456 E183:E184 F124:H184 C183:C184 E187:H188 D196:E197 E195:H195 G196:H197 C187:C188 D194 C195:C197 H194 H189:H190 E199:E201 E203:E206 F199:H206 C199:C206 D190:E192 C190:C192">
      <formula1>0</formula1>
    </dataValidation>
    <dataValidation type="decimal" operator="greaterThanOrEqual" allowBlank="1" showInputMessage="1" showErrorMessage="1" sqref="C469:C474 F304:F308 C386:C391 C304:C309 E96:E97 C103:C107 C59:C63 E102:G107 F386:F390 E22:F23 E50 G303:G309 E309:F309 G385:G391 E391:F391 G468:G474 E474:F474 F469:F473 K3:L5 C65:C68 E54:F70 B46:B52 E45:F45 E52:E53 E46:E47 C45:C54 G22:G45 B93:B97 E92:F92 E93:E94 C92:C97 G54:G92">
      <formula1>אפס</formula1>
    </dataValidation>
    <dataValidation type="list" allowBlank="1" showInputMessage="1" showErrorMessage="1" sqref="E401:E402 E319:E320 E237:E238">
      <formula1>חודשים</formula1>
    </dataValidation>
    <dataValidation type="list" allowBlank="1" showInputMessage="1" showErrorMessage="1" sqref="F401:F402 F319:F320 F237:F238">
      <formula1>ימים</formula1>
    </dataValidation>
    <dataValidation type="list" allowBlank="1" showInputMessage="1" showErrorMessage="1" sqref="C398 C316 C210">
      <formula1>כן_לא</formula1>
    </dataValidation>
    <dataValidation type="whole" operator="greaterThanOrEqual" allowBlank="1" showInputMessage="1" showErrorMessage="1" sqref="E195">
      <formula1>אפס</formula1>
    </dataValidation>
    <dataValidation operator="greaterThanOrEqual" allowBlank="1" showInputMessage="1" showErrorMessage="1" sqref="E48:E49 C48:C49 C51 E51"/>
  </dataValidations>
  <hyperlinks>
    <hyperlink ref="B7" r:id="rId3"/>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XFD218"/>
  <sheetViews>
    <sheetView rightToLeft="1" topLeftCell="A15" zoomScale="85" zoomScaleNormal="85" workbookViewId="0">
      <selection activeCell="C15" sqref="C15"/>
    </sheetView>
  </sheetViews>
  <sheetFormatPr defaultColWidth="9" defaultRowHeight="14.25" outlineLevelRow="1" outlineLevelCol="1"/>
  <cols>
    <col min="1" max="1" width="9" style="124"/>
    <col min="2" max="2" width="27.75" style="51" customWidth="1"/>
    <col min="3" max="3" width="22.875" style="51" bestFit="1" customWidth="1"/>
    <col min="4" max="4" width="22.375" style="51" bestFit="1" customWidth="1"/>
    <col min="5" max="5" width="26.75" style="51" bestFit="1" customWidth="1"/>
    <col min="6" max="6" width="17.25" style="51" customWidth="1"/>
    <col min="7" max="7" width="23.125" style="51" bestFit="1" customWidth="1"/>
    <col min="8" max="8" width="26.375" style="51" customWidth="1"/>
    <col min="9" max="9" width="16.625" style="51" customWidth="1"/>
    <col min="10" max="10" width="16.75" style="51" hidden="1" customWidth="1" outlineLevel="1"/>
    <col min="11" max="14" width="9.125" style="51" hidden="1" customWidth="1" outlineLevel="1"/>
    <col min="15" max="15" width="9" style="51" hidden="1" customWidth="1" outlineLevel="1"/>
    <col min="16" max="16" width="9" style="51" collapsed="1"/>
    <col min="17" max="21" width="9" style="51"/>
    <col min="22" max="22" width="12.125" style="51" customWidth="1"/>
    <col min="23" max="16384" width="9" style="51"/>
  </cols>
  <sheetData>
    <row r="1" spans="1:304" s="8" customFormat="1" ht="66" customHeight="1">
      <c r="A1" s="20"/>
      <c r="C1" s="780" t="s">
        <v>158</v>
      </c>
      <c r="D1" s="781"/>
      <c r="E1" s="781"/>
      <c r="F1" s="781"/>
    </row>
    <row r="2" spans="1:304" s="8" customFormat="1" ht="66" customHeight="1">
      <c r="A2" s="20"/>
      <c r="C2" s="9"/>
      <c r="D2" s="782" t="s">
        <v>2132</v>
      </c>
      <c r="E2" s="782"/>
      <c r="F2" s="10"/>
    </row>
    <row r="3" spans="1:304" s="14" customFormat="1" ht="34.5" customHeight="1">
      <c r="A3" s="11" t="s">
        <v>2160</v>
      </c>
      <c r="C3" s="21"/>
    </row>
    <row r="4" spans="1:304" s="14" customFormat="1" ht="15">
      <c r="A4" s="17" t="s">
        <v>269</v>
      </c>
      <c r="C4" s="21"/>
    </row>
    <row r="5" spans="1:304" s="14" customFormat="1" ht="15">
      <c r="A5" s="22"/>
      <c r="B5" s="17"/>
      <c r="C5" s="21"/>
    </row>
    <row r="6" spans="1:304" s="19" customFormat="1">
      <c r="A6" s="124"/>
      <c r="B6" s="51"/>
      <c r="C6" s="14"/>
      <c r="D6" s="23" t="s">
        <v>28</v>
      </c>
      <c r="E6" s="24" t="s">
        <v>25</v>
      </c>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98"/>
      <c r="BN6" s="98"/>
      <c r="BO6" s="98"/>
      <c r="BP6" s="98"/>
      <c r="BQ6" s="98"/>
      <c r="BR6" s="98"/>
      <c r="BS6" s="98"/>
      <c r="BT6" s="14"/>
      <c r="BU6" s="14"/>
      <c r="BV6" s="14"/>
      <c r="BW6" s="14"/>
      <c r="BX6" s="14"/>
      <c r="BY6" s="98"/>
      <c r="BZ6" s="98"/>
      <c r="CA6" s="98"/>
      <c r="CB6" s="98"/>
      <c r="CC6" s="98"/>
      <c r="CD6" s="98"/>
      <c r="CE6" s="98"/>
      <c r="CF6" s="98"/>
      <c r="CG6" s="98"/>
      <c r="CH6" s="98"/>
      <c r="CI6" s="98"/>
      <c r="CJ6" s="98"/>
      <c r="CK6" s="98"/>
      <c r="CL6" s="98"/>
      <c r="CM6" s="98"/>
      <c r="CN6" s="98"/>
      <c r="CO6" s="98"/>
      <c r="CP6" s="98"/>
      <c r="CQ6" s="98"/>
      <c r="CR6" s="98"/>
      <c r="CS6" s="98"/>
      <c r="CT6" s="98"/>
      <c r="CU6" s="98"/>
      <c r="CV6" s="98"/>
      <c r="CW6" s="98"/>
      <c r="CX6" s="98"/>
      <c r="CY6" s="98"/>
      <c r="CZ6" s="98"/>
      <c r="DA6" s="98"/>
      <c r="DB6" s="98"/>
      <c r="DC6" s="98"/>
      <c r="DD6" s="98"/>
      <c r="DE6" s="98"/>
      <c r="DF6" s="98"/>
      <c r="DG6" s="98"/>
      <c r="DH6" s="98"/>
      <c r="DI6" s="98"/>
      <c r="DJ6" s="98"/>
      <c r="DK6" s="98"/>
      <c r="DL6" s="98"/>
      <c r="DM6" s="98"/>
      <c r="DN6" s="98"/>
      <c r="DO6" s="98"/>
      <c r="DP6" s="98"/>
      <c r="DQ6" s="98"/>
      <c r="DR6" s="98"/>
      <c r="DS6" s="98"/>
      <c r="DT6" s="98"/>
      <c r="DU6" s="98"/>
      <c r="DV6" s="98"/>
      <c r="DW6" s="98"/>
      <c r="DX6" s="98"/>
      <c r="DY6" s="98"/>
      <c r="DZ6" s="98"/>
      <c r="EA6" s="98"/>
      <c r="EB6" s="98"/>
      <c r="EC6" s="98"/>
      <c r="ED6" s="98"/>
      <c r="EE6" s="98"/>
      <c r="EF6" s="98"/>
      <c r="EG6" s="98"/>
      <c r="EH6" s="98"/>
      <c r="EI6" s="98"/>
      <c r="EJ6" s="98"/>
      <c r="EK6" s="98"/>
      <c r="EL6" s="98"/>
      <c r="EM6" s="98"/>
      <c r="EN6" s="98"/>
      <c r="EO6" s="98"/>
      <c r="EP6" s="98"/>
      <c r="EQ6" s="98"/>
      <c r="ER6" s="98"/>
      <c r="ES6" s="98"/>
      <c r="ET6" s="98"/>
      <c r="EU6" s="98"/>
      <c r="EV6" s="98"/>
      <c r="EW6" s="98"/>
      <c r="EX6" s="98"/>
      <c r="EY6" s="98"/>
      <c r="EZ6" s="98"/>
      <c r="FA6" s="98"/>
      <c r="FB6" s="98"/>
      <c r="FC6" s="98"/>
      <c r="FD6" s="98"/>
      <c r="FE6" s="98"/>
      <c r="FF6" s="98"/>
      <c r="FG6" s="98"/>
      <c r="FH6" s="98"/>
      <c r="FI6" s="98"/>
      <c r="FJ6" s="98"/>
      <c r="FK6" s="98"/>
      <c r="FL6" s="98"/>
      <c r="FM6" s="98"/>
      <c r="FN6" s="98"/>
      <c r="FO6" s="98"/>
      <c r="FP6" s="98"/>
      <c r="FQ6" s="98"/>
      <c r="FR6" s="98"/>
      <c r="FS6" s="98"/>
      <c r="FT6" s="98"/>
      <c r="FU6" s="98"/>
      <c r="FV6" s="98"/>
      <c r="FW6" s="98"/>
      <c r="FX6" s="98"/>
      <c r="FY6" s="98"/>
      <c r="FZ6" s="98"/>
      <c r="GA6" s="98"/>
      <c r="GB6" s="98"/>
      <c r="GC6" s="98"/>
      <c r="GD6" s="98"/>
      <c r="GE6" s="98"/>
      <c r="GF6" s="98"/>
      <c r="GG6" s="98"/>
      <c r="GH6" s="98"/>
      <c r="GI6" s="98"/>
      <c r="GJ6" s="98"/>
      <c r="GK6" s="98"/>
      <c r="GL6" s="98"/>
      <c r="GM6" s="98"/>
      <c r="GN6" s="98"/>
      <c r="GO6" s="98"/>
      <c r="GP6" s="98"/>
      <c r="GQ6" s="98"/>
      <c r="GR6" s="98"/>
      <c r="GS6" s="98"/>
      <c r="GT6" s="98"/>
      <c r="GU6" s="98"/>
      <c r="GV6" s="98"/>
      <c r="GW6" s="98"/>
      <c r="GX6" s="98"/>
      <c r="GY6" s="98"/>
      <c r="GZ6" s="98"/>
      <c r="HA6" s="98"/>
      <c r="HB6" s="98"/>
      <c r="HC6" s="98"/>
      <c r="HD6" s="98"/>
      <c r="HE6" s="98"/>
      <c r="HF6" s="98"/>
      <c r="HG6" s="98"/>
      <c r="HH6" s="98"/>
      <c r="HI6" s="98"/>
      <c r="HJ6" s="98"/>
      <c r="HK6" s="98"/>
      <c r="HL6" s="98"/>
      <c r="HM6" s="98"/>
      <c r="HN6" s="98"/>
      <c r="HO6" s="98"/>
      <c r="HP6" s="98"/>
      <c r="HQ6" s="98"/>
      <c r="HR6" s="98"/>
      <c r="HS6" s="98"/>
      <c r="HT6" s="98"/>
      <c r="HU6" s="98"/>
      <c r="HV6" s="98"/>
      <c r="HW6" s="98"/>
      <c r="HX6" s="98"/>
      <c r="HY6" s="98"/>
      <c r="HZ6" s="98"/>
      <c r="IA6" s="98"/>
      <c r="IB6" s="98"/>
      <c r="IC6" s="98"/>
      <c r="ID6" s="98"/>
      <c r="IE6" s="98"/>
      <c r="IF6" s="98"/>
      <c r="IG6" s="98"/>
      <c r="IH6" s="98"/>
      <c r="II6" s="98"/>
      <c r="IJ6" s="98"/>
      <c r="IK6" s="98"/>
      <c r="IL6" s="98"/>
      <c r="IM6" s="98"/>
      <c r="IN6" s="98"/>
      <c r="IO6" s="98"/>
      <c r="IP6" s="98"/>
      <c r="IQ6" s="98"/>
      <c r="IR6" s="98"/>
      <c r="IS6" s="98"/>
      <c r="IT6" s="98"/>
      <c r="IU6" s="98"/>
      <c r="IV6" s="98"/>
      <c r="IW6" s="98"/>
      <c r="IX6" s="98"/>
      <c r="IY6" s="98"/>
      <c r="IZ6" s="98"/>
      <c r="JA6" s="98"/>
      <c r="JB6" s="98"/>
      <c r="JC6" s="98"/>
      <c r="JD6" s="98"/>
      <c r="JE6" s="98"/>
      <c r="JF6" s="98"/>
      <c r="JG6" s="98"/>
      <c r="JH6" s="98"/>
      <c r="JI6" s="98"/>
      <c r="JJ6" s="98"/>
      <c r="JK6" s="98"/>
      <c r="JL6" s="98"/>
      <c r="JM6" s="98"/>
      <c r="JN6" s="98"/>
      <c r="JO6" s="98"/>
      <c r="JP6" s="98"/>
      <c r="JQ6" s="98"/>
      <c r="JR6" s="98"/>
      <c r="JS6" s="98"/>
      <c r="JT6" s="14"/>
      <c r="JU6" s="14"/>
      <c r="JV6" s="14"/>
      <c r="JW6" s="14"/>
      <c r="JX6" s="14"/>
      <c r="JY6" s="14"/>
      <c r="JZ6" s="14"/>
      <c r="KA6" s="14"/>
      <c r="KB6" s="14"/>
      <c r="KC6" s="14"/>
      <c r="KD6" s="14"/>
      <c r="KE6" s="14"/>
      <c r="KF6" s="14"/>
      <c r="KG6" s="14"/>
      <c r="KH6" s="14"/>
      <c r="KI6" s="14"/>
      <c r="KJ6" s="14"/>
      <c r="KK6" s="14"/>
      <c r="KL6" s="14"/>
      <c r="KM6" s="14"/>
    </row>
    <row r="7" spans="1:304" s="16" customFormat="1" ht="18">
      <c r="A7" s="124"/>
      <c r="B7" s="51"/>
      <c r="C7" s="14"/>
      <c r="D7" s="14"/>
      <c r="E7" s="25" t="s">
        <v>26</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4"/>
      <c r="BM7" s="98"/>
      <c r="BN7" s="98"/>
      <c r="BO7" s="98"/>
      <c r="BP7" s="98"/>
      <c r="BQ7" s="98"/>
      <c r="BR7" s="98"/>
      <c r="BS7" s="98"/>
      <c r="BT7" s="14"/>
      <c r="BU7" s="14"/>
      <c r="BV7" s="14"/>
      <c r="BW7" s="14"/>
      <c r="BX7" s="14"/>
      <c r="BY7" s="98"/>
      <c r="BZ7" s="98"/>
      <c r="CA7" s="98"/>
      <c r="CB7" s="98"/>
      <c r="CC7" s="98"/>
      <c r="CD7" s="98"/>
      <c r="CE7" s="98"/>
      <c r="CF7" s="98"/>
      <c r="CG7" s="98"/>
      <c r="CH7" s="98"/>
      <c r="CI7" s="98"/>
      <c r="CJ7" s="98"/>
      <c r="CK7" s="98"/>
      <c r="CL7" s="98"/>
      <c r="CM7" s="98"/>
      <c r="CN7" s="98"/>
      <c r="CO7" s="98"/>
      <c r="CP7" s="98"/>
      <c r="CQ7" s="98"/>
      <c r="CR7" s="98"/>
      <c r="CS7" s="98"/>
      <c r="CT7" s="98"/>
      <c r="CU7" s="98"/>
      <c r="CV7" s="98"/>
      <c r="CW7" s="98"/>
      <c r="CX7" s="98"/>
      <c r="CY7" s="98"/>
      <c r="CZ7" s="98"/>
      <c r="DA7" s="98"/>
      <c r="DB7" s="98"/>
      <c r="DC7" s="98"/>
      <c r="DD7" s="98"/>
      <c r="DE7" s="98"/>
      <c r="DF7" s="98"/>
      <c r="DG7" s="98"/>
      <c r="DH7" s="98"/>
      <c r="DI7" s="98"/>
      <c r="DJ7" s="98"/>
      <c r="DK7" s="98"/>
      <c r="DL7" s="98"/>
      <c r="DM7" s="98"/>
      <c r="DN7" s="98"/>
      <c r="DO7" s="98"/>
      <c r="DP7" s="98"/>
      <c r="DQ7" s="98"/>
      <c r="DR7" s="98"/>
      <c r="DS7" s="98"/>
      <c r="DT7" s="98"/>
      <c r="DU7" s="98"/>
      <c r="DV7" s="98"/>
      <c r="DW7" s="98"/>
      <c r="DX7" s="98"/>
      <c r="DY7" s="98"/>
      <c r="DZ7" s="98"/>
      <c r="EA7" s="98"/>
      <c r="EB7" s="98"/>
      <c r="EC7" s="98"/>
      <c r="ED7" s="98"/>
      <c r="EE7" s="98"/>
      <c r="EF7" s="98"/>
      <c r="EG7" s="98"/>
      <c r="EH7" s="98"/>
      <c r="EI7" s="98"/>
      <c r="EJ7" s="98"/>
      <c r="EK7" s="98"/>
      <c r="EL7" s="98"/>
      <c r="EM7" s="98"/>
      <c r="EN7" s="98"/>
      <c r="EO7" s="98"/>
      <c r="EP7" s="98"/>
      <c r="EQ7" s="98"/>
      <c r="ER7" s="98"/>
      <c r="ES7" s="98"/>
      <c r="ET7" s="98"/>
      <c r="EU7" s="98"/>
      <c r="EV7" s="98"/>
      <c r="EW7" s="98"/>
      <c r="EX7" s="98"/>
      <c r="EY7" s="98"/>
      <c r="EZ7" s="98"/>
      <c r="FA7" s="98"/>
      <c r="FB7" s="98"/>
      <c r="FC7" s="98"/>
      <c r="FD7" s="98"/>
      <c r="FE7" s="98"/>
      <c r="FF7" s="98"/>
      <c r="FG7" s="98"/>
      <c r="FH7" s="98"/>
      <c r="FI7" s="98"/>
      <c r="FJ7" s="98"/>
      <c r="FK7" s="98"/>
      <c r="FL7" s="98"/>
      <c r="FM7" s="98"/>
      <c r="FN7" s="98"/>
      <c r="FO7" s="98"/>
      <c r="FP7" s="98"/>
      <c r="FQ7" s="98"/>
      <c r="FR7" s="98"/>
      <c r="FS7" s="98"/>
      <c r="FT7" s="98"/>
      <c r="FU7" s="98"/>
      <c r="FV7" s="98"/>
      <c r="FW7" s="98"/>
      <c r="FX7" s="98"/>
      <c r="FY7" s="98"/>
      <c r="FZ7" s="98"/>
      <c r="GA7" s="98"/>
      <c r="GB7" s="98"/>
      <c r="GC7" s="98"/>
      <c r="GD7" s="98"/>
      <c r="GE7" s="98"/>
      <c r="GF7" s="98"/>
      <c r="GG7" s="98"/>
      <c r="GH7" s="98"/>
      <c r="GI7" s="98"/>
      <c r="GJ7" s="98"/>
      <c r="GK7" s="98"/>
      <c r="GL7" s="98"/>
      <c r="GM7" s="98"/>
      <c r="GN7" s="98"/>
      <c r="GO7" s="98"/>
      <c r="GP7" s="98"/>
      <c r="GQ7" s="98"/>
      <c r="GR7" s="98"/>
      <c r="GS7" s="98"/>
      <c r="GT7" s="98"/>
      <c r="GU7" s="98"/>
      <c r="GV7" s="98"/>
      <c r="GW7" s="98"/>
      <c r="GX7" s="98"/>
      <c r="GY7" s="98"/>
      <c r="GZ7" s="98"/>
      <c r="HA7" s="98"/>
      <c r="HB7" s="98"/>
      <c r="HC7" s="98"/>
      <c r="HD7" s="98"/>
      <c r="HE7" s="98"/>
      <c r="HF7" s="98"/>
      <c r="HG7" s="98"/>
      <c r="HH7" s="98"/>
      <c r="HI7" s="98"/>
      <c r="HJ7" s="98"/>
      <c r="HK7" s="98"/>
      <c r="HL7" s="98"/>
      <c r="HM7" s="98"/>
      <c r="HN7" s="98"/>
      <c r="HO7" s="98"/>
      <c r="HP7" s="98"/>
      <c r="HQ7" s="98"/>
      <c r="HR7" s="98"/>
      <c r="HS7" s="98"/>
      <c r="HT7" s="98"/>
      <c r="HU7" s="98"/>
      <c r="HV7" s="98"/>
      <c r="HW7" s="98"/>
      <c r="HX7" s="98"/>
      <c r="HY7" s="98"/>
      <c r="HZ7" s="98"/>
      <c r="IA7" s="98"/>
      <c r="IB7" s="98"/>
      <c r="IC7" s="98"/>
      <c r="ID7" s="98"/>
      <c r="IE7" s="98"/>
      <c r="IF7" s="98"/>
      <c r="IG7" s="98"/>
      <c r="IH7" s="98"/>
      <c r="II7" s="98"/>
      <c r="IJ7" s="98"/>
      <c r="IK7" s="98"/>
      <c r="IL7" s="98"/>
      <c r="IM7" s="98"/>
      <c r="IN7" s="98"/>
      <c r="IO7" s="98"/>
      <c r="IP7" s="98"/>
      <c r="IQ7" s="98"/>
      <c r="IR7" s="98"/>
      <c r="IS7" s="98"/>
      <c r="IT7" s="98"/>
      <c r="IU7" s="98"/>
      <c r="IV7" s="98"/>
      <c r="IW7" s="98"/>
      <c r="IX7" s="98"/>
      <c r="IY7" s="98"/>
      <c r="IZ7" s="98"/>
      <c r="JA7" s="98"/>
      <c r="JB7" s="98"/>
      <c r="JC7" s="98"/>
      <c r="JD7" s="98"/>
      <c r="JE7" s="98"/>
      <c r="JF7" s="98"/>
      <c r="JG7" s="98"/>
      <c r="JH7" s="98"/>
      <c r="JI7" s="98"/>
      <c r="JJ7" s="98"/>
      <c r="JK7" s="98"/>
      <c r="JL7" s="98"/>
      <c r="JM7" s="98"/>
      <c r="JN7" s="98"/>
      <c r="JO7" s="98"/>
      <c r="JP7" s="98"/>
      <c r="JQ7" s="98"/>
      <c r="JR7" s="98"/>
      <c r="JS7" s="98"/>
      <c r="JT7" s="12"/>
      <c r="JU7" s="12"/>
      <c r="JV7" s="12"/>
      <c r="JW7" s="12"/>
      <c r="JX7" s="12"/>
      <c r="JY7" s="12"/>
      <c r="JZ7" s="12"/>
      <c r="KA7" s="12"/>
      <c r="KB7" s="12"/>
      <c r="KC7" s="12"/>
      <c r="KD7" s="12"/>
      <c r="KE7" s="12"/>
      <c r="KF7" s="12"/>
      <c r="KG7" s="12"/>
      <c r="KH7" s="12"/>
      <c r="KI7" s="12"/>
      <c r="KJ7" s="12"/>
      <c r="KK7" s="12"/>
      <c r="KL7" s="12"/>
      <c r="KM7" s="12"/>
    </row>
    <row r="9" spans="1:304" s="16" customFormat="1" ht="18">
      <c r="A9" s="13"/>
      <c r="B9" s="26" t="s">
        <v>313</v>
      </c>
      <c r="C9" s="12"/>
      <c r="D9" s="12"/>
      <c r="E9" s="12"/>
      <c r="F9" s="12"/>
      <c r="G9" s="12"/>
      <c r="H9" s="12"/>
      <c r="I9" s="12"/>
      <c r="J9" s="12"/>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12"/>
      <c r="DF9" s="12"/>
      <c r="DG9" s="12"/>
      <c r="DH9" s="12"/>
      <c r="DI9" s="12"/>
      <c r="DJ9" s="12"/>
      <c r="DK9" s="12"/>
      <c r="DL9" s="12"/>
      <c r="DM9" s="12"/>
      <c r="DN9" s="12"/>
      <c r="DO9" s="12"/>
      <c r="DP9" s="12"/>
      <c r="DQ9" s="12"/>
      <c r="DR9" s="12"/>
      <c r="DS9" s="12"/>
      <c r="DT9" s="12"/>
      <c r="DU9" s="12"/>
      <c r="DV9" s="12"/>
      <c r="DW9" s="12"/>
      <c r="DX9" s="12"/>
      <c r="DY9" s="12"/>
      <c r="DZ9" s="12"/>
      <c r="EA9" s="12"/>
      <c r="EB9" s="12"/>
      <c r="EC9" s="12"/>
      <c r="ED9" s="12"/>
      <c r="EE9" s="12"/>
      <c r="EF9" s="12"/>
      <c r="EG9" s="12"/>
      <c r="EH9" s="12"/>
      <c r="EI9" s="12"/>
      <c r="EJ9" s="12"/>
      <c r="EK9" s="12"/>
      <c r="EL9" s="12"/>
      <c r="EM9" s="12"/>
      <c r="EN9" s="12"/>
      <c r="EO9" s="12"/>
      <c r="EP9" s="12"/>
      <c r="EQ9" s="12"/>
      <c r="ER9" s="12"/>
      <c r="ES9" s="12"/>
      <c r="ET9" s="12"/>
      <c r="EU9" s="12"/>
      <c r="EV9" s="12"/>
      <c r="EW9" s="12"/>
      <c r="EX9" s="12"/>
      <c r="EY9" s="12"/>
      <c r="EZ9" s="12"/>
      <c r="FA9" s="12"/>
      <c r="FB9" s="12"/>
      <c r="FC9" s="12"/>
      <c r="FD9" s="12"/>
      <c r="FE9" s="12"/>
      <c r="FF9" s="12"/>
      <c r="FG9" s="12"/>
      <c r="FH9" s="12"/>
      <c r="FI9" s="12"/>
      <c r="FJ9" s="12"/>
      <c r="FK9" s="12"/>
      <c r="FL9" s="12"/>
      <c r="FM9" s="12"/>
      <c r="FN9" s="12"/>
      <c r="FO9" s="12"/>
      <c r="FP9" s="12"/>
      <c r="FQ9" s="12"/>
      <c r="FR9" s="12"/>
      <c r="FS9" s="12"/>
      <c r="FT9" s="12"/>
      <c r="FU9" s="12"/>
      <c r="FV9" s="12"/>
      <c r="FW9" s="12"/>
      <c r="FX9" s="12"/>
      <c r="FY9" s="12"/>
      <c r="FZ9" s="12"/>
      <c r="GA9" s="12"/>
      <c r="GB9" s="12"/>
      <c r="GC9" s="12"/>
      <c r="GD9" s="12"/>
      <c r="GE9" s="12"/>
      <c r="GF9" s="12"/>
      <c r="GG9" s="12"/>
      <c r="GH9" s="12"/>
      <c r="GI9" s="12"/>
      <c r="GJ9" s="12"/>
      <c r="GK9" s="12"/>
      <c r="GL9" s="12"/>
      <c r="GM9" s="12"/>
      <c r="GN9" s="12"/>
      <c r="GO9" s="12"/>
      <c r="GP9" s="12"/>
      <c r="GQ9" s="12"/>
      <c r="GR9" s="12"/>
      <c r="GS9" s="12"/>
      <c r="GT9" s="12"/>
      <c r="GU9" s="12"/>
      <c r="GV9" s="12"/>
      <c r="GW9" s="12"/>
      <c r="GX9" s="12"/>
      <c r="GY9" s="12"/>
      <c r="GZ9" s="12"/>
      <c r="HA9" s="12"/>
      <c r="HB9" s="12"/>
      <c r="HC9" s="12"/>
      <c r="HD9" s="12"/>
      <c r="HE9" s="12"/>
      <c r="HF9" s="12"/>
      <c r="HG9" s="12"/>
      <c r="HH9" s="12"/>
      <c r="HI9" s="12"/>
      <c r="HJ9" s="12"/>
      <c r="HK9" s="12"/>
      <c r="HL9" s="12"/>
      <c r="HM9" s="12"/>
      <c r="HN9" s="12"/>
      <c r="HO9" s="12"/>
      <c r="HP9" s="12"/>
      <c r="HQ9" s="12"/>
      <c r="HR9" s="12"/>
      <c r="HS9" s="12"/>
      <c r="HT9" s="12"/>
      <c r="HU9" s="12"/>
      <c r="HV9" s="12"/>
      <c r="HW9" s="12"/>
      <c r="HX9" s="12"/>
      <c r="HY9" s="12"/>
      <c r="HZ9" s="12"/>
      <c r="IA9" s="12"/>
      <c r="IB9" s="12"/>
      <c r="IC9" s="12"/>
      <c r="ID9" s="12"/>
      <c r="IE9" s="12"/>
      <c r="IF9" s="12"/>
      <c r="IG9" s="12"/>
      <c r="IH9" s="12"/>
      <c r="II9" s="12"/>
      <c r="IJ9" s="12"/>
      <c r="IK9" s="12"/>
      <c r="IL9" s="12"/>
      <c r="IM9" s="12"/>
      <c r="IN9" s="12"/>
      <c r="IO9" s="12"/>
      <c r="IP9" s="12"/>
      <c r="IQ9" s="12"/>
      <c r="IR9" s="12"/>
      <c r="IS9" s="12"/>
      <c r="IT9" s="12"/>
      <c r="IU9" s="12"/>
      <c r="IV9" s="12"/>
      <c r="IW9" s="12"/>
      <c r="IX9" s="12"/>
      <c r="IY9" s="12"/>
      <c r="IZ9" s="12"/>
      <c r="JA9" s="12"/>
      <c r="JB9" s="12"/>
      <c r="JC9" s="12"/>
      <c r="JD9" s="12"/>
      <c r="JE9" s="12"/>
      <c r="JF9" s="12"/>
      <c r="JG9" s="12"/>
      <c r="JH9" s="12"/>
      <c r="JI9" s="12"/>
      <c r="JJ9" s="12"/>
      <c r="JK9" s="12"/>
      <c r="JL9" s="12"/>
      <c r="JM9" s="12"/>
      <c r="JN9" s="12"/>
      <c r="JO9" s="12"/>
      <c r="JP9" s="12"/>
      <c r="JQ9" s="12"/>
      <c r="JR9" s="12"/>
      <c r="JS9" s="12"/>
      <c r="JT9" s="15"/>
      <c r="JU9" s="15"/>
      <c r="JV9" s="15"/>
      <c r="JW9" s="15"/>
      <c r="JX9" s="15"/>
      <c r="JY9" s="15"/>
      <c r="JZ9" s="15"/>
      <c r="KA9" s="15"/>
      <c r="KB9" s="15"/>
      <c r="KC9" s="15"/>
      <c r="KD9" s="15"/>
      <c r="KE9" s="15"/>
      <c r="KF9" s="15"/>
      <c r="KG9" s="15"/>
      <c r="KH9" s="15"/>
      <c r="KI9" s="15"/>
      <c r="KJ9" s="15"/>
      <c r="KK9" s="15"/>
      <c r="KL9" s="15"/>
      <c r="KM9" s="15"/>
    </row>
    <row r="10" spans="1:304" s="16" customFormat="1" ht="18">
      <c r="A10" s="27" t="s">
        <v>159</v>
      </c>
      <c r="B10" s="14"/>
      <c r="C10" s="14"/>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c r="CK10" s="14"/>
      <c r="CL10" s="14"/>
      <c r="CM10" s="14"/>
      <c r="CN10" s="14"/>
      <c r="CO10" s="14"/>
      <c r="CP10" s="14"/>
      <c r="CQ10" s="14"/>
      <c r="CR10" s="14"/>
      <c r="CS10" s="14"/>
      <c r="CT10" s="14"/>
      <c r="CU10" s="14"/>
      <c r="CV10" s="14"/>
      <c r="CW10" s="14"/>
      <c r="CX10" s="14"/>
      <c r="CY10" s="14"/>
      <c r="CZ10" s="14"/>
      <c r="DA10" s="14"/>
      <c r="DB10" s="14"/>
      <c r="DC10" s="14"/>
      <c r="DD10" s="14"/>
      <c r="DE10" s="14"/>
      <c r="DF10" s="14"/>
      <c r="DG10" s="14"/>
      <c r="DH10" s="14"/>
      <c r="DI10" s="14"/>
      <c r="DJ10" s="14"/>
      <c r="DK10" s="14"/>
      <c r="DL10" s="14"/>
      <c r="DM10" s="14"/>
      <c r="DN10" s="14"/>
      <c r="DO10" s="14"/>
      <c r="DP10" s="14"/>
      <c r="DQ10" s="14"/>
      <c r="DR10" s="14"/>
      <c r="DS10" s="14"/>
      <c r="DT10" s="14"/>
      <c r="DU10" s="14"/>
      <c r="DV10" s="14"/>
      <c r="DW10" s="14"/>
      <c r="DX10" s="14"/>
      <c r="DY10" s="14"/>
      <c r="DZ10" s="14"/>
      <c r="EA10" s="14"/>
      <c r="EB10" s="14"/>
      <c r="EC10" s="14"/>
      <c r="ED10" s="14"/>
      <c r="EE10" s="14"/>
      <c r="EF10" s="14"/>
      <c r="EG10" s="14"/>
      <c r="EH10" s="14"/>
      <c r="EI10" s="14"/>
      <c r="EJ10" s="14"/>
      <c r="EK10" s="14"/>
      <c r="EL10" s="14"/>
      <c r="EM10" s="14"/>
      <c r="EN10" s="14"/>
      <c r="EO10" s="14"/>
      <c r="EP10" s="14"/>
      <c r="EQ10" s="14"/>
      <c r="ER10" s="14"/>
      <c r="ES10" s="14"/>
      <c r="ET10" s="14"/>
      <c r="EU10" s="14"/>
      <c r="EV10" s="14"/>
      <c r="EW10" s="14"/>
      <c r="EX10" s="14"/>
      <c r="EY10" s="14"/>
      <c r="EZ10" s="14"/>
      <c r="FA10" s="14"/>
      <c r="FB10" s="14"/>
      <c r="FC10" s="14"/>
      <c r="FD10" s="14"/>
      <c r="FE10" s="14"/>
      <c r="FF10" s="14"/>
      <c r="FG10" s="14"/>
      <c r="FH10" s="14"/>
      <c r="FI10" s="14"/>
      <c r="FJ10" s="14"/>
      <c r="FK10" s="14"/>
      <c r="FL10" s="14"/>
      <c r="FM10" s="14"/>
      <c r="FN10" s="14"/>
      <c r="FO10" s="14"/>
      <c r="FP10" s="14"/>
      <c r="FQ10" s="14"/>
      <c r="FR10" s="14"/>
      <c r="FS10" s="14"/>
      <c r="FT10" s="14"/>
      <c r="FU10" s="14"/>
      <c r="FV10" s="14"/>
      <c r="FW10" s="14"/>
      <c r="FX10" s="14"/>
      <c r="FY10" s="14"/>
      <c r="FZ10" s="14"/>
      <c r="GA10" s="14"/>
      <c r="GB10" s="14"/>
      <c r="GC10" s="14"/>
      <c r="GD10" s="14"/>
      <c r="GE10" s="14"/>
      <c r="GF10" s="14"/>
      <c r="GG10" s="14"/>
      <c r="GH10" s="14"/>
      <c r="GI10" s="14"/>
      <c r="GJ10" s="14"/>
      <c r="GK10" s="14"/>
      <c r="GL10" s="14"/>
      <c r="GM10" s="14"/>
      <c r="GN10" s="14"/>
      <c r="GO10" s="14"/>
      <c r="GP10" s="14"/>
      <c r="GQ10" s="14"/>
      <c r="GR10" s="14"/>
      <c r="GS10" s="14"/>
      <c r="GT10" s="14"/>
      <c r="GU10" s="14"/>
      <c r="GV10" s="14"/>
      <c r="GW10" s="14"/>
      <c r="GX10" s="14"/>
      <c r="GY10" s="14"/>
      <c r="GZ10" s="14"/>
      <c r="HA10" s="14"/>
      <c r="HB10" s="14"/>
      <c r="HC10" s="14"/>
      <c r="HD10" s="14"/>
      <c r="HE10" s="14"/>
      <c r="HF10" s="14"/>
      <c r="HG10" s="14"/>
      <c r="HH10" s="14"/>
      <c r="HI10" s="14"/>
      <c r="HJ10" s="14"/>
      <c r="HK10" s="14"/>
      <c r="HL10" s="14"/>
      <c r="HM10" s="14"/>
      <c r="HN10" s="14"/>
      <c r="HO10" s="14"/>
      <c r="HP10" s="14"/>
      <c r="HQ10" s="14"/>
      <c r="HR10" s="14"/>
      <c r="HS10" s="14"/>
      <c r="HT10" s="14"/>
      <c r="HU10" s="14"/>
      <c r="HV10" s="14"/>
      <c r="HW10" s="14"/>
      <c r="HX10" s="14"/>
      <c r="HY10" s="14"/>
      <c r="HZ10" s="14"/>
      <c r="IA10" s="14"/>
      <c r="IB10" s="14"/>
      <c r="IC10" s="14"/>
      <c r="ID10" s="14"/>
      <c r="IE10" s="14"/>
      <c r="IF10" s="14"/>
      <c r="IG10" s="14"/>
      <c r="IH10" s="14"/>
      <c r="II10" s="14"/>
      <c r="IJ10" s="14"/>
      <c r="IK10" s="14"/>
      <c r="IL10" s="14"/>
      <c r="IM10" s="14"/>
      <c r="IN10" s="14"/>
      <c r="IO10" s="14"/>
      <c r="IP10" s="14"/>
      <c r="IQ10" s="14"/>
      <c r="IR10" s="14"/>
      <c r="IS10" s="14"/>
      <c r="IT10" s="14"/>
      <c r="IU10" s="14"/>
      <c r="IV10" s="14"/>
      <c r="IW10" s="14"/>
      <c r="IX10" s="14"/>
      <c r="IY10" s="14"/>
      <c r="IZ10" s="14"/>
      <c r="JA10" s="14"/>
      <c r="JB10" s="14"/>
      <c r="JC10" s="14"/>
      <c r="JD10" s="14"/>
      <c r="JE10" s="14"/>
      <c r="JF10" s="14"/>
      <c r="JG10" s="14"/>
      <c r="JH10" s="14"/>
      <c r="JI10" s="14"/>
      <c r="JJ10" s="14"/>
      <c r="JK10" s="14"/>
      <c r="JL10" s="14"/>
      <c r="JM10" s="14"/>
      <c r="JN10" s="14"/>
      <c r="JO10" s="14"/>
      <c r="JP10" s="14"/>
      <c r="JQ10" s="14"/>
      <c r="JR10" s="14"/>
      <c r="JS10" s="14"/>
      <c r="JT10" s="15"/>
      <c r="JU10" s="15"/>
      <c r="JV10" s="15"/>
      <c r="JW10" s="15"/>
      <c r="JX10" s="15"/>
      <c r="JY10" s="15"/>
      <c r="JZ10" s="15"/>
      <c r="KA10" s="15"/>
      <c r="KB10" s="15"/>
      <c r="KC10" s="15"/>
      <c r="KD10" s="15"/>
      <c r="KE10" s="15"/>
      <c r="KF10" s="15"/>
      <c r="KG10" s="15"/>
      <c r="KH10" s="15"/>
      <c r="KI10" s="15"/>
      <c r="KJ10" s="15"/>
      <c r="KK10" s="15"/>
      <c r="KL10" s="15"/>
      <c r="KM10" s="15"/>
    </row>
    <row r="11" spans="1:304" s="18" customFormat="1" ht="15">
      <c r="A11" s="22"/>
      <c r="B11" s="29"/>
      <c r="C11" s="125"/>
      <c r="H11" s="16"/>
    </row>
    <row r="12" spans="1:304" s="16" customFormat="1" ht="15">
      <c r="A12" s="22">
        <v>7.1</v>
      </c>
      <c r="B12" s="779" t="s">
        <v>242</v>
      </c>
      <c r="C12" s="779"/>
      <c r="D12" s="14"/>
      <c r="E12" s="14"/>
      <c r="G12" s="14"/>
      <c r="I12" s="14"/>
      <c r="J12" s="14"/>
      <c r="K12" s="14"/>
      <c r="L12" s="14"/>
      <c r="M12" s="14"/>
      <c r="N12" s="14"/>
      <c r="O12" s="14"/>
      <c r="P12" s="17"/>
      <c r="Q12" s="14"/>
      <c r="R12" s="14"/>
      <c r="S12" s="14"/>
      <c r="T12" s="14"/>
      <c r="U12" s="14"/>
      <c r="V12" s="14"/>
      <c r="W12" s="14"/>
      <c r="X12" s="14"/>
      <c r="Y12" s="14"/>
      <c r="Z12" s="14"/>
      <c r="AA12" s="14"/>
      <c r="AB12" s="17"/>
      <c r="AC12" s="14"/>
      <c r="AD12" s="14"/>
      <c r="AE12" s="14"/>
      <c r="AF12" s="14"/>
      <c r="AG12" s="14"/>
      <c r="AH12" s="14"/>
      <c r="AI12" s="14"/>
      <c r="AJ12" s="14"/>
      <c r="AK12" s="14"/>
      <c r="AL12" s="14"/>
      <c r="AM12" s="14"/>
      <c r="AN12" s="17"/>
      <c r="AO12" s="14"/>
      <c r="AP12" s="14"/>
      <c r="AQ12" s="14"/>
      <c r="AR12" s="14"/>
      <c r="AS12" s="14"/>
      <c r="AT12" s="14"/>
      <c r="AU12" s="14"/>
      <c r="AV12" s="14"/>
      <c r="AW12" s="14"/>
      <c r="AX12" s="14"/>
      <c r="AY12" s="14"/>
      <c r="AZ12" s="17"/>
      <c r="BA12" s="14"/>
      <c r="BB12" s="14"/>
      <c r="BC12" s="14"/>
      <c r="BD12" s="14"/>
      <c r="BE12" s="14"/>
      <c r="BF12" s="14"/>
      <c r="BG12" s="14"/>
      <c r="BH12" s="14"/>
      <c r="BI12" s="14"/>
      <c r="BJ12" s="14"/>
      <c r="BK12" s="14"/>
      <c r="BL12" s="17"/>
      <c r="BM12" s="14"/>
      <c r="BN12" s="14"/>
      <c r="BO12" s="14"/>
      <c r="BP12" s="14"/>
      <c r="BQ12" s="14"/>
      <c r="BR12" s="14"/>
      <c r="BS12" s="14"/>
      <c r="BT12" s="14"/>
      <c r="BU12" s="14"/>
      <c r="BV12" s="14"/>
      <c r="BW12" s="14"/>
      <c r="BX12" s="17"/>
      <c r="BY12" s="14"/>
      <c r="BZ12" s="14"/>
      <c r="CA12" s="14"/>
      <c r="CB12" s="14"/>
      <c r="CC12" s="14"/>
      <c r="CD12" s="14"/>
      <c r="CE12" s="14"/>
      <c r="CF12" s="14"/>
      <c r="CG12" s="14"/>
      <c r="CH12" s="14"/>
      <c r="CI12" s="14"/>
      <c r="CJ12" s="17"/>
      <c r="CK12" s="14"/>
      <c r="CL12" s="14"/>
      <c r="CM12" s="14"/>
      <c r="CN12" s="14"/>
      <c r="CO12" s="14"/>
      <c r="CP12" s="14"/>
      <c r="CQ12" s="14"/>
      <c r="CR12" s="14"/>
      <c r="CS12" s="14"/>
      <c r="CT12" s="14"/>
      <c r="CU12" s="14"/>
      <c r="CV12" s="17"/>
      <c r="CW12" s="14"/>
      <c r="CX12" s="14"/>
      <c r="CY12" s="14"/>
      <c r="CZ12" s="14"/>
      <c r="DA12" s="14"/>
      <c r="DB12" s="14"/>
      <c r="DC12" s="14"/>
      <c r="DD12" s="14"/>
      <c r="DE12" s="14"/>
      <c r="DF12" s="14"/>
      <c r="DG12" s="14"/>
      <c r="DH12" s="17"/>
      <c r="DI12" s="14"/>
      <c r="DJ12" s="14"/>
      <c r="DK12" s="14"/>
      <c r="DL12" s="14"/>
      <c r="DM12" s="14"/>
      <c r="DN12" s="14"/>
      <c r="DO12" s="14"/>
      <c r="DP12" s="14"/>
      <c r="DQ12" s="14"/>
      <c r="DR12" s="14"/>
      <c r="DS12" s="14"/>
      <c r="DT12" s="14"/>
      <c r="DU12" s="14"/>
      <c r="DV12" s="14"/>
      <c r="DW12" s="14"/>
      <c r="DX12" s="14"/>
      <c r="DY12" s="14"/>
      <c r="DZ12" s="14"/>
      <c r="EA12" s="14"/>
      <c r="EB12" s="14"/>
      <c r="EC12" s="14"/>
      <c r="ED12" s="14"/>
      <c r="EE12" s="14"/>
      <c r="EF12" s="14"/>
      <c r="EG12" s="14"/>
      <c r="EH12" s="14"/>
      <c r="EI12" s="14"/>
      <c r="EJ12" s="14"/>
      <c r="EK12" s="14"/>
      <c r="EL12" s="14"/>
      <c r="EM12" s="14"/>
      <c r="EN12" s="14"/>
      <c r="EO12" s="14"/>
      <c r="EP12" s="14"/>
      <c r="EQ12" s="14"/>
      <c r="ER12" s="14"/>
      <c r="ES12" s="14"/>
      <c r="ET12" s="14"/>
      <c r="EU12" s="14"/>
      <c r="EV12" s="14"/>
      <c r="EW12" s="14"/>
      <c r="EX12" s="14"/>
      <c r="EY12" s="14"/>
      <c r="EZ12" s="14"/>
      <c r="FA12" s="14"/>
      <c r="FB12" s="14"/>
      <c r="FC12" s="14"/>
      <c r="FD12" s="14"/>
      <c r="FE12" s="14"/>
      <c r="FF12" s="14"/>
      <c r="FG12" s="14"/>
      <c r="FH12" s="14"/>
      <c r="FI12" s="14"/>
      <c r="FJ12" s="14"/>
      <c r="FK12" s="14"/>
      <c r="FL12" s="14"/>
      <c r="FM12" s="14"/>
      <c r="FN12" s="14"/>
      <c r="FO12" s="14"/>
      <c r="FP12" s="14"/>
      <c r="FQ12" s="14"/>
      <c r="FR12" s="14"/>
      <c r="FS12" s="14"/>
      <c r="FT12" s="14"/>
      <c r="FU12" s="14"/>
      <c r="FV12" s="14"/>
      <c r="FW12" s="14"/>
      <c r="FX12" s="14"/>
      <c r="FY12" s="14"/>
      <c r="FZ12" s="14"/>
      <c r="GA12" s="14"/>
      <c r="GB12" s="14"/>
      <c r="GC12" s="14"/>
      <c r="GD12" s="14"/>
      <c r="GE12" s="14"/>
      <c r="GF12" s="14"/>
      <c r="GG12" s="14"/>
      <c r="GH12" s="14"/>
      <c r="GI12" s="14"/>
      <c r="GJ12" s="14"/>
      <c r="GK12" s="14"/>
      <c r="GL12" s="14"/>
      <c r="GM12" s="14"/>
      <c r="GN12" s="14"/>
      <c r="GO12" s="14"/>
      <c r="GP12" s="14"/>
      <c r="GQ12" s="14"/>
      <c r="GR12" s="14"/>
      <c r="GS12" s="14"/>
      <c r="GT12" s="14"/>
      <c r="GU12" s="14"/>
      <c r="GV12" s="14"/>
      <c r="GW12" s="14"/>
      <c r="GX12" s="14"/>
      <c r="GY12" s="14"/>
      <c r="GZ12" s="14"/>
      <c r="HA12" s="14"/>
      <c r="HB12" s="14"/>
      <c r="HC12" s="14"/>
      <c r="HD12" s="14"/>
      <c r="HE12" s="14"/>
      <c r="HF12" s="14"/>
      <c r="HG12" s="14"/>
      <c r="HH12" s="14"/>
      <c r="HI12" s="14"/>
      <c r="HJ12" s="14"/>
      <c r="HK12" s="14"/>
      <c r="HL12" s="14"/>
      <c r="HM12" s="14"/>
      <c r="HN12" s="14"/>
      <c r="HO12" s="14"/>
      <c r="HP12" s="14"/>
      <c r="HQ12" s="14"/>
      <c r="HR12" s="14"/>
      <c r="HS12" s="14"/>
      <c r="HT12" s="14"/>
      <c r="HU12" s="14"/>
      <c r="HV12" s="14"/>
      <c r="HW12" s="14"/>
      <c r="HX12" s="14"/>
      <c r="HY12" s="14"/>
      <c r="HZ12" s="14"/>
      <c r="IA12" s="14"/>
      <c r="IB12" s="14"/>
      <c r="IC12" s="14"/>
      <c r="ID12" s="14"/>
      <c r="IE12" s="14"/>
      <c r="IF12" s="14"/>
      <c r="IG12" s="14"/>
      <c r="IH12" s="14"/>
      <c r="II12" s="14"/>
      <c r="IJ12" s="14"/>
      <c r="IK12" s="14"/>
      <c r="IL12" s="14"/>
      <c r="IM12" s="14"/>
      <c r="IN12" s="14"/>
      <c r="IO12" s="14"/>
      <c r="IP12" s="14"/>
      <c r="IQ12" s="14"/>
      <c r="IR12" s="14"/>
      <c r="IS12" s="14"/>
      <c r="IT12" s="14"/>
      <c r="IU12" s="14"/>
      <c r="IV12" s="14"/>
      <c r="IW12" s="14"/>
      <c r="IX12" s="14"/>
      <c r="IY12" s="14"/>
      <c r="IZ12" s="14"/>
      <c r="JA12" s="14"/>
      <c r="JB12" s="14"/>
      <c r="JC12" s="14"/>
      <c r="JD12" s="14"/>
      <c r="JE12" s="14"/>
      <c r="JF12" s="14"/>
      <c r="JG12" s="14"/>
      <c r="JH12" s="14"/>
      <c r="JI12" s="14"/>
      <c r="JJ12" s="14"/>
      <c r="JK12" s="14"/>
      <c r="JL12" s="14"/>
      <c r="JM12" s="14"/>
      <c r="JN12" s="14"/>
      <c r="JO12" s="14"/>
      <c r="JP12" s="14"/>
      <c r="JQ12" s="14"/>
      <c r="JR12" s="14"/>
      <c r="JS12" s="14"/>
      <c r="JT12" s="14"/>
      <c r="JU12" s="14"/>
      <c r="JV12" s="14"/>
      <c r="JW12" s="14"/>
      <c r="JX12" s="14"/>
      <c r="JY12" s="14"/>
      <c r="JZ12" s="14"/>
      <c r="KA12" s="14"/>
      <c r="KB12" s="14"/>
      <c r="KC12" s="14"/>
      <c r="KD12" s="14"/>
      <c r="KE12" s="14"/>
      <c r="KF12" s="14"/>
      <c r="KG12" s="14"/>
      <c r="KH12" s="14"/>
      <c r="KI12" s="14"/>
      <c r="KJ12" s="14"/>
      <c r="KK12" s="14"/>
      <c r="KL12" s="14"/>
      <c r="KM12" s="14"/>
      <c r="KN12" s="14"/>
      <c r="KO12" s="14"/>
      <c r="KP12" s="14"/>
      <c r="KQ12" s="14"/>
      <c r="KR12" s="14"/>
    </row>
    <row r="13" spans="1:304" s="16" customFormat="1" ht="105" customHeight="1">
      <c r="A13" s="33"/>
      <c r="B13" s="787" t="s">
        <v>283</v>
      </c>
      <c r="C13" s="787"/>
      <c r="D13" s="788"/>
      <c r="E13" s="788"/>
      <c r="BK13" s="18"/>
    </row>
    <row r="14" spans="1:304" s="16" customFormat="1">
      <c r="A14" s="33"/>
      <c r="B14" s="33"/>
      <c r="C14" s="33"/>
      <c r="D14" s="33"/>
      <c r="E14" s="33"/>
      <c r="BK14" s="18"/>
    </row>
    <row r="15" spans="1:304" s="16" customFormat="1" ht="30.75" customHeight="1">
      <c r="A15" s="18" t="s">
        <v>279</v>
      </c>
      <c r="B15" s="147" t="s">
        <v>280</v>
      </c>
      <c r="C15" s="1"/>
      <c r="D15" s="148" t="s">
        <v>17</v>
      </c>
      <c r="E15" s="1"/>
      <c r="BK15" s="18"/>
    </row>
    <row r="16" spans="1:304" s="16" customFormat="1">
      <c r="A16" s="33"/>
      <c r="B16" s="33"/>
      <c r="C16" s="33"/>
      <c r="D16" s="33"/>
      <c r="E16" s="33"/>
      <c r="BK16" s="18"/>
    </row>
    <row r="17" spans="1:304" s="16" customFormat="1" ht="25.5" customHeight="1">
      <c r="A17" s="18" t="s">
        <v>281</v>
      </c>
      <c r="B17" s="18" t="s">
        <v>305</v>
      </c>
      <c r="C17" s="45"/>
      <c r="D17" s="33"/>
      <c r="E17" s="33"/>
      <c r="BK17" s="18"/>
    </row>
    <row r="18" spans="1:304" s="16" customFormat="1">
      <c r="A18" s="33"/>
      <c r="B18" s="33"/>
      <c r="C18" s="33"/>
      <c r="D18" s="33"/>
      <c r="E18" s="33"/>
      <c r="BK18" s="18"/>
    </row>
    <row r="19" spans="1:304" s="16" customFormat="1" ht="27" customHeight="1">
      <c r="A19" s="18" t="s">
        <v>282</v>
      </c>
      <c r="B19" s="148" t="s">
        <v>284</v>
      </c>
      <c r="C19" s="1"/>
      <c r="D19" s="148" t="s">
        <v>17</v>
      </c>
      <c r="E19" s="1"/>
      <c r="BK19" s="18"/>
    </row>
    <row r="20" spans="1:304" s="16" customFormat="1">
      <c r="A20" s="33"/>
      <c r="B20" s="149"/>
      <c r="C20" s="149"/>
      <c r="D20" s="149"/>
      <c r="E20" s="149"/>
      <c r="BK20" s="18"/>
    </row>
    <row r="21" spans="1:304" s="14" customFormat="1" ht="15" hidden="1" outlineLevel="1">
      <c r="B21" s="38" t="s">
        <v>77</v>
      </c>
      <c r="C21" s="136"/>
      <c r="D21" s="38"/>
      <c r="E21" s="135"/>
    </row>
    <row r="22" spans="1:304" s="16" customFormat="1" hidden="1" outlineLevel="1">
      <c r="A22" s="22"/>
      <c r="B22" s="14"/>
      <c r="C22" s="14"/>
      <c r="D22" s="14"/>
      <c r="E22" s="14"/>
      <c r="F22" s="14"/>
      <c r="G22" s="14"/>
      <c r="H22" s="14"/>
      <c r="I22" s="14"/>
      <c r="J22" s="14"/>
      <c r="K22" s="14"/>
      <c r="L22" s="14"/>
      <c r="M22" s="14"/>
      <c r="N22" s="14"/>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22"/>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4"/>
      <c r="CI22" s="14"/>
      <c r="CJ22" s="14"/>
      <c r="CK22" s="14"/>
      <c r="CL22" s="14"/>
      <c r="CM22" s="14"/>
      <c r="CN22" s="14"/>
      <c r="CO22" s="14"/>
      <c r="CP22" s="14"/>
      <c r="CQ22" s="14"/>
      <c r="CR22" s="14"/>
      <c r="CS22" s="14"/>
      <c r="CT22" s="14"/>
      <c r="CU22" s="14"/>
      <c r="CV22" s="14"/>
      <c r="CW22" s="14"/>
      <c r="CX22" s="14"/>
      <c r="CY22" s="14"/>
      <c r="CZ22" s="14"/>
      <c r="DA22" s="14"/>
      <c r="DB22" s="14"/>
      <c r="DC22" s="14"/>
      <c r="DD22" s="14"/>
      <c r="DE22" s="14"/>
      <c r="DF22" s="14"/>
      <c r="DG22" s="14"/>
      <c r="DH22" s="14"/>
      <c r="DI22" s="14"/>
      <c r="DJ22" s="14"/>
      <c r="DK22" s="14"/>
      <c r="DL22" s="14"/>
      <c r="DM22" s="14"/>
      <c r="DN22" s="14"/>
      <c r="DO22" s="14"/>
      <c r="DP22" s="14"/>
      <c r="DQ22" s="14"/>
      <c r="DR22" s="14"/>
      <c r="DS22" s="14"/>
      <c r="DT22" s="14"/>
      <c r="DU22" s="14"/>
      <c r="DV22" s="14"/>
      <c r="DW22" s="14"/>
      <c r="DX22" s="14"/>
      <c r="DY22" s="14"/>
      <c r="DZ22" s="14"/>
      <c r="EA22" s="14"/>
      <c r="EB22" s="14"/>
      <c r="EC22" s="14"/>
      <c r="ED22" s="14"/>
      <c r="EE22" s="14"/>
      <c r="EF22" s="14"/>
      <c r="EG22" s="14"/>
      <c r="EH22" s="14"/>
      <c r="EI22" s="14"/>
      <c r="EJ22" s="14"/>
      <c r="EK22" s="14"/>
      <c r="EL22" s="14"/>
      <c r="EM22" s="14"/>
      <c r="EN22" s="14"/>
      <c r="EO22" s="14"/>
      <c r="EP22" s="14"/>
      <c r="EQ22" s="14"/>
      <c r="ER22" s="14"/>
      <c r="ES22" s="14"/>
      <c r="ET22" s="14"/>
      <c r="EU22" s="14"/>
      <c r="EV22" s="14"/>
      <c r="EW22" s="14"/>
      <c r="EX22" s="14"/>
      <c r="EY22" s="14"/>
      <c r="EZ22" s="14"/>
      <c r="FA22" s="14"/>
      <c r="FB22" s="14"/>
      <c r="FC22" s="14"/>
      <c r="FD22" s="14"/>
      <c r="FE22" s="14"/>
      <c r="FF22" s="14"/>
      <c r="FG22" s="14"/>
      <c r="FH22" s="14"/>
      <c r="FI22" s="14"/>
      <c r="FJ22" s="14"/>
      <c r="FK22" s="14"/>
      <c r="FL22" s="14"/>
      <c r="FM22" s="14"/>
      <c r="FN22" s="14"/>
      <c r="FO22" s="14"/>
      <c r="FP22" s="14"/>
      <c r="FQ22" s="14"/>
      <c r="FR22" s="14"/>
      <c r="FS22" s="14"/>
      <c r="FT22" s="14"/>
      <c r="FU22" s="14"/>
      <c r="FV22" s="14"/>
      <c r="FW22" s="14"/>
      <c r="FX22" s="14"/>
      <c r="FY22" s="14"/>
      <c r="FZ22" s="14"/>
      <c r="GA22" s="14"/>
      <c r="GB22" s="14"/>
      <c r="GC22" s="14"/>
      <c r="GD22" s="14"/>
    </row>
    <row r="23" spans="1:304" s="16" customFormat="1" ht="15" collapsed="1">
      <c r="A23" s="22">
        <v>7.2</v>
      </c>
      <c r="B23" s="31" t="s">
        <v>229</v>
      </c>
      <c r="D23" s="14"/>
      <c r="E23" s="14"/>
      <c r="F23" s="29" t="s">
        <v>2135</v>
      </c>
      <c r="G23" s="14"/>
      <c r="I23" s="14"/>
      <c r="J23" s="14"/>
      <c r="K23" s="14"/>
      <c r="L23" s="14"/>
      <c r="M23" s="14"/>
      <c r="N23" s="14"/>
      <c r="O23" s="14"/>
      <c r="P23" s="17"/>
      <c r="Q23" s="14"/>
      <c r="R23" s="14"/>
      <c r="S23" s="14"/>
      <c r="T23" s="14"/>
      <c r="U23" s="14"/>
      <c r="V23" s="14"/>
      <c r="W23" s="14"/>
      <c r="X23" s="14"/>
      <c r="Y23" s="14"/>
      <c r="Z23" s="14"/>
      <c r="AA23" s="14"/>
      <c r="AB23" s="17"/>
      <c r="AC23" s="14"/>
      <c r="AD23" s="14"/>
      <c r="AE23" s="14"/>
      <c r="AF23" s="14"/>
      <c r="AG23" s="14"/>
      <c r="AH23" s="14"/>
      <c r="AI23" s="14"/>
      <c r="AJ23" s="14"/>
      <c r="AK23" s="14"/>
      <c r="AL23" s="14"/>
      <c r="AM23" s="14"/>
      <c r="AN23" s="17"/>
      <c r="AO23" s="14"/>
      <c r="AP23" s="14"/>
      <c r="AQ23" s="14"/>
      <c r="AR23" s="14"/>
      <c r="AS23" s="14"/>
      <c r="AT23" s="14"/>
      <c r="AU23" s="14"/>
      <c r="AV23" s="14"/>
      <c r="AW23" s="14"/>
      <c r="AX23" s="14"/>
      <c r="AY23" s="14"/>
      <c r="AZ23" s="17"/>
      <c r="BA23" s="14"/>
      <c r="BB23" s="14"/>
      <c r="BC23" s="14"/>
      <c r="BD23" s="14"/>
      <c r="BE23" s="14"/>
      <c r="BF23" s="14"/>
      <c r="BG23" s="14"/>
      <c r="BH23" s="14"/>
      <c r="BI23" s="14"/>
      <c r="BJ23" s="14"/>
      <c r="BK23" s="14"/>
      <c r="BL23" s="17"/>
      <c r="BM23" s="14"/>
      <c r="BN23" s="14"/>
      <c r="BO23" s="14"/>
      <c r="BP23" s="14"/>
      <c r="BQ23" s="14"/>
      <c r="BR23" s="14"/>
      <c r="BS23" s="14"/>
      <c r="BT23" s="14"/>
      <c r="BU23" s="14"/>
      <c r="BV23" s="14"/>
      <c r="BW23" s="14"/>
      <c r="BX23" s="17"/>
      <c r="BY23" s="14"/>
      <c r="BZ23" s="14"/>
      <c r="CA23" s="14"/>
      <c r="CB23" s="14"/>
      <c r="CC23" s="14"/>
      <c r="CD23" s="14"/>
      <c r="CE23" s="14"/>
      <c r="CF23" s="14"/>
      <c r="CG23" s="14"/>
      <c r="CH23" s="14"/>
      <c r="CI23" s="14"/>
      <c r="CJ23" s="17"/>
      <c r="CK23" s="14"/>
      <c r="CL23" s="14"/>
      <c r="CM23" s="14"/>
      <c r="CN23" s="14"/>
      <c r="CO23" s="14"/>
      <c r="CP23" s="14"/>
      <c r="CQ23" s="14"/>
      <c r="CR23" s="14"/>
      <c r="CS23" s="14"/>
      <c r="CT23" s="14"/>
      <c r="CU23" s="14"/>
      <c r="CV23" s="17"/>
      <c r="CW23" s="14"/>
      <c r="CX23" s="14"/>
      <c r="CY23" s="14"/>
      <c r="CZ23" s="14"/>
      <c r="DA23" s="14"/>
      <c r="DB23" s="14"/>
      <c r="DC23" s="14"/>
      <c r="DD23" s="14"/>
      <c r="DE23" s="14"/>
      <c r="DF23" s="14"/>
      <c r="DG23" s="14"/>
      <c r="DH23" s="17"/>
      <c r="DI23" s="14"/>
      <c r="DJ23" s="14"/>
      <c r="DK23" s="14"/>
      <c r="DL23" s="14"/>
      <c r="DM23" s="14"/>
      <c r="DN23" s="14"/>
      <c r="DO23" s="14"/>
      <c r="DP23" s="14"/>
      <c r="DQ23" s="14"/>
      <c r="DR23" s="14"/>
      <c r="DS23" s="14"/>
      <c r="DT23" s="14"/>
      <c r="DU23" s="14"/>
      <c r="DV23" s="14"/>
      <c r="DW23" s="14"/>
      <c r="DX23" s="14"/>
      <c r="DY23" s="14"/>
      <c r="DZ23" s="14"/>
      <c r="EA23" s="14"/>
      <c r="EB23" s="14"/>
      <c r="EC23" s="14"/>
      <c r="ED23" s="14"/>
      <c r="EE23" s="14"/>
      <c r="EF23" s="14"/>
      <c r="EG23" s="14"/>
      <c r="EH23" s="14"/>
      <c r="EI23" s="14"/>
      <c r="EJ23" s="14"/>
      <c r="EK23" s="14"/>
      <c r="EL23" s="14"/>
      <c r="EM23" s="14"/>
      <c r="EN23" s="14"/>
      <c r="EO23" s="14"/>
      <c r="EP23" s="14"/>
      <c r="EQ23" s="14"/>
      <c r="ER23" s="14"/>
      <c r="ES23" s="14"/>
      <c r="ET23" s="14"/>
      <c r="EU23" s="14"/>
      <c r="EV23" s="14"/>
      <c r="EW23" s="14"/>
      <c r="EX23" s="14"/>
      <c r="EY23" s="14"/>
      <c r="EZ23" s="14"/>
      <c r="FA23" s="14"/>
      <c r="FB23" s="14"/>
      <c r="FC23" s="14"/>
      <c r="FD23" s="14"/>
      <c r="FE23" s="14"/>
      <c r="FF23" s="14"/>
      <c r="FG23" s="14"/>
      <c r="FH23" s="14"/>
      <c r="FI23" s="14"/>
      <c r="FJ23" s="14"/>
      <c r="FK23" s="14"/>
      <c r="FL23" s="14"/>
      <c r="FM23" s="14"/>
      <c r="FN23" s="14"/>
      <c r="FO23" s="14"/>
      <c r="FP23" s="14"/>
      <c r="FQ23" s="14"/>
      <c r="FR23" s="14"/>
      <c r="FS23" s="14"/>
      <c r="FT23" s="14"/>
      <c r="FU23" s="14"/>
      <c r="FV23" s="14"/>
      <c r="FW23" s="14"/>
      <c r="FX23" s="14"/>
      <c r="FY23" s="14"/>
      <c r="FZ23" s="14"/>
      <c r="GA23" s="14"/>
      <c r="GB23" s="14"/>
      <c r="GC23" s="14"/>
      <c r="GD23" s="14"/>
      <c r="GE23" s="14"/>
      <c r="GF23" s="14"/>
      <c r="GG23" s="14"/>
      <c r="GH23" s="14"/>
      <c r="GI23" s="14"/>
      <c r="GJ23" s="14"/>
      <c r="GK23" s="14"/>
      <c r="GL23" s="14"/>
      <c r="GM23" s="14"/>
      <c r="GN23" s="14"/>
      <c r="GO23" s="14"/>
      <c r="GP23" s="14"/>
      <c r="GQ23" s="14"/>
      <c r="GR23" s="14"/>
      <c r="GS23" s="14"/>
      <c r="GT23" s="14"/>
      <c r="GU23" s="14"/>
      <c r="GV23" s="14"/>
      <c r="GW23" s="14"/>
      <c r="GX23" s="14"/>
      <c r="GY23" s="14"/>
      <c r="GZ23" s="14"/>
      <c r="HA23" s="14"/>
      <c r="HB23" s="14"/>
      <c r="HC23" s="14"/>
      <c r="HD23" s="14"/>
      <c r="HE23" s="14"/>
      <c r="HF23" s="14"/>
      <c r="HG23" s="14"/>
      <c r="HH23" s="14"/>
      <c r="HI23" s="14"/>
      <c r="HJ23" s="14"/>
      <c r="HK23" s="14"/>
      <c r="HL23" s="14"/>
      <c r="HM23" s="14"/>
      <c r="HN23" s="14"/>
      <c r="HO23" s="14"/>
      <c r="HP23" s="14"/>
      <c r="HQ23" s="14"/>
      <c r="HR23" s="14"/>
      <c r="HS23" s="14"/>
      <c r="HT23" s="14"/>
      <c r="HU23" s="14"/>
      <c r="HV23" s="14"/>
      <c r="HW23" s="14"/>
      <c r="HX23" s="14"/>
      <c r="HY23" s="14"/>
      <c r="HZ23" s="14"/>
      <c r="IA23" s="14"/>
      <c r="IB23" s="14"/>
      <c r="IC23" s="14"/>
      <c r="ID23" s="14"/>
      <c r="IE23" s="14"/>
      <c r="IF23" s="14"/>
      <c r="IG23" s="14"/>
      <c r="IH23" s="14"/>
      <c r="II23" s="14"/>
      <c r="IJ23" s="14"/>
      <c r="IK23" s="14"/>
      <c r="IL23" s="14"/>
      <c r="IM23" s="14"/>
      <c r="IN23" s="14"/>
      <c r="IO23" s="14"/>
      <c r="IP23" s="14"/>
      <c r="IQ23" s="14"/>
      <c r="IR23" s="14"/>
      <c r="IS23" s="14"/>
      <c r="IT23" s="14"/>
      <c r="IU23" s="14"/>
      <c r="IV23" s="14"/>
      <c r="IW23" s="14"/>
      <c r="IX23" s="14"/>
      <c r="IY23" s="14"/>
      <c r="IZ23" s="14"/>
      <c r="JA23" s="14"/>
      <c r="JB23" s="14"/>
      <c r="JC23" s="14"/>
      <c r="JD23" s="14"/>
      <c r="JE23" s="14"/>
      <c r="JF23" s="14"/>
      <c r="JG23" s="14"/>
      <c r="JH23" s="14"/>
      <c r="JI23" s="14"/>
      <c r="JJ23" s="14"/>
      <c r="JK23" s="14"/>
      <c r="JL23" s="14"/>
      <c r="JM23" s="14"/>
      <c r="JN23" s="14"/>
      <c r="JO23" s="14"/>
      <c r="JP23" s="14"/>
      <c r="JQ23" s="14"/>
      <c r="JR23" s="14"/>
      <c r="JS23" s="14"/>
      <c r="JT23" s="14"/>
      <c r="JU23" s="14"/>
      <c r="JV23" s="14"/>
      <c r="JW23" s="14"/>
      <c r="JX23" s="14"/>
      <c r="JY23" s="14"/>
      <c r="JZ23" s="14"/>
      <c r="KA23" s="14"/>
      <c r="KB23" s="14"/>
      <c r="KC23" s="14"/>
      <c r="KD23" s="14"/>
      <c r="KE23" s="14"/>
      <c r="KF23" s="14"/>
      <c r="KG23" s="14"/>
      <c r="KH23" s="14"/>
      <c r="KI23" s="14"/>
      <c r="KJ23" s="14"/>
      <c r="KK23" s="14"/>
      <c r="KL23" s="14"/>
      <c r="KM23" s="14"/>
      <c r="KN23" s="14"/>
      <c r="KO23" s="14"/>
      <c r="KP23" s="14"/>
      <c r="KQ23" s="14"/>
      <c r="KR23" s="14"/>
    </row>
    <row r="24" spans="1:304">
      <c r="A24" s="124" t="s">
        <v>249</v>
      </c>
      <c r="B24" s="145" t="s">
        <v>2141</v>
      </c>
      <c r="F24" s="150" t="s">
        <v>2134</v>
      </c>
      <c r="G24" s="151"/>
      <c r="H24" s="151"/>
    </row>
    <row r="25" spans="1:304">
      <c r="B25" s="145" t="s">
        <v>2142</v>
      </c>
      <c r="F25" s="150"/>
      <c r="G25" s="151"/>
      <c r="H25" s="151"/>
    </row>
    <row r="27" spans="1:304" ht="73.5">
      <c r="B27" s="99" t="s">
        <v>144</v>
      </c>
      <c r="C27" s="152" t="s">
        <v>218</v>
      </c>
      <c r="D27" s="100" t="s">
        <v>2150</v>
      </c>
      <c r="F27" s="100" t="s">
        <v>2158</v>
      </c>
      <c r="G27" s="100" t="s">
        <v>2159</v>
      </c>
      <c r="H27" s="100" t="s">
        <v>2151</v>
      </c>
      <c r="I27" s="221" t="s">
        <v>2148</v>
      </c>
      <c r="J27" s="35" t="s">
        <v>2152</v>
      </c>
      <c r="K27" s="34" t="s">
        <v>83</v>
      </c>
      <c r="L27" s="35" t="s">
        <v>84</v>
      </c>
      <c r="M27" s="35" t="s">
        <v>80</v>
      </c>
      <c r="N27" s="35" t="s">
        <v>85</v>
      </c>
      <c r="O27" s="36" t="s">
        <v>77</v>
      </c>
    </row>
    <row r="28" spans="1:304" ht="15" customHeight="1">
      <c r="B28" s="102">
        <v>1</v>
      </c>
      <c r="C28" s="103"/>
      <c r="D28" s="41"/>
      <c r="F28" s="103"/>
      <c r="G28" s="41"/>
      <c r="H28" s="41"/>
      <c r="I28" s="126"/>
      <c r="J28" s="153">
        <f>H28*G28*F28</f>
        <v>0</v>
      </c>
      <c r="K28" s="37"/>
      <c r="L28" s="37"/>
      <c r="M28" s="37"/>
      <c r="N28" s="37"/>
      <c r="O28" s="37"/>
    </row>
    <row r="29" spans="1:304" ht="15" customHeight="1">
      <c r="B29" s="104">
        <v>2</v>
      </c>
      <c r="C29" s="103"/>
      <c r="D29" s="41"/>
      <c r="F29" s="103"/>
      <c r="G29" s="41"/>
      <c r="H29" s="41"/>
      <c r="I29" s="126"/>
      <c r="J29" s="153">
        <f t="shared" ref="J29:J37" si="0">H29*G29*F29</f>
        <v>0</v>
      </c>
      <c r="K29" s="37"/>
      <c r="L29" s="37"/>
      <c r="M29" s="37"/>
      <c r="N29" s="37"/>
      <c r="O29" s="37"/>
    </row>
    <row r="30" spans="1:304">
      <c r="B30" s="104">
        <v>3</v>
      </c>
      <c r="C30" s="103"/>
      <c r="D30" s="41"/>
      <c r="F30" s="103"/>
      <c r="G30" s="41"/>
      <c r="H30" s="41"/>
      <c r="I30" s="126"/>
      <c r="J30" s="153">
        <f t="shared" si="0"/>
        <v>0</v>
      </c>
      <c r="K30" s="37"/>
      <c r="L30" s="37"/>
      <c r="M30" s="37"/>
      <c r="N30" s="37"/>
      <c r="O30" s="37"/>
    </row>
    <row r="31" spans="1:304">
      <c r="B31" s="104">
        <v>4</v>
      </c>
      <c r="C31" s="103"/>
      <c r="D31" s="41"/>
      <c r="F31" s="103"/>
      <c r="G31" s="41"/>
      <c r="H31" s="41"/>
      <c r="I31" s="126"/>
      <c r="J31" s="153">
        <f t="shared" si="0"/>
        <v>0</v>
      </c>
      <c r="K31" s="37"/>
      <c r="L31" s="37"/>
      <c r="M31" s="37"/>
      <c r="N31" s="37"/>
      <c r="O31" s="37"/>
    </row>
    <row r="32" spans="1:304">
      <c r="B32" s="104">
        <v>5</v>
      </c>
      <c r="C32" s="103"/>
      <c r="D32" s="41"/>
      <c r="F32" s="103"/>
      <c r="G32" s="41"/>
      <c r="H32" s="41"/>
      <c r="I32" s="126"/>
      <c r="J32" s="153">
        <f t="shared" si="0"/>
        <v>0</v>
      </c>
      <c r="K32" s="37"/>
      <c r="L32" s="37"/>
      <c r="M32" s="37"/>
      <c r="N32" s="37"/>
      <c r="O32" s="37"/>
    </row>
    <row r="33" spans="1:15">
      <c r="B33" s="104">
        <v>6</v>
      </c>
      <c r="C33" s="103"/>
      <c r="D33" s="41"/>
      <c r="F33" s="103"/>
      <c r="G33" s="41"/>
      <c r="H33" s="41"/>
      <c r="I33" s="126"/>
      <c r="J33" s="153">
        <f t="shared" si="0"/>
        <v>0</v>
      </c>
      <c r="K33" s="37"/>
      <c r="L33" s="37"/>
      <c r="M33" s="37"/>
      <c r="N33" s="37"/>
      <c r="O33" s="37"/>
    </row>
    <row r="34" spans="1:15">
      <c r="B34" s="104">
        <v>7</v>
      </c>
      <c r="C34" s="103"/>
      <c r="D34" s="41"/>
      <c r="F34" s="103"/>
      <c r="G34" s="41"/>
      <c r="H34" s="41"/>
      <c r="I34" s="126"/>
      <c r="J34" s="153">
        <f t="shared" si="0"/>
        <v>0</v>
      </c>
      <c r="K34" s="37"/>
      <c r="L34" s="37"/>
      <c r="M34" s="37"/>
      <c r="N34" s="37"/>
      <c r="O34" s="37"/>
    </row>
    <row r="35" spans="1:15">
      <c r="B35" s="104">
        <v>8</v>
      </c>
      <c r="C35" s="103"/>
      <c r="D35" s="41"/>
      <c r="F35" s="103"/>
      <c r="G35" s="41"/>
      <c r="H35" s="41"/>
      <c r="I35" s="126"/>
      <c r="J35" s="153">
        <f t="shared" si="0"/>
        <v>0</v>
      </c>
      <c r="K35" s="37"/>
      <c r="L35" s="37"/>
      <c r="M35" s="37"/>
      <c r="N35" s="37"/>
      <c r="O35" s="37"/>
    </row>
    <row r="36" spans="1:15">
      <c r="B36" s="104">
        <v>9</v>
      </c>
      <c r="C36" s="103"/>
      <c r="D36" s="41"/>
      <c r="F36" s="103"/>
      <c r="G36" s="41"/>
      <c r="H36" s="41"/>
      <c r="I36" s="126"/>
      <c r="J36" s="153">
        <f t="shared" si="0"/>
        <v>0</v>
      </c>
      <c r="K36" s="37"/>
      <c r="L36" s="37"/>
      <c r="M36" s="37"/>
      <c r="N36" s="37"/>
      <c r="O36" s="37"/>
    </row>
    <row r="37" spans="1:15">
      <c r="B37" s="105">
        <v>10</v>
      </c>
      <c r="C37" s="103"/>
      <c r="D37" s="41"/>
      <c r="F37" s="103"/>
      <c r="G37" s="41"/>
      <c r="H37" s="41"/>
      <c r="I37" s="126"/>
      <c r="J37" s="153">
        <f t="shared" si="0"/>
        <v>0</v>
      </c>
      <c r="K37" s="37"/>
      <c r="L37" s="37"/>
      <c r="M37" s="37"/>
      <c r="N37" s="37"/>
      <c r="O37" s="37"/>
    </row>
    <row r="38" spans="1:15">
      <c r="B38" s="777" t="s">
        <v>149</v>
      </c>
      <c r="C38" s="778"/>
      <c r="D38" s="154">
        <f>SUM(D28:D37)</f>
        <v>0</v>
      </c>
      <c r="F38" s="154">
        <f>SUM(F28:F37)</f>
        <v>0</v>
      </c>
      <c r="G38" s="154">
        <f>SUM(G28:G37)</f>
        <v>0</v>
      </c>
      <c r="H38" s="154">
        <f>SUM(H28:H37)</f>
        <v>0</v>
      </c>
      <c r="J38" s="153">
        <f>H38*G38*F38</f>
        <v>0</v>
      </c>
      <c r="K38" s="37"/>
      <c r="L38" s="37"/>
      <c r="M38" s="37"/>
      <c r="N38" s="37"/>
      <c r="O38" s="37"/>
    </row>
    <row r="40" spans="1:15">
      <c r="B40" s="51" t="s">
        <v>285</v>
      </c>
      <c r="C40" s="155">
        <f>כמות_ייצור_חשמל*20</f>
        <v>0</v>
      </c>
    </row>
    <row r="42" spans="1:15" ht="15" hidden="1" customHeight="1" outlineLevel="1">
      <c r="B42" s="38"/>
      <c r="C42" s="38"/>
      <c r="D42" s="141"/>
      <c r="E42" s="141"/>
    </row>
    <row r="43" spans="1:15" s="14" customFormat="1" ht="15" hidden="1" customHeight="1" outlineLevel="1">
      <c r="B43" s="38" t="s">
        <v>77</v>
      </c>
      <c r="C43" s="136"/>
      <c r="D43" s="141"/>
      <c r="E43" s="141"/>
    </row>
    <row r="44" spans="1:15" s="14" customFormat="1" ht="15" hidden="1" customHeight="1" outlineLevel="1">
      <c r="B44" s="38"/>
      <c r="C44" s="38"/>
      <c r="D44" s="38"/>
      <c r="E44" s="135"/>
    </row>
    <row r="45" spans="1:15" collapsed="1">
      <c r="A45" s="124" t="s">
        <v>250</v>
      </c>
      <c r="B45" s="51" t="s">
        <v>278</v>
      </c>
      <c r="C45" s="156"/>
    </row>
    <row r="46" spans="1:15">
      <c r="B46" s="51" t="s">
        <v>251</v>
      </c>
      <c r="C46" s="155">
        <f>C45*כמות_ייצור_חשמל</f>
        <v>0</v>
      </c>
    </row>
    <row r="48" spans="1:15" s="14" customFormat="1" ht="15" hidden="1" outlineLevel="1">
      <c r="B48" s="38" t="s">
        <v>77</v>
      </c>
      <c r="C48" s="136"/>
      <c r="D48" s="38"/>
      <c r="E48" s="135"/>
    </row>
    <row r="49" spans="1:304 16384:16384" s="16" customFormat="1" hidden="1" outlineLevel="1">
      <c r="A49" s="22"/>
      <c r="B49" s="14"/>
      <c r="C49" s="14"/>
      <c r="D49" s="14"/>
      <c r="E49" s="14"/>
      <c r="F49" s="14"/>
      <c r="G49" s="14"/>
      <c r="H49" s="14"/>
      <c r="I49" s="14"/>
      <c r="J49" s="14"/>
      <c r="K49" s="14"/>
      <c r="L49" s="14"/>
      <c r="M49" s="14"/>
      <c r="N49" s="14"/>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c r="AX49" s="14"/>
      <c r="AY49" s="14"/>
      <c r="AZ49" s="14"/>
      <c r="BA49" s="14"/>
      <c r="BB49" s="14"/>
      <c r="BC49" s="14"/>
      <c r="BD49" s="14"/>
      <c r="BE49" s="14"/>
      <c r="BF49" s="14"/>
      <c r="BG49" s="14"/>
      <c r="BH49" s="14"/>
      <c r="BI49" s="14"/>
      <c r="BJ49" s="22"/>
      <c r="BK49" s="14"/>
      <c r="BL49" s="14"/>
      <c r="BM49" s="14"/>
      <c r="BN49" s="14"/>
      <c r="BO49" s="14"/>
      <c r="BP49" s="14"/>
      <c r="BQ49" s="14"/>
      <c r="BR49" s="14"/>
      <c r="BS49" s="14"/>
      <c r="BT49" s="14"/>
      <c r="BU49" s="14"/>
      <c r="BV49" s="14"/>
      <c r="BW49" s="14"/>
      <c r="BX49" s="14"/>
      <c r="BY49" s="14"/>
      <c r="BZ49" s="14"/>
      <c r="CA49" s="14"/>
      <c r="CB49" s="14"/>
      <c r="CC49" s="14"/>
      <c r="CD49" s="14"/>
      <c r="CE49" s="14"/>
      <c r="CF49" s="14"/>
      <c r="CG49" s="14"/>
      <c r="CH49" s="14"/>
      <c r="CI49" s="14"/>
      <c r="CJ49" s="14"/>
      <c r="CK49" s="14"/>
      <c r="CL49" s="14"/>
      <c r="CM49" s="14"/>
      <c r="CN49" s="14"/>
      <c r="CO49" s="14"/>
      <c r="CP49" s="14"/>
      <c r="CQ49" s="14"/>
      <c r="CR49" s="14"/>
      <c r="CS49" s="14"/>
      <c r="CT49" s="14"/>
      <c r="CU49" s="14"/>
      <c r="CV49" s="14"/>
      <c r="CW49" s="14"/>
      <c r="CX49" s="14"/>
      <c r="CY49" s="14"/>
      <c r="CZ49" s="14"/>
      <c r="DA49" s="14"/>
      <c r="DB49" s="14"/>
      <c r="DC49" s="14"/>
      <c r="DD49" s="14"/>
      <c r="DE49" s="14"/>
      <c r="DF49" s="14"/>
      <c r="DG49" s="14"/>
      <c r="DH49" s="14"/>
      <c r="DI49" s="14"/>
      <c r="DJ49" s="14"/>
      <c r="DK49" s="14"/>
      <c r="DL49" s="14"/>
      <c r="DM49" s="14"/>
      <c r="DN49" s="14"/>
      <c r="DO49" s="14"/>
      <c r="DP49" s="14"/>
      <c r="DQ49" s="14"/>
      <c r="DR49" s="14"/>
      <c r="DS49" s="14"/>
      <c r="DT49" s="14"/>
      <c r="DU49" s="14"/>
      <c r="DV49" s="14"/>
      <c r="DW49" s="14"/>
      <c r="DX49" s="14"/>
      <c r="DY49" s="14"/>
      <c r="DZ49" s="14"/>
      <c r="EA49" s="14"/>
      <c r="EB49" s="14"/>
      <c r="EC49" s="14"/>
      <c r="ED49" s="14"/>
      <c r="EE49" s="14"/>
      <c r="EF49" s="14"/>
      <c r="EG49" s="14"/>
      <c r="EH49" s="14"/>
      <c r="EI49" s="14"/>
      <c r="EJ49" s="14"/>
      <c r="EK49" s="14"/>
      <c r="EL49" s="14"/>
      <c r="EM49" s="14"/>
      <c r="EN49" s="14"/>
      <c r="EO49" s="14"/>
      <c r="EP49" s="14"/>
      <c r="EQ49" s="14"/>
      <c r="ER49" s="14"/>
      <c r="ES49" s="14"/>
      <c r="ET49" s="14"/>
      <c r="EU49" s="14"/>
      <c r="EV49" s="14"/>
      <c r="EW49" s="14"/>
      <c r="EX49" s="14"/>
      <c r="EY49" s="14"/>
      <c r="EZ49" s="14"/>
      <c r="FA49" s="14"/>
      <c r="FB49" s="14"/>
      <c r="FC49" s="14"/>
      <c r="FD49" s="14"/>
      <c r="FE49" s="14"/>
      <c r="FF49" s="14"/>
      <c r="FG49" s="14"/>
      <c r="FH49" s="14"/>
      <c r="FI49" s="14"/>
      <c r="FJ49" s="14"/>
      <c r="FK49" s="14"/>
      <c r="FL49" s="14"/>
      <c r="FM49" s="14"/>
      <c r="FN49" s="14"/>
      <c r="FO49" s="14"/>
      <c r="FP49" s="14"/>
      <c r="FQ49" s="14"/>
      <c r="FR49" s="14"/>
      <c r="FS49" s="14"/>
      <c r="FT49" s="14"/>
      <c r="FU49" s="14"/>
      <c r="FV49" s="14"/>
      <c r="FW49" s="14"/>
      <c r="FX49" s="14"/>
      <c r="FY49" s="14"/>
      <c r="FZ49" s="14"/>
      <c r="GA49" s="14"/>
      <c r="GB49" s="14"/>
      <c r="GC49" s="14"/>
      <c r="GD49" s="14"/>
    </row>
    <row r="50" spans="1:304 16384:16384" s="16" customFormat="1" ht="15.75" collapsed="1" thickBot="1">
      <c r="A50" s="22">
        <v>7.3</v>
      </c>
      <c r="B50" s="157" t="s">
        <v>243</v>
      </c>
      <c r="D50" s="14"/>
      <c r="E50" s="14"/>
      <c r="G50" s="14"/>
      <c r="I50" s="14"/>
      <c r="J50" s="14"/>
      <c r="K50" s="14"/>
      <c r="L50" s="14"/>
      <c r="M50" s="14"/>
      <c r="N50" s="14"/>
      <c r="O50" s="14"/>
      <c r="P50" s="17"/>
      <c r="Q50" s="14"/>
      <c r="R50" s="14"/>
      <c r="S50" s="14"/>
      <c r="T50" s="14"/>
      <c r="U50" s="14"/>
      <c r="V50" s="14"/>
      <c r="W50" s="14"/>
      <c r="X50" s="14"/>
      <c r="Y50" s="14"/>
      <c r="Z50" s="14"/>
      <c r="AA50" s="14"/>
      <c r="AB50" s="17"/>
      <c r="AC50" s="14"/>
      <c r="AD50" s="14"/>
      <c r="AE50" s="14"/>
      <c r="AF50" s="14"/>
      <c r="AG50" s="14"/>
      <c r="AH50" s="14"/>
      <c r="AI50" s="14"/>
      <c r="AJ50" s="14"/>
      <c r="AK50" s="14"/>
      <c r="AL50" s="14"/>
      <c r="AM50" s="14"/>
      <c r="AN50" s="17"/>
      <c r="AO50" s="14"/>
      <c r="AP50" s="14"/>
      <c r="AQ50" s="14"/>
      <c r="AR50" s="14"/>
      <c r="AS50" s="14"/>
      <c r="AT50" s="14"/>
      <c r="AU50" s="14"/>
      <c r="AV50" s="14"/>
      <c r="AW50" s="14"/>
      <c r="AX50" s="14"/>
      <c r="AY50" s="14"/>
      <c r="AZ50" s="17"/>
      <c r="BA50" s="14"/>
      <c r="BB50" s="14"/>
      <c r="BC50" s="14"/>
      <c r="BD50" s="14"/>
      <c r="BE50" s="14"/>
      <c r="BF50" s="14"/>
      <c r="BG50" s="14"/>
      <c r="BH50" s="14"/>
      <c r="BI50" s="14"/>
      <c r="BJ50" s="14"/>
      <c r="BK50" s="14"/>
      <c r="BL50" s="17"/>
      <c r="BM50" s="14"/>
      <c r="BN50" s="14"/>
      <c r="BO50" s="14"/>
      <c r="BP50" s="14"/>
      <c r="BQ50" s="14"/>
      <c r="BR50" s="14"/>
      <c r="BS50" s="14"/>
      <c r="BT50" s="14"/>
      <c r="BU50" s="14"/>
      <c r="BV50" s="14"/>
      <c r="BW50" s="14"/>
      <c r="BX50" s="17"/>
      <c r="BY50" s="14"/>
      <c r="BZ50" s="14"/>
      <c r="CA50" s="14"/>
      <c r="CB50" s="14"/>
      <c r="CC50" s="14"/>
      <c r="CD50" s="14"/>
      <c r="CE50" s="14"/>
      <c r="CF50" s="14"/>
      <c r="CG50" s="14"/>
      <c r="CH50" s="14"/>
      <c r="CI50" s="14"/>
      <c r="CJ50" s="17"/>
      <c r="CK50" s="14"/>
      <c r="CL50" s="14"/>
      <c r="CM50" s="14"/>
      <c r="CN50" s="14"/>
      <c r="CO50" s="14"/>
      <c r="CP50" s="14"/>
      <c r="CQ50" s="14"/>
      <c r="CR50" s="14"/>
      <c r="CS50" s="14"/>
      <c r="CT50" s="14"/>
      <c r="CU50" s="14"/>
      <c r="CV50" s="17"/>
      <c r="CW50" s="14"/>
      <c r="CX50" s="14"/>
      <c r="CY50" s="14"/>
      <c r="CZ50" s="14"/>
      <c r="DA50" s="14"/>
      <c r="DB50" s="14"/>
      <c r="DC50" s="14"/>
      <c r="DD50" s="14"/>
      <c r="DE50" s="14"/>
      <c r="DF50" s="14"/>
      <c r="DG50" s="14"/>
      <c r="DH50" s="17"/>
      <c r="DI50" s="14"/>
      <c r="DJ50" s="14"/>
      <c r="DK50" s="14"/>
      <c r="DL50" s="14"/>
      <c r="DM50" s="14"/>
      <c r="DN50" s="14"/>
      <c r="DO50" s="14"/>
      <c r="DP50" s="14"/>
      <c r="DQ50" s="14"/>
      <c r="DR50" s="14"/>
      <c r="DS50" s="14"/>
      <c r="DT50" s="14"/>
      <c r="DU50" s="14"/>
      <c r="DV50" s="14"/>
      <c r="DW50" s="14"/>
      <c r="DX50" s="14"/>
      <c r="DY50" s="14"/>
      <c r="DZ50" s="14"/>
      <c r="EA50" s="14"/>
      <c r="EB50" s="14"/>
      <c r="EC50" s="14"/>
      <c r="ED50" s="14"/>
      <c r="EE50" s="14"/>
      <c r="EF50" s="14"/>
      <c r="EG50" s="14"/>
      <c r="EH50" s="14"/>
      <c r="EI50" s="14"/>
      <c r="EJ50" s="14"/>
      <c r="EK50" s="14"/>
      <c r="EL50" s="14"/>
      <c r="EM50" s="14"/>
      <c r="EN50" s="14"/>
      <c r="EO50" s="14"/>
      <c r="EP50" s="14"/>
      <c r="EQ50" s="14"/>
      <c r="ER50" s="14"/>
      <c r="ES50" s="14"/>
      <c r="ET50" s="14"/>
      <c r="EU50" s="14"/>
      <c r="EV50" s="14"/>
      <c r="EW50" s="14"/>
      <c r="EX50" s="14"/>
      <c r="EY50" s="14"/>
      <c r="EZ50" s="14"/>
      <c r="FA50" s="14"/>
      <c r="FB50" s="14"/>
      <c r="FC50" s="14"/>
      <c r="FD50" s="14"/>
      <c r="FE50" s="14"/>
      <c r="FF50" s="14"/>
      <c r="FG50" s="14"/>
      <c r="FH50" s="14"/>
      <c r="FI50" s="14"/>
      <c r="FJ50" s="14"/>
      <c r="FK50" s="14"/>
      <c r="FL50" s="14"/>
      <c r="FM50" s="14"/>
      <c r="FN50" s="14"/>
      <c r="FO50" s="14"/>
      <c r="FP50" s="14"/>
      <c r="FQ50" s="14"/>
      <c r="FR50" s="14"/>
      <c r="FS50" s="14"/>
      <c r="FT50" s="14"/>
      <c r="FU50" s="14"/>
      <c r="FV50" s="14"/>
      <c r="FW50" s="14"/>
      <c r="FX50" s="14"/>
      <c r="FY50" s="14"/>
      <c r="FZ50" s="14"/>
      <c r="GA50" s="14"/>
      <c r="GB50" s="14"/>
      <c r="GC50" s="14"/>
      <c r="GD50" s="14"/>
      <c r="GE50" s="14"/>
      <c r="GF50" s="14"/>
      <c r="GG50" s="14"/>
      <c r="GH50" s="14"/>
      <c r="GI50" s="14"/>
      <c r="GJ50" s="14"/>
      <c r="GK50" s="14"/>
      <c r="GL50" s="14"/>
      <c r="GM50" s="14"/>
      <c r="GN50" s="14"/>
      <c r="GO50" s="14"/>
      <c r="GP50" s="14"/>
      <c r="GQ50" s="14"/>
      <c r="GR50" s="14"/>
      <c r="GS50" s="14"/>
      <c r="GT50" s="14"/>
      <c r="GU50" s="14"/>
      <c r="GV50" s="14"/>
      <c r="GW50" s="14"/>
      <c r="GX50" s="14"/>
      <c r="GY50" s="14"/>
      <c r="GZ50" s="14"/>
      <c r="HA50" s="14"/>
      <c r="HB50" s="14"/>
      <c r="HC50" s="14"/>
      <c r="HD50" s="14"/>
      <c r="HE50" s="14"/>
      <c r="HF50" s="14"/>
      <c r="HG50" s="14"/>
      <c r="HH50" s="14"/>
      <c r="HI50" s="14"/>
      <c r="HJ50" s="14"/>
      <c r="HK50" s="14"/>
      <c r="HL50" s="14"/>
      <c r="HM50" s="14"/>
      <c r="HN50" s="14"/>
      <c r="HO50" s="14"/>
      <c r="HP50" s="14"/>
      <c r="HQ50" s="14"/>
      <c r="HR50" s="14"/>
      <c r="HS50" s="14"/>
      <c r="HT50" s="14"/>
      <c r="HU50" s="14"/>
      <c r="HV50" s="14"/>
      <c r="HW50" s="14"/>
      <c r="HX50" s="14"/>
      <c r="HY50" s="14"/>
      <c r="HZ50" s="14"/>
      <c r="IA50" s="14"/>
      <c r="IB50" s="14"/>
      <c r="IC50" s="14"/>
      <c r="ID50" s="14"/>
      <c r="IE50" s="14"/>
      <c r="IF50" s="14"/>
      <c r="IG50" s="14"/>
      <c r="IH50" s="14"/>
      <c r="II50" s="14"/>
      <c r="IJ50" s="14"/>
      <c r="IK50" s="14"/>
      <c r="IL50" s="14"/>
      <c r="IM50" s="14"/>
      <c r="IN50" s="14"/>
      <c r="IO50" s="14"/>
      <c r="IP50" s="14"/>
      <c r="IQ50" s="14"/>
      <c r="IR50" s="14"/>
      <c r="IS50" s="14"/>
      <c r="IT50" s="14"/>
      <c r="IU50" s="14"/>
      <c r="IV50" s="14"/>
      <c r="IW50" s="14"/>
      <c r="IX50" s="14"/>
      <c r="IY50" s="14"/>
      <c r="IZ50" s="14"/>
      <c r="JA50" s="14"/>
      <c r="JB50" s="14"/>
      <c r="JC50" s="14"/>
      <c r="JD50" s="14"/>
      <c r="JE50" s="14"/>
      <c r="JF50" s="14"/>
      <c r="JG50" s="14"/>
      <c r="JH50" s="14"/>
      <c r="JI50" s="14"/>
      <c r="JJ50" s="14"/>
      <c r="JK50" s="14"/>
      <c r="JL50" s="14"/>
      <c r="JM50" s="14"/>
      <c r="JN50" s="14"/>
      <c r="JO50" s="14"/>
      <c r="JP50" s="14"/>
      <c r="JQ50" s="14"/>
      <c r="JR50" s="14"/>
      <c r="JS50" s="14"/>
      <c r="JT50" s="14"/>
      <c r="JU50" s="14"/>
      <c r="JV50" s="14"/>
      <c r="JW50" s="14"/>
      <c r="JX50" s="14"/>
      <c r="JY50" s="14"/>
      <c r="JZ50" s="14"/>
      <c r="KA50" s="14"/>
      <c r="KB50" s="14"/>
      <c r="KC50" s="14"/>
      <c r="KD50" s="14"/>
      <c r="KE50" s="14"/>
      <c r="KF50" s="14"/>
      <c r="KG50" s="14"/>
      <c r="KH50" s="14"/>
      <c r="KI50" s="14"/>
      <c r="KJ50" s="14"/>
      <c r="KK50" s="14"/>
      <c r="KL50" s="14"/>
      <c r="KM50" s="14"/>
      <c r="KN50" s="14"/>
      <c r="KO50" s="14"/>
      <c r="KP50" s="14"/>
      <c r="KQ50" s="14"/>
      <c r="KR50" s="14"/>
    </row>
    <row r="51" spans="1:304 16384:16384" s="14" customFormat="1" ht="57" customHeight="1" thickBot="1">
      <c r="A51" s="22"/>
      <c r="B51" s="46" t="s">
        <v>193</v>
      </c>
      <c r="C51" s="42" t="str">
        <f>IF(כמות_ייצור_חשמל=0,"תא זה יעודכן אוטומטית עם מילוי סעיף 7.2",כמות_ייצור_חשמל*tCO2e_KWhחשמל)</f>
        <v>תא זה יעודכן אוטומטית עם מילוי סעיף 7.2</v>
      </c>
      <c r="D51" s="46" t="s">
        <v>207</v>
      </c>
      <c r="E51" s="106" t="str">
        <f>IF(כמות_ייצור_חשמל=0,"תא זה יעודכן אוטומטית עם מילוי סעיף 7.2",כמות_ייצור_חשמל)</f>
        <v>תא זה יעודכן אוטומטית עם מילוי סעיף 7.2</v>
      </c>
    </row>
    <row r="52" spans="1:304 16384:16384" s="14" customFormat="1" ht="15" hidden="1" outlineLevel="1">
      <c r="A52" s="22"/>
      <c r="B52" s="47"/>
      <c r="C52" s="107"/>
      <c r="D52" s="48"/>
      <c r="E52" s="135"/>
    </row>
    <row r="53" spans="1:304 16384:16384" s="14" customFormat="1" ht="30" hidden="1" outlineLevel="1">
      <c r="A53" s="22"/>
      <c r="B53" s="38" t="s">
        <v>150</v>
      </c>
      <c r="C53" s="136"/>
      <c r="D53" s="43" t="s">
        <v>150</v>
      </c>
      <c r="E53" s="137"/>
    </row>
    <row r="54" spans="1:304 16384:16384" s="14" customFormat="1" ht="15" hidden="1" outlineLevel="1">
      <c r="A54" s="22"/>
      <c r="B54" s="38" t="s">
        <v>77</v>
      </c>
      <c r="C54" s="136"/>
      <c r="D54" s="38" t="s">
        <v>77</v>
      </c>
      <c r="E54" s="137"/>
    </row>
    <row r="55" spans="1:304 16384:16384" s="14" customFormat="1" ht="15.75" collapsed="1" thickBot="1">
      <c r="A55" s="22"/>
      <c r="B55" s="47"/>
      <c r="C55" s="134"/>
      <c r="D55" s="47"/>
      <c r="E55" s="133"/>
    </row>
    <row r="56" spans="1:304 16384:16384" s="14" customFormat="1" ht="62.25" customHeight="1" thickBot="1">
      <c r="A56" s="22"/>
      <c r="B56" s="46" t="s">
        <v>194</v>
      </c>
      <c r="C56" s="42" t="str">
        <f>IF(כמות_ייצור_חשמל=0,"תא זה יעודכן אוטומטית עם מילוי סעיף 7.2",כמות_ייצור_חשמל*tCO2e_KWhחשמל*20)</f>
        <v>תא זה יעודכן אוטומטית עם מילוי סעיף 7.2</v>
      </c>
      <c r="D56" s="138" t="s">
        <v>152</v>
      </c>
      <c r="E56" s="42" t="str">
        <f>IF(כמות_ייצור_חשמל=0,"תא זה יעודכן אוטומטית עם מילוי סעיף 7.2",כמות_ייצור_חשמל*20)</f>
        <v>תא זה יעודכן אוטומטית עם מילוי סעיף 7.2</v>
      </c>
    </row>
    <row r="57" spans="1:304 16384:16384" s="14" customFormat="1" ht="15" hidden="1" outlineLevel="1">
      <c r="A57" s="22"/>
      <c r="B57" s="47"/>
      <c r="C57" s="107"/>
      <c r="D57" s="48"/>
      <c r="E57" s="135"/>
    </row>
    <row r="58" spans="1:304 16384:16384" s="14" customFormat="1" ht="30" hidden="1" outlineLevel="1">
      <c r="A58" s="22"/>
      <c r="B58" s="38" t="s">
        <v>150</v>
      </c>
      <c r="C58" s="136"/>
      <c r="D58" s="43" t="s">
        <v>150</v>
      </c>
      <c r="E58" s="137"/>
    </row>
    <row r="59" spans="1:304 16384:16384" s="14" customFormat="1" ht="15" hidden="1" outlineLevel="1">
      <c r="A59" s="22"/>
      <c r="B59" s="38" t="s">
        <v>77</v>
      </c>
      <c r="C59" s="136"/>
      <c r="D59" s="38" t="s">
        <v>77</v>
      </c>
      <c r="E59" s="137"/>
    </row>
    <row r="60" spans="1:304 16384:16384" s="14" customFormat="1" ht="15" hidden="1" outlineLevel="1">
      <c r="A60" s="22"/>
      <c r="B60" s="38"/>
      <c r="C60" s="22"/>
      <c r="D60" s="38"/>
      <c r="E60" s="22"/>
      <c r="XFD60" s="38"/>
    </row>
    <row r="61" spans="1:304 16384:16384" ht="30.75" collapsed="1" thickBot="1">
      <c r="B61" s="158" t="s">
        <v>254</v>
      </c>
      <c r="C61" s="159" t="s">
        <v>261</v>
      </c>
      <c r="D61" s="159" t="s">
        <v>263</v>
      </c>
      <c r="E61" s="160" t="s">
        <v>262</v>
      </c>
      <c r="G61" s="161"/>
    </row>
    <row r="62" spans="1:304 16384:16384" ht="15" thickBot="1">
      <c r="C62" s="162" t="str">
        <f>IF(AND(D38&gt;0,'פרטים כלליים, עלויות ותוצאות'!D70&gt;0),IRR(קבועים!#REF!),"0.0%")</f>
        <v>0.0%</v>
      </c>
      <c r="D62" s="163">
        <f>IF(OR(D38=0,C46=0),0,IF('פרטים כלליים, עלויות ותוצאות'!D70&gt;0,C46/'פרטים כלליים, עלויות ותוצאות'!D70,IF('פרטים כלליים, עלויות ותוצאות'!#REF!&gt;0,C46/'פרטים כלליים, עלויות ותוצאות'!#REF!,0)))</f>
        <v>0</v>
      </c>
      <c r="E62" s="164">
        <f>IF(C46&gt;0,NPV(7,קבועים!#REF!,קבועים!#REF!),0)</f>
        <v>0</v>
      </c>
    </row>
    <row r="64" spans="1:304 16384:16384" s="14" customFormat="1" ht="15" hidden="1" outlineLevel="1">
      <c r="B64" s="38" t="s">
        <v>77</v>
      </c>
      <c r="C64" s="136"/>
      <c r="D64" s="38"/>
      <c r="E64" s="135"/>
    </row>
    <row r="65" spans="1:301" s="16" customFormat="1" hidden="1" outlineLevel="1">
      <c r="A65" s="22"/>
      <c r="B65" s="14"/>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14"/>
      <c r="BE65" s="14"/>
      <c r="BF65" s="14"/>
      <c r="BG65" s="14"/>
      <c r="BH65" s="14"/>
      <c r="BI65" s="14"/>
      <c r="BJ65" s="22"/>
      <c r="BK65" s="14"/>
      <c r="BL65" s="14"/>
      <c r="BM65" s="14"/>
      <c r="BN65" s="14"/>
      <c r="BO65" s="14"/>
      <c r="BP65" s="14"/>
      <c r="BQ65" s="14"/>
      <c r="BR65" s="14"/>
      <c r="BS65" s="14"/>
      <c r="BT65" s="14"/>
      <c r="BU65" s="14"/>
      <c r="BV65" s="14"/>
      <c r="BW65" s="14"/>
      <c r="BX65" s="14"/>
      <c r="BY65" s="14"/>
      <c r="BZ65" s="14"/>
      <c r="CA65" s="14"/>
      <c r="CB65" s="14"/>
      <c r="CC65" s="14"/>
      <c r="CD65" s="14"/>
      <c r="CE65" s="14"/>
      <c r="CF65" s="14"/>
      <c r="CG65" s="14"/>
      <c r="CH65" s="14"/>
      <c r="CI65" s="14"/>
      <c r="CJ65" s="14"/>
      <c r="CK65" s="14"/>
      <c r="CL65" s="14"/>
      <c r="CM65" s="14"/>
      <c r="CN65" s="14"/>
      <c r="CO65" s="14"/>
      <c r="CP65" s="14"/>
      <c r="CQ65" s="14"/>
      <c r="CR65" s="14"/>
      <c r="CS65" s="14"/>
      <c r="CT65" s="14"/>
      <c r="CU65" s="14"/>
      <c r="CV65" s="14"/>
      <c r="CW65" s="14"/>
      <c r="CX65" s="14"/>
      <c r="CY65" s="14"/>
      <c r="CZ65" s="14"/>
      <c r="DA65" s="14"/>
      <c r="DB65" s="14"/>
      <c r="DC65" s="14"/>
      <c r="DD65" s="14"/>
      <c r="DE65" s="14"/>
      <c r="DF65" s="14"/>
      <c r="DG65" s="14"/>
      <c r="DH65" s="14"/>
      <c r="DI65" s="14"/>
      <c r="DJ65" s="14"/>
      <c r="DK65" s="14"/>
      <c r="DL65" s="14"/>
      <c r="DM65" s="14"/>
      <c r="DN65" s="14"/>
      <c r="DO65" s="14"/>
      <c r="DP65" s="14"/>
      <c r="DQ65" s="14"/>
      <c r="DR65" s="14"/>
      <c r="DS65" s="14"/>
      <c r="DT65" s="14"/>
      <c r="DU65" s="14"/>
      <c r="DV65" s="14"/>
      <c r="DW65" s="14"/>
      <c r="DX65" s="14"/>
      <c r="DY65" s="14"/>
      <c r="DZ65" s="14"/>
      <c r="EA65" s="14"/>
      <c r="EB65" s="14"/>
      <c r="EC65" s="14"/>
      <c r="ED65" s="14"/>
      <c r="EE65" s="14"/>
      <c r="EF65" s="14"/>
      <c r="EG65" s="14"/>
      <c r="EH65" s="14"/>
      <c r="EI65" s="14"/>
      <c r="EJ65" s="14"/>
      <c r="EK65" s="14"/>
      <c r="EL65" s="14"/>
      <c r="EM65" s="14"/>
      <c r="EN65" s="14"/>
      <c r="EO65" s="14"/>
      <c r="EP65" s="14"/>
      <c r="EQ65" s="14"/>
      <c r="ER65" s="14"/>
      <c r="ES65" s="14"/>
      <c r="ET65" s="14"/>
      <c r="EU65" s="14"/>
      <c r="EV65" s="14"/>
      <c r="EW65" s="14"/>
      <c r="EX65" s="14"/>
      <c r="EY65" s="14"/>
      <c r="EZ65" s="14"/>
      <c r="FA65" s="14"/>
      <c r="FB65" s="14"/>
      <c r="FC65" s="14"/>
      <c r="FD65" s="14"/>
      <c r="FE65" s="14"/>
      <c r="FF65" s="14"/>
      <c r="FG65" s="14"/>
      <c r="FH65" s="14"/>
      <c r="FI65" s="14"/>
      <c r="FJ65" s="14"/>
      <c r="FK65" s="14"/>
      <c r="FL65" s="14"/>
      <c r="FM65" s="14"/>
      <c r="FN65" s="14"/>
      <c r="FO65" s="14"/>
      <c r="FP65" s="14"/>
      <c r="FQ65" s="14"/>
      <c r="FR65" s="14"/>
      <c r="FS65" s="14"/>
      <c r="FT65" s="14"/>
      <c r="FU65" s="14"/>
      <c r="FV65" s="14"/>
      <c r="FW65" s="14"/>
      <c r="FX65" s="14"/>
      <c r="FY65" s="14"/>
      <c r="FZ65" s="14"/>
      <c r="GA65" s="14"/>
      <c r="GB65" s="14"/>
      <c r="GC65" s="14"/>
      <c r="GD65" s="14"/>
    </row>
    <row r="66" spans="1:301" s="14" customFormat="1" ht="18" collapsed="1">
      <c r="A66" s="13"/>
      <c r="B66" s="26" t="s">
        <v>310</v>
      </c>
      <c r="C66" s="12"/>
      <c r="D66" s="12"/>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c r="AO66" s="12"/>
      <c r="AP66" s="12"/>
      <c r="AQ66" s="12"/>
      <c r="AR66" s="12"/>
      <c r="AS66" s="12"/>
      <c r="AT66" s="12"/>
      <c r="AU66" s="12"/>
      <c r="AV66" s="12"/>
      <c r="AW66" s="12"/>
      <c r="AX66" s="12"/>
      <c r="AY66" s="12"/>
      <c r="AZ66" s="12"/>
      <c r="BA66" s="12"/>
      <c r="BB66" s="12"/>
      <c r="BC66" s="12"/>
      <c r="BD66" s="12"/>
      <c r="BE66" s="12"/>
      <c r="BF66" s="12"/>
      <c r="BG66" s="12"/>
      <c r="BH66" s="12"/>
      <c r="BI66" s="12"/>
      <c r="BJ66" s="12"/>
      <c r="BK66" s="12"/>
      <c r="BL66" s="12"/>
      <c r="BM66" s="12"/>
      <c r="BN66" s="12"/>
      <c r="BO66" s="12"/>
      <c r="BP66" s="12"/>
      <c r="BQ66" s="12"/>
      <c r="BR66" s="12"/>
      <c r="BS66" s="12"/>
      <c r="BT66" s="12"/>
      <c r="BU66" s="12"/>
      <c r="BV66" s="12"/>
      <c r="BW66" s="12"/>
      <c r="BX66" s="12"/>
      <c r="BY66" s="12"/>
      <c r="BZ66" s="12"/>
      <c r="CA66" s="12"/>
      <c r="CB66" s="12"/>
      <c r="CC66" s="12"/>
      <c r="CD66" s="12"/>
      <c r="CE66" s="12"/>
      <c r="CF66" s="12"/>
      <c r="CG66" s="12"/>
      <c r="CH66" s="12"/>
      <c r="CI66" s="12"/>
      <c r="CJ66" s="12"/>
      <c r="CK66" s="12"/>
      <c r="CL66" s="12"/>
      <c r="CM66" s="12"/>
      <c r="CN66" s="12"/>
      <c r="CO66" s="12"/>
      <c r="CP66" s="12"/>
      <c r="CQ66" s="12"/>
      <c r="CR66" s="12"/>
      <c r="CS66" s="12"/>
      <c r="CT66" s="12"/>
      <c r="CU66" s="12"/>
      <c r="CV66" s="12"/>
      <c r="CW66" s="12"/>
      <c r="CX66" s="12"/>
      <c r="CY66" s="12"/>
      <c r="CZ66" s="12"/>
      <c r="DA66" s="12"/>
      <c r="DB66" s="12"/>
      <c r="DC66" s="12"/>
      <c r="DD66" s="12"/>
      <c r="DE66" s="12"/>
      <c r="DF66" s="12"/>
      <c r="DG66" s="12"/>
      <c r="DH66" s="12"/>
      <c r="DI66" s="12"/>
      <c r="DJ66" s="12"/>
      <c r="DK66" s="12"/>
      <c r="DL66" s="12"/>
      <c r="DM66" s="12"/>
      <c r="DN66" s="12"/>
      <c r="DO66" s="12"/>
      <c r="DP66" s="12"/>
      <c r="DQ66" s="12"/>
      <c r="DR66" s="12"/>
      <c r="DS66" s="12"/>
      <c r="DT66" s="12"/>
      <c r="DU66" s="12"/>
      <c r="DV66" s="12"/>
      <c r="DW66" s="12"/>
      <c r="DX66" s="12"/>
      <c r="DY66" s="12"/>
      <c r="DZ66" s="12"/>
      <c r="EA66" s="12"/>
      <c r="EB66" s="12"/>
      <c r="EC66" s="12"/>
      <c r="ED66" s="12"/>
      <c r="EE66" s="12"/>
      <c r="EF66" s="12"/>
      <c r="EG66" s="12"/>
      <c r="EH66" s="12"/>
      <c r="EI66" s="12"/>
      <c r="EJ66" s="12"/>
      <c r="EK66" s="12"/>
      <c r="EL66" s="12"/>
      <c r="EM66" s="12"/>
      <c r="EN66" s="12"/>
      <c r="EO66" s="12"/>
      <c r="EP66" s="12"/>
      <c r="EQ66" s="12"/>
      <c r="ER66" s="12"/>
      <c r="ES66" s="12"/>
      <c r="ET66" s="12"/>
      <c r="EU66" s="12"/>
      <c r="EV66" s="12"/>
      <c r="EW66" s="12"/>
      <c r="EX66" s="12"/>
      <c r="EY66" s="12"/>
      <c r="EZ66" s="12"/>
      <c r="FA66" s="12"/>
      <c r="FB66" s="12"/>
      <c r="FC66" s="12"/>
      <c r="FD66" s="12"/>
      <c r="FE66" s="12"/>
      <c r="FF66" s="12"/>
      <c r="FG66" s="12"/>
      <c r="FH66" s="12"/>
      <c r="FI66" s="12"/>
      <c r="FJ66" s="12"/>
      <c r="FK66" s="12"/>
      <c r="FL66" s="12"/>
      <c r="FM66" s="12"/>
      <c r="FN66" s="12"/>
      <c r="FO66" s="12"/>
      <c r="FP66" s="12"/>
      <c r="FQ66" s="12"/>
      <c r="FR66" s="12"/>
      <c r="FS66" s="12"/>
      <c r="FT66" s="12"/>
      <c r="FU66" s="12"/>
      <c r="FV66" s="12"/>
      <c r="FW66" s="12"/>
      <c r="FX66" s="12"/>
      <c r="FY66" s="12"/>
      <c r="FZ66" s="12"/>
      <c r="GA66" s="12"/>
      <c r="GB66" s="12"/>
      <c r="GC66" s="12"/>
      <c r="GD66" s="12"/>
      <c r="GE66" s="12"/>
      <c r="GF66" s="12"/>
      <c r="GG66" s="12"/>
      <c r="GH66" s="12"/>
      <c r="GI66" s="12"/>
      <c r="GJ66" s="12"/>
      <c r="GK66" s="12"/>
      <c r="GL66" s="12"/>
      <c r="GM66" s="12"/>
      <c r="GN66" s="12"/>
      <c r="GO66" s="12"/>
      <c r="GP66" s="12"/>
      <c r="GQ66" s="12"/>
      <c r="GR66" s="12"/>
      <c r="GS66" s="12"/>
      <c r="GT66" s="12"/>
      <c r="GU66" s="12"/>
      <c r="GV66" s="12"/>
      <c r="GW66" s="12"/>
      <c r="GX66" s="12"/>
      <c r="GY66" s="12"/>
      <c r="GZ66" s="12"/>
      <c r="HA66" s="12"/>
      <c r="HB66" s="12"/>
      <c r="HC66" s="12"/>
      <c r="HD66" s="12"/>
      <c r="HE66" s="12"/>
      <c r="HF66" s="12"/>
      <c r="HG66" s="12"/>
      <c r="HH66" s="12"/>
      <c r="HI66" s="12"/>
      <c r="HJ66" s="12"/>
      <c r="HK66" s="12"/>
      <c r="HL66" s="12"/>
      <c r="HM66" s="12"/>
      <c r="HN66" s="12"/>
      <c r="HO66" s="12"/>
      <c r="HP66" s="12"/>
      <c r="HQ66" s="12"/>
      <c r="HR66" s="12"/>
      <c r="HS66" s="12"/>
      <c r="HT66" s="12"/>
      <c r="HU66" s="12"/>
      <c r="HV66" s="12"/>
      <c r="HW66" s="12"/>
      <c r="HX66" s="12"/>
      <c r="HY66" s="12"/>
      <c r="HZ66" s="12"/>
      <c r="IA66" s="12"/>
      <c r="IB66" s="12"/>
      <c r="IC66" s="12"/>
      <c r="ID66" s="12"/>
      <c r="IE66" s="12"/>
      <c r="IF66" s="12"/>
      <c r="IG66" s="12"/>
      <c r="IH66" s="12"/>
      <c r="II66" s="12"/>
      <c r="IJ66" s="12"/>
      <c r="IK66" s="12"/>
      <c r="IL66" s="12"/>
      <c r="IM66" s="12"/>
      <c r="IN66" s="12"/>
      <c r="IO66" s="12"/>
      <c r="IP66" s="12"/>
      <c r="IQ66" s="12"/>
      <c r="IR66" s="12"/>
      <c r="IS66" s="12"/>
      <c r="IT66" s="12"/>
      <c r="IU66" s="12"/>
      <c r="IV66" s="12"/>
      <c r="IW66" s="12"/>
      <c r="IX66" s="12"/>
      <c r="IY66" s="12"/>
      <c r="IZ66" s="12"/>
      <c r="JA66" s="12"/>
      <c r="JB66" s="12"/>
      <c r="JC66" s="12"/>
      <c r="JD66" s="12"/>
      <c r="JE66" s="12"/>
      <c r="JF66" s="12"/>
      <c r="JG66" s="12"/>
      <c r="JH66" s="12"/>
      <c r="JI66" s="12"/>
      <c r="JJ66" s="12"/>
      <c r="JK66" s="12"/>
      <c r="JL66" s="12"/>
      <c r="JM66" s="12"/>
      <c r="JN66" s="12"/>
      <c r="JO66" s="12"/>
      <c r="JP66" s="12"/>
      <c r="JQ66" s="12"/>
      <c r="JR66" s="12"/>
      <c r="JS66" s="12"/>
      <c r="JT66" s="12"/>
      <c r="JU66" s="12"/>
      <c r="JV66" s="12"/>
      <c r="JW66" s="12"/>
      <c r="JX66" s="12"/>
      <c r="JY66" s="12"/>
      <c r="JZ66" s="12"/>
      <c r="KA66" s="12"/>
      <c r="KB66" s="12"/>
      <c r="KC66" s="12"/>
      <c r="KD66" s="12"/>
      <c r="KE66" s="12"/>
      <c r="KF66" s="12"/>
      <c r="KG66" s="12"/>
      <c r="KH66" s="12"/>
      <c r="KI66" s="12"/>
      <c r="KJ66" s="12"/>
      <c r="KK66" s="12"/>
      <c r="KL66" s="12"/>
      <c r="KM66" s="12"/>
      <c r="KN66" s="12"/>
      <c r="KO66" s="12"/>
    </row>
    <row r="67" spans="1:301" s="14" customFormat="1">
      <c r="A67" s="22"/>
    </row>
    <row r="68" spans="1:301" s="14" customFormat="1" ht="15">
      <c r="A68" s="22"/>
      <c r="B68" s="17" t="s">
        <v>29</v>
      </c>
    </row>
    <row r="69" spans="1:301" s="14" customFormat="1">
      <c r="A69" s="22"/>
      <c r="B69" s="14" t="s">
        <v>244</v>
      </c>
    </row>
    <row r="70" spans="1:301" s="14" customFormat="1">
      <c r="A70" s="22"/>
    </row>
    <row r="71" spans="1:301" s="14" customFormat="1" ht="239.25" customHeight="1">
      <c r="A71" s="22">
        <v>7.4</v>
      </c>
      <c r="B71" s="30" t="s">
        <v>2149</v>
      </c>
      <c r="C71" s="785"/>
      <c r="D71" s="785"/>
      <c r="E71" s="784" t="s">
        <v>2153</v>
      </c>
      <c r="F71" s="784"/>
      <c r="G71" s="784"/>
    </row>
    <row r="72" spans="1:301" s="14" customFormat="1">
      <c r="A72" s="22"/>
    </row>
    <row r="73" spans="1:301" s="14" customFormat="1" ht="15" hidden="1" outlineLevel="1">
      <c r="A73" s="22"/>
      <c r="B73" s="32" t="s">
        <v>76</v>
      </c>
      <c r="C73" s="32" t="s">
        <v>78</v>
      </c>
      <c r="D73" s="32" t="s">
        <v>79</v>
      </c>
      <c r="E73" s="49" t="s">
        <v>77</v>
      </c>
      <c r="BN73" s="22"/>
    </row>
    <row r="74" spans="1:301" s="14" customFormat="1" hidden="1" outlineLevel="1">
      <c r="A74" s="22"/>
      <c r="B74" s="775"/>
      <c r="C74" s="786"/>
      <c r="D74" s="775"/>
      <c r="E74" s="775"/>
      <c r="BN74" s="22"/>
    </row>
    <row r="75" spans="1:301" s="14" customFormat="1" hidden="1" outlineLevel="1">
      <c r="A75" s="22"/>
      <c r="B75" s="775"/>
      <c r="C75" s="786"/>
      <c r="D75" s="775"/>
      <c r="E75" s="775"/>
      <c r="BN75" s="22"/>
    </row>
    <row r="76" spans="1:301" s="14" customFormat="1" hidden="1" outlineLevel="1">
      <c r="A76" s="22"/>
      <c r="B76" s="775"/>
      <c r="C76" s="786"/>
      <c r="D76" s="775"/>
      <c r="E76" s="775"/>
      <c r="BN76" s="22"/>
    </row>
    <row r="77" spans="1:301" s="14" customFormat="1" hidden="1" outlineLevel="1">
      <c r="A77" s="22"/>
      <c r="B77" s="775"/>
      <c r="C77" s="786"/>
      <c r="D77" s="775"/>
      <c r="E77" s="775"/>
      <c r="BN77" s="22"/>
    </row>
    <row r="78" spans="1:301" s="14" customFormat="1" hidden="1" outlineLevel="1">
      <c r="A78" s="22"/>
      <c r="B78" s="51"/>
      <c r="D78" s="51"/>
      <c r="E78" s="51"/>
      <c r="BN78" s="22"/>
    </row>
    <row r="79" spans="1:301" s="14" customFormat="1" ht="15" collapsed="1">
      <c r="A79" s="22">
        <v>7.5</v>
      </c>
      <c r="B79" s="17" t="s">
        <v>7</v>
      </c>
    </row>
    <row r="80" spans="1:301" s="14" customFormat="1">
      <c r="A80" s="22"/>
    </row>
    <row r="81" spans="1:191" s="14" customFormat="1">
      <c r="A81" s="22"/>
      <c r="B81" s="31" t="s">
        <v>27</v>
      </c>
      <c r="C81" s="31" t="s">
        <v>6</v>
      </c>
      <c r="D81" s="31" t="s">
        <v>8</v>
      </c>
      <c r="E81" s="31" t="s">
        <v>24</v>
      </c>
    </row>
    <row r="82" spans="1:191" s="14" customFormat="1">
      <c r="A82" s="22"/>
      <c r="B82" s="50" t="s">
        <v>148</v>
      </c>
      <c r="C82" s="40"/>
      <c r="D82" s="40"/>
      <c r="E82" s="40"/>
    </row>
    <row r="83" spans="1:191" s="14" customFormat="1">
      <c r="A83" s="22"/>
      <c r="B83" s="44" t="s">
        <v>23</v>
      </c>
    </row>
    <row r="84" spans="1:191" s="14" customFormat="1" ht="15" hidden="1" customHeight="1" outlineLevel="1"/>
    <row r="85" spans="1:191" s="14" customFormat="1" ht="15" hidden="1" customHeight="1" outlineLevel="1">
      <c r="B85" s="32" t="s">
        <v>76</v>
      </c>
      <c r="C85" s="32" t="s">
        <v>78</v>
      </c>
      <c r="D85" s="32" t="s">
        <v>79</v>
      </c>
      <c r="E85" s="49" t="s">
        <v>77</v>
      </c>
      <c r="BN85" s="22"/>
    </row>
    <row r="86" spans="1:191" s="14" customFormat="1" ht="15" hidden="1" customHeight="1" outlineLevel="1">
      <c r="B86" s="775"/>
      <c r="C86" s="786"/>
      <c r="D86" s="775"/>
      <c r="E86" s="775"/>
      <c r="BN86" s="22"/>
    </row>
    <row r="87" spans="1:191" s="14" customFormat="1" ht="15" hidden="1" customHeight="1" outlineLevel="1">
      <c r="B87" s="775"/>
      <c r="C87" s="786"/>
      <c r="D87" s="775"/>
      <c r="E87" s="775"/>
      <c r="BN87" s="22"/>
    </row>
    <row r="88" spans="1:191" s="14" customFormat="1" ht="15" hidden="1" customHeight="1" outlineLevel="1">
      <c r="B88" s="775"/>
      <c r="C88" s="786"/>
      <c r="D88" s="775"/>
      <c r="E88" s="775"/>
      <c r="BN88" s="22"/>
    </row>
    <row r="89" spans="1:191" s="14" customFormat="1" ht="15" hidden="1" customHeight="1" outlineLevel="1">
      <c r="B89" s="775"/>
      <c r="C89" s="786"/>
      <c r="D89" s="775"/>
      <c r="E89" s="775"/>
      <c r="BN89" s="22"/>
    </row>
    <row r="90" spans="1:191" s="14" customFormat="1" ht="15" hidden="1" customHeight="1" outlineLevel="1">
      <c r="B90" s="51"/>
      <c r="D90" s="51"/>
      <c r="E90" s="51"/>
      <c r="BN90" s="22"/>
    </row>
    <row r="91" spans="1:191" s="14" customFormat="1" ht="15" hidden="1" customHeight="1" outlineLevel="1">
      <c r="B91" s="17" t="s">
        <v>82</v>
      </c>
      <c r="BN91" s="22"/>
    </row>
    <row r="92" spans="1:191" s="14" customFormat="1" ht="15" hidden="1" customHeight="1" outlineLevel="1">
      <c r="B92" s="8"/>
      <c r="BN92" s="22"/>
    </row>
    <row r="93" spans="1:191" s="52" customFormat="1" ht="15" collapsed="1" thickBot="1">
      <c r="BN93" s="53"/>
    </row>
    <row r="94" spans="1:191" s="8" customFormat="1" ht="83.25" customHeight="1">
      <c r="A94" s="783" t="s">
        <v>2154</v>
      </c>
      <c r="B94" s="783"/>
      <c r="C94" s="783"/>
      <c r="D94" s="783"/>
      <c r="BM94" s="20"/>
    </row>
    <row r="95" spans="1:191" s="16" customFormat="1" ht="48" customHeight="1">
      <c r="A95" s="22"/>
      <c r="B95" s="784" t="s">
        <v>223</v>
      </c>
      <c r="C95" s="784"/>
      <c r="D95" s="14"/>
      <c r="E95" s="14"/>
      <c r="F95" s="14"/>
      <c r="G95" s="14"/>
      <c r="H95" s="14"/>
      <c r="I95" s="14"/>
      <c r="J95" s="14"/>
      <c r="K95" s="14"/>
      <c r="L95" s="14"/>
      <c r="M95" s="14"/>
      <c r="N95" s="14"/>
      <c r="O95" s="14"/>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c r="BE95" s="14"/>
      <c r="BF95" s="14"/>
      <c r="BG95" s="14"/>
      <c r="BH95" s="14"/>
      <c r="BI95" s="14"/>
      <c r="BJ95" s="14"/>
      <c r="BK95" s="14"/>
      <c r="BL95" s="14"/>
      <c r="BM95" s="14"/>
      <c r="BN95" s="14"/>
      <c r="BO95" s="22"/>
      <c r="BP95" s="14"/>
      <c r="BQ95" s="14"/>
      <c r="BR95" s="14"/>
      <c r="BS95" s="14"/>
      <c r="BT95" s="14"/>
      <c r="BU95" s="14"/>
      <c r="BV95" s="14"/>
      <c r="BW95" s="14"/>
      <c r="BX95" s="14"/>
      <c r="BY95" s="14"/>
      <c r="BZ95" s="14"/>
      <c r="CA95" s="14"/>
      <c r="CB95" s="14"/>
      <c r="CC95" s="14"/>
      <c r="CD95" s="14"/>
      <c r="CE95" s="14"/>
      <c r="CF95" s="14"/>
      <c r="CG95" s="14"/>
      <c r="CH95" s="14"/>
      <c r="CI95" s="14"/>
      <c r="CJ95" s="14"/>
      <c r="CK95" s="14"/>
      <c r="CL95" s="14"/>
      <c r="CM95" s="14"/>
      <c r="CN95" s="14"/>
      <c r="CO95" s="14"/>
      <c r="CP95" s="14"/>
      <c r="CQ95" s="14"/>
      <c r="CR95" s="14"/>
      <c r="CS95" s="14"/>
      <c r="CT95" s="14"/>
      <c r="CU95" s="14"/>
      <c r="CV95" s="14"/>
      <c r="CW95" s="14"/>
      <c r="CX95" s="14"/>
      <c r="CY95" s="14"/>
      <c r="CZ95" s="14"/>
      <c r="DA95" s="14"/>
      <c r="DB95" s="14"/>
      <c r="DC95" s="14"/>
      <c r="DD95" s="14"/>
      <c r="DE95" s="14"/>
      <c r="DF95" s="14"/>
      <c r="DG95" s="14"/>
      <c r="DH95" s="14"/>
      <c r="DI95" s="14"/>
      <c r="DJ95" s="14"/>
      <c r="DK95" s="14"/>
      <c r="DL95" s="14"/>
      <c r="DM95" s="14"/>
      <c r="DN95" s="14"/>
      <c r="DO95" s="14"/>
      <c r="DP95" s="14"/>
      <c r="DQ95" s="14"/>
      <c r="DR95" s="14"/>
      <c r="DS95" s="14"/>
      <c r="DT95" s="14"/>
      <c r="DU95" s="14"/>
      <c r="DV95" s="14"/>
      <c r="DW95" s="14"/>
      <c r="DX95" s="14"/>
      <c r="DY95" s="14"/>
      <c r="DZ95" s="14"/>
      <c r="EA95" s="14"/>
      <c r="EB95" s="14"/>
      <c r="EC95" s="14"/>
      <c r="ED95" s="14"/>
      <c r="EE95" s="14"/>
      <c r="EF95" s="14"/>
      <c r="EG95" s="14"/>
      <c r="EH95" s="14"/>
      <c r="EI95" s="14"/>
      <c r="EJ95" s="14"/>
      <c r="EK95" s="14"/>
      <c r="EL95" s="14"/>
      <c r="EM95" s="14"/>
      <c r="EN95" s="14"/>
      <c r="EO95" s="14"/>
      <c r="EP95" s="14"/>
      <c r="EQ95" s="14"/>
      <c r="ER95" s="14"/>
      <c r="ES95" s="14"/>
      <c r="ET95" s="14"/>
      <c r="EU95" s="14"/>
      <c r="EV95" s="14"/>
      <c r="EW95" s="14"/>
      <c r="EX95" s="14"/>
      <c r="EY95" s="14"/>
      <c r="EZ95" s="14"/>
      <c r="FA95" s="14"/>
      <c r="FB95" s="14"/>
      <c r="FC95" s="14"/>
      <c r="FD95" s="14"/>
      <c r="FE95" s="14"/>
      <c r="FF95" s="14"/>
      <c r="FG95" s="14"/>
      <c r="FH95" s="14"/>
      <c r="FI95" s="14"/>
      <c r="FJ95" s="14"/>
      <c r="FK95" s="14"/>
      <c r="FL95" s="14"/>
      <c r="FM95" s="14"/>
      <c r="FN95" s="14"/>
      <c r="FO95" s="14"/>
      <c r="FP95" s="14"/>
      <c r="FQ95" s="14"/>
      <c r="FR95" s="14"/>
      <c r="FS95" s="14"/>
      <c r="FT95" s="14"/>
      <c r="FU95" s="14"/>
      <c r="FV95" s="14"/>
      <c r="FW95" s="14"/>
      <c r="FX95" s="14"/>
      <c r="FY95" s="14"/>
      <c r="FZ95" s="14"/>
      <c r="GA95" s="14"/>
      <c r="GB95" s="14"/>
      <c r="GC95" s="14"/>
      <c r="GD95" s="14"/>
      <c r="GE95" s="14"/>
      <c r="GF95" s="14"/>
      <c r="GG95" s="14"/>
      <c r="GH95" s="14"/>
      <c r="GI95" s="14"/>
    </row>
    <row r="96" spans="1:191" s="16" customFormat="1" ht="28.5">
      <c r="A96" s="22">
        <v>7.6</v>
      </c>
      <c r="B96" s="39" t="s">
        <v>154</v>
      </c>
      <c r="C96" s="54"/>
      <c r="D96" s="14"/>
      <c r="E96" s="14"/>
      <c r="F96" s="14"/>
      <c r="G96" s="14"/>
      <c r="H96" s="14"/>
      <c r="I96" s="14"/>
      <c r="J96" s="14"/>
      <c r="K96" s="14"/>
      <c r="L96" s="14"/>
      <c r="M96" s="14"/>
      <c r="N96" s="14"/>
      <c r="O96" s="14"/>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c r="BH96" s="14"/>
      <c r="BI96" s="14"/>
      <c r="BJ96" s="14"/>
      <c r="BK96" s="14"/>
      <c r="BL96" s="14"/>
      <c r="BM96" s="14"/>
      <c r="BN96" s="14"/>
      <c r="BO96" s="22"/>
      <c r="BP96" s="14"/>
      <c r="BQ96" s="14"/>
      <c r="BR96" s="14"/>
      <c r="BS96" s="14"/>
      <c r="BT96" s="14"/>
      <c r="BU96" s="14"/>
      <c r="BV96" s="14"/>
      <c r="BW96" s="14"/>
      <c r="BX96" s="14"/>
      <c r="BY96" s="14"/>
      <c r="BZ96" s="14"/>
      <c r="CA96" s="14"/>
      <c r="CB96" s="14"/>
      <c r="CC96" s="14"/>
      <c r="CD96" s="14"/>
      <c r="CE96" s="14"/>
      <c r="CF96" s="14"/>
      <c r="CG96" s="14"/>
      <c r="CH96" s="14"/>
      <c r="CI96" s="14"/>
      <c r="CJ96" s="14"/>
      <c r="CK96" s="14"/>
      <c r="CL96" s="14"/>
      <c r="CM96" s="14"/>
      <c r="CN96" s="14"/>
      <c r="CO96" s="14"/>
      <c r="CP96" s="14"/>
      <c r="CQ96" s="14"/>
      <c r="CR96" s="14"/>
      <c r="CS96" s="14"/>
      <c r="CT96" s="14"/>
      <c r="CU96" s="14"/>
      <c r="CV96" s="14"/>
      <c r="CW96" s="14"/>
      <c r="CX96" s="14"/>
      <c r="CY96" s="14"/>
      <c r="CZ96" s="14"/>
      <c r="DA96" s="14"/>
      <c r="DB96" s="14"/>
      <c r="DC96" s="14"/>
      <c r="DD96" s="14"/>
      <c r="DE96" s="14"/>
      <c r="DF96" s="14"/>
      <c r="DG96" s="14"/>
      <c r="DH96" s="14"/>
      <c r="DI96" s="14"/>
      <c r="DJ96" s="14"/>
      <c r="DK96" s="14"/>
      <c r="DL96" s="14"/>
      <c r="DM96" s="14"/>
      <c r="DN96" s="14"/>
      <c r="DO96" s="14"/>
      <c r="DP96" s="14"/>
      <c r="DQ96" s="14"/>
      <c r="DR96" s="14"/>
      <c r="DS96" s="14"/>
      <c r="DT96" s="14"/>
      <c r="DU96" s="14"/>
      <c r="DV96" s="14"/>
      <c r="DW96" s="14"/>
      <c r="DX96" s="14"/>
      <c r="DY96" s="14"/>
      <c r="DZ96" s="14"/>
      <c r="EA96" s="14"/>
      <c r="EB96" s="14"/>
      <c r="EC96" s="14"/>
      <c r="ED96" s="14"/>
      <c r="EE96" s="14"/>
      <c r="EF96" s="14"/>
      <c r="EG96" s="14"/>
      <c r="EH96" s="14"/>
      <c r="EI96" s="14"/>
      <c r="EJ96" s="14"/>
      <c r="EK96" s="14"/>
      <c r="EL96" s="14"/>
      <c r="EM96" s="14"/>
      <c r="EN96" s="14"/>
      <c r="EO96" s="14"/>
      <c r="EP96" s="14"/>
      <c r="EQ96" s="14"/>
      <c r="ER96" s="14"/>
      <c r="ES96" s="14"/>
      <c r="ET96" s="14"/>
      <c r="EU96" s="14"/>
      <c r="EV96" s="14"/>
      <c r="EW96" s="14"/>
      <c r="EX96" s="14"/>
      <c r="EY96" s="14"/>
      <c r="EZ96" s="14"/>
      <c r="FA96" s="14"/>
      <c r="FB96" s="14"/>
      <c r="FC96" s="14"/>
      <c r="FD96" s="14"/>
      <c r="FE96" s="14"/>
      <c r="FF96" s="14"/>
      <c r="FG96" s="14"/>
      <c r="FH96" s="14"/>
      <c r="FI96" s="14"/>
      <c r="FJ96" s="14"/>
      <c r="FK96" s="14"/>
      <c r="FL96" s="14"/>
      <c r="FM96" s="14"/>
      <c r="FN96" s="14"/>
      <c r="FO96" s="14"/>
      <c r="FP96" s="14"/>
      <c r="FQ96" s="14"/>
      <c r="FR96" s="14"/>
      <c r="FS96" s="14"/>
      <c r="FT96" s="14"/>
      <c r="FU96" s="14"/>
      <c r="FV96" s="14"/>
      <c r="FW96" s="14"/>
      <c r="FX96" s="14"/>
      <c r="FY96" s="14"/>
      <c r="FZ96" s="14"/>
      <c r="GA96" s="14"/>
      <c r="GB96" s="14"/>
      <c r="GC96" s="14"/>
      <c r="GD96" s="14"/>
      <c r="GE96" s="14"/>
      <c r="GF96" s="14"/>
      <c r="GG96" s="14"/>
      <c r="GH96" s="14"/>
      <c r="GI96" s="14"/>
    </row>
    <row r="97" spans="1:90" s="14" customFormat="1">
      <c r="A97" s="22"/>
      <c r="BJ97" s="22"/>
    </row>
    <row r="98" spans="1:90" s="14" customFormat="1" ht="18">
      <c r="A98" s="128"/>
      <c r="B98" s="56" t="s">
        <v>311</v>
      </c>
      <c r="C98" s="55"/>
      <c r="D98" s="55"/>
      <c r="E98" s="55"/>
      <c r="F98" s="55"/>
      <c r="G98" s="55"/>
      <c r="H98" s="55"/>
      <c r="I98" s="55"/>
      <c r="J98" s="55"/>
      <c r="K98" s="55"/>
      <c r="L98" s="55"/>
      <c r="M98" s="55"/>
      <c r="N98" s="55"/>
      <c r="O98" s="55"/>
      <c r="P98" s="55"/>
      <c r="Q98" s="55"/>
      <c r="R98" s="55"/>
      <c r="S98" s="55"/>
      <c r="T98" s="55"/>
      <c r="U98" s="55"/>
      <c r="V98" s="55"/>
      <c r="W98" s="55"/>
      <c r="X98" s="55"/>
      <c r="Y98" s="55"/>
      <c r="Z98" s="55"/>
      <c r="AA98" s="55"/>
      <c r="AB98" s="55"/>
      <c r="AC98" s="55"/>
      <c r="AD98" s="55"/>
      <c r="AE98" s="55"/>
      <c r="AF98" s="55"/>
      <c r="AG98" s="55"/>
      <c r="AH98" s="55"/>
      <c r="AI98" s="55"/>
      <c r="AJ98" s="55"/>
      <c r="AK98" s="55"/>
      <c r="AL98" s="55"/>
      <c r="AM98" s="55"/>
      <c r="AN98" s="55"/>
      <c r="AO98" s="55"/>
      <c r="AP98" s="55"/>
      <c r="AQ98" s="55"/>
      <c r="AR98" s="55"/>
      <c r="AS98" s="55"/>
      <c r="AT98" s="55"/>
      <c r="AU98" s="55"/>
      <c r="AV98" s="55"/>
      <c r="AW98" s="55"/>
      <c r="AX98" s="55"/>
      <c r="AY98" s="55"/>
      <c r="AZ98" s="55"/>
      <c r="BA98" s="55"/>
      <c r="BB98" s="55"/>
      <c r="BC98" s="55"/>
      <c r="BD98" s="55"/>
      <c r="BE98" s="55"/>
      <c r="BF98" s="55"/>
      <c r="BG98" s="55"/>
      <c r="BH98" s="55"/>
      <c r="BI98" s="55"/>
      <c r="BJ98" s="55"/>
      <c r="BK98" s="55"/>
      <c r="BL98" s="55"/>
      <c r="BM98" s="55"/>
      <c r="BN98" s="55"/>
      <c r="BO98" s="55"/>
      <c r="BP98" s="55"/>
      <c r="BQ98" s="55"/>
      <c r="BR98" s="55"/>
      <c r="BS98" s="55"/>
      <c r="BT98" s="55"/>
      <c r="BU98" s="55"/>
      <c r="BV98" s="55"/>
      <c r="BW98" s="55"/>
      <c r="BX98" s="55"/>
      <c r="BY98" s="55"/>
      <c r="BZ98" s="55"/>
      <c r="CA98" s="55"/>
      <c r="CB98" s="55"/>
      <c r="CC98" s="55"/>
    </row>
    <row r="99" spans="1:90" s="14" customFormat="1">
      <c r="A99" s="22"/>
      <c r="BN99" s="22"/>
    </row>
    <row r="100" spans="1:90" s="14" customFormat="1" ht="15">
      <c r="A100" s="66" t="s">
        <v>236</v>
      </c>
      <c r="B100" s="58" t="s">
        <v>109</v>
      </c>
      <c r="C100" s="2"/>
      <c r="D100" s="2"/>
      <c r="E100" s="57"/>
      <c r="F100" s="57"/>
      <c r="G100" s="57"/>
      <c r="H100" s="57"/>
      <c r="I100" s="59"/>
      <c r="J100" s="2"/>
      <c r="K100" s="2"/>
      <c r="L100" s="2"/>
      <c r="M100" s="2"/>
      <c r="N100" s="2"/>
      <c r="O100" s="2"/>
      <c r="P100" s="60"/>
      <c r="Q100" s="2"/>
      <c r="R100" s="2"/>
      <c r="S100" s="2"/>
      <c r="T100" s="2"/>
      <c r="U100" s="2"/>
      <c r="V100" s="2"/>
      <c r="W100" s="60"/>
      <c r="X100" s="2"/>
      <c r="Y100" s="2"/>
      <c r="Z100" s="2"/>
      <c r="AA100" s="2"/>
      <c r="AB100" s="2"/>
      <c r="AC100" s="2"/>
      <c r="AD100" s="60"/>
      <c r="AE100" s="2"/>
      <c r="AF100" s="2"/>
      <c r="AG100" s="2"/>
      <c r="AH100" s="2"/>
      <c r="AI100" s="2"/>
      <c r="AJ100" s="2"/>
      <c r="AK100" s="60"/>
      <c r="AL100" s="2"/>
      <c r="AM100" s="2"/>
      <c r="AN100" s="2"/>
      <c r="AO100" s="2"/>
      <c r="AP100" s="2"/>
      <c r="AQ100" s="2"/>
      <c r="AR100" s="60"/>
      <c r="AS100" s="2"/>
      <c r="AT100" s="2"/>
      <c r="AU100" s="2"/>
      <c r="AV100" s="2"/>
      <c r="AW100" s="2"/>
      <c r="AX100" s="2"/>
      <c r="AY100" s="60"/>
      <c r="AZ100" s="2"/>
      <c r="BA100" s="2"/>
      <c r="BB100" s="2"/>
      <c r="BC100" s="2"/>
      <c r="BD100" s="2"/>
      <c r="BE100" s="2"/>
      <c r="BF100" s="60"/>
      <c r="BG100" s="2"/>
      <c r="BH100" s="2"/>
      <c r="BI100" s="2"/>
      <c r="BJ100" s="2"/>
      <c r="BK100" s="2"/>
      <c r="BL100" s="2"/>
      <c r="BM100" s="60"/>
      <c r="BN100" s="2"/>
      <c r="BO100" s="2"/>
      <c r="BP100" s="2"/>
      <c r="BQ100" s="2"/>
      <c r="BR100" s="2"/>
      <c r="BS100" s="2"/>
      <c r="BT100" s="2"/>
      <c r="BU100" s="2"/>
      <c r="BV100" s="2"/>
      <c r="BW100" s="2"/>
      <c r="BX100" s="2"/>
      <c r="BY100" s="2"/>
      <c r="BZ100" s="2"/>
      <c r="CA100" s="2"/>
      <c r="CB100" s="2"/>
      <c r="CC100" s="2"/>
    </row>
    <row r="101" spans="1:90" s="14" customFormat="1">
      <c r="A101" s="66"/>
      <c r="B101" s="2"/>
      <c r="C101" s="2"/>
      <c r="D101" s="2"/>
      <c r="E101" s="57"/>
      <c r="F101" s="57"/>
      <c r="G101" s="57"/>
      <c r="H101" s="57"/>
      <c r="I101" s="59"/>
      <c r="J101" s="2"/>
      <c r="K101" s="2"/>
      <c r="L101" s="2"/>
      <c r="M101" s="2"/>
      <c r="N101" s="2"/>
      <c r="O101" s="2"/>
      <c r="P101" s="60"/>
      <c r="Q101" s="2"/>
      <c r="R101" s="2"/>
      <c r="S101" s="2"/>
      <c r="T101" s="2"/>
      <c r="U101" s="2"/>
      <c r="V101" s="2"/>
      <c r="W101" s="60"/>
      <c r="X101" s="2"/>
      <c r="Y101" s="2"/>
      <c r="Z101" s="2"/>
      <c r="AA101" s="2"/>
      <c r="AB101" s="2"/>
      <c r="AC101" s="2"/>
      <c r="AD101" s="60"/>
      <c r="AE101" s="2"/>
      <c r="AF101" s="2"/>
      <c r="AG101" s="2"/>
      <c r="AH101" s="2"/>
      <c r="AI101" s="2"/>
      <c r="AJ101" s="2"/>
      <c r="AK101" s="60"/>
      <c r="AL101" s="2"/>
      <c r="AM101" s="2"/>
      <c r="AN101" s="2"/>
      <c r="AO101" s="2"/>
      <c r="AP101" s="2"/>
      <c r="AQ101" s="2"/>
      <c r="AR101" s="60"/>
      <c r="AS101" s="2"/>
      <c r="AT101" s="2"/>
      <c r="AU101" s="2"/>
      <c r="AV101" s="2"/>
      <c r="AW101" s="2"/>
      <c r="AX101" s="2"/>
      <c r="AY101" s="60"/>
      <c r="AZ101" s="2"/>
      <c r="BA101" s="2"/>
      <c r="BB101" s="2"/>
      <c r="BC101" s="2"/>
      <c r="BD101" s="2"/>
      <c r="BE101" s="2"/>
      <c r="BF101" s="60"/>
      <c r="BG101" s="2"/>
      <c r="BH101" s="2"/>
      <c r="BI101" s="2"/>
      <c r="BJ101" s="2"/>
      <c r="BK101" s="2"/>
      <c r="BL101" s="2"/>
      <c r="BM101" s="60"/>
      <c r="BN101" s="2"/>
      <c r="BO101" s="2"/>
      <c r="BP101" s="2"/>
      <c r="BQ101" s="2"/>
      <c r="BR101" s="2"/>
      <c r="BS101" s="2"/>
      <c r="BT101" s="2"/>
      <c r="BU101" s="2"/>
      <c r="BV101" s="2"/>
      <c r="BW101" s="2"/>
      <c r="BX101" s="2"/>
      <c r="BY101" s="2"/>
      <c r="BZ101" s="2"/>
      <c r="CA101" s="2"/>
      <c r="CB101" s="2"/>
      <c r="CC101" s="2"/>
    </row>
    <row r="102" spans="1:90" s="14" customFormat="1" ht="28.5">
      <c r="A102" s="66"/>
      <c r="B102" s="61" t="s">
        <v>110</v>
      </c>
      <c r="C102" s="54"/>
      <c r="D102" s="61" t="s">
        <v>111</v>
      </c>
      <c r="E102" s="54"/>
      <c r="F102" s="57"/>
      <c r="G102" s="57"/>
      <c r="H102" s="57"/>
      <c r="I102" s="57"/>
      <c r="J102" s="5"/>
      <c r="K102" s="2"/>
      <c r="L102" s="63"/>
      <c r="M102" s="5"/>
      <c r="N102" s="2"/>
      <c r="O102" s="5"/>
      <c r="P102" s="2"/>
      <c r="Q102" s="5"/>
      <c r="R102" s="2"/>
      <c r="S102" s="63"/>
      <c r="T102" s="5"/>
      <c r="U102" s="2"/>
      <c r="V102" s="5"/>
      <c r="W102" s="2"/>
      <c r="X102" s="5"/>
      <c r="Y102" s="2"/>
      <c r="Z102" s="63"/>
      <c r="AA102" s="5"/>
      <c r="AB102" s="2"/>
      <c r="AC102" s="5"/>
      <c r="AD102" s="2"/>
      <c r="AE102" s="5"/>
      <c r="AF102" s="2"/>
      <c r="AG102" s="63"/>
      <c r="AH102" s="5"/>
      <c r="AI102" s="2"/>
      <c r="AJ102" s="5"/>
      <c r="AK102" s="2"/>
      <c r="AL102" s="5"/>
      <c r="AM102" s="2"/>
      <c r="AN102" s="63"/>
      <c r="AO102" s="5"/>
      <c r="AP102" s="5"/>
      <c r="AQ102" s="5"/>
      <c r="AR102" s="2"/>
      <c r="AS102" s="5"/>
      <c r="AT102" s="2"/>
      <c r="AU102" s="63"/>
      <c r="AV102" s="5"/>
      <c r="AW102" s="5"/>
      <c r="AX102" s="5"/>
      <c r="AY102" s="2"/>
      <c r="AZ102" s="5"/>
      <c r="BA102" s="2"/>
      <c r="BB102" s="63"/>
      <c r="BC102" s="5"/>
      <c r="BD102" s="5"/>
      <c r="BE102" s="5"/>
      <c r="BF102" s="2"/>
      <c r="BG102" s="5"/>
      <c r="BH102" s="2"/>
      <c r="BI102" s="63"/>
      <c r="BJ102" s="5"/>
      <c r="BK102" s="5"/>
      <c r="BL102" s="5"/>
      <c r="BM102" s="2"/>
      <c r="BN102" s="5"/>
      <c r="BO102" s="2"/>
      <c r="BP102" s="63"/>
      <c r="BQ102" s="5"/>
      <c r="BR102" s="5"/>
      <c r="BS102" s="5"/>
      <c r="BT102" s="2"/>
      <c r="BU102" s="2"/>
      <c r="BV102" s="2"/>
      <c r="BW102" s="2"/>
      <c r="BX102" s="2"/>
      <c r="BY102" s="2"/>
      <c r="BZ102" s="2"/>
      <c r="CA102" s="2"/>
      <c r="CB102" s="2"/>
      <c r="CC102" s="2"/>
    </row>
    <row r="103" spans="1:90" s="14" customFormat="1">
      <c r="A103" s="66"/>
      <c r="B103" s="59"/>
      <c r="C103" s="2"/>
      <c r="D103" s="2"/>
      <c r="E103" s="2"/>
      <c r="F103" s="57"/>
      <c r="G103" s="57"/>
      <c r="H103" s="57"/>
      <c r="I103" s="57"/>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63"/>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row>
    <row r="104" spans="1:90" s="14" customFormat="1">
      <c r="A104" s="66"/>
      <c r="B104" s="64" t="s">
        <v>112</v>
      </c>
      <c r="C104" s="65"/>
      <c r="D104" s="2"/>
      <c r="E104" s="2"/>
      <c r="F104" s="57"/>
      <c r="G104" s="57"/>
      <c r="H104" s="57"/>
      <c r="I104" s="57"/>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63"/>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row>
    <row r="105" spans="1:90" s="14" customFormat="1">
      <c r="A105" s="66"/>
      <c r="B105" s="59"/>
      <c r="C105" s="2"/>
      <c r="D105" s="2"/>
      <c r="E105" s="2"/>
      <c r="F105" s="57"/>
      <c r="G105" s="57"/>
      <c r="H105" s="57"/>
      <c r="I105" s="57"/>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63"/>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row>
    <row r="106" spans="1:90" s="14" customFormat="1" ht="15">
      <c r="A106" s="66" t="s">
        <v>239</v>
      </c>
      <c r="B106" s="58" t="s">
        <v>121</v>
      </c>
      <c r="C106" s="2"/>
      <c r="D106" s="2"/>
      <c r="E106" s="57"/>
      <c r="F106" s="57"/>
      <c r="G106" s="57"/>
      <c r="H106" s="67"/>
      <c r="I106" s="67"/>
      <c r="J106" s="67"/>
      <c r="K106" s="67"/>
      <c r="L106" s="67"/>
      <c r="M106" s="67"/>
      <c r="N106" s="67"/>
      <c r="O106" s="67"/>
      <c r="P106" s="67"/>
      <c r="Q106" s="67"/>
      <c r="R106" s="67"/>
      <c r="S106" s="67"/>
      <c r="T106" s="67"/>
      <c r="U106" s="67"/>
      <c r="V106" s="67"/>
      <c r="W106" s="67"/>
      <c r="X106" s="67"/>
      <c r="Y106" s="67"/>
      <c r="Z106" s="67"/>
      <c r="AA106" s="67"/>
      <c r="AB106" s="67"/>
      <c r="AC106" s="67"/>
      <c r="AD106" s="67"/>
      <c r="AE106" s="67"/>
      <c r="AF106" s="67"/>
      <c r="AG106" s="67"/>
      <c r="AH106" s="67"/>
      <c r="AI106" s="67"/>
      <c r="AJ106" s="67"/>
      <c r="AK106" s="67"/>
      <c r="AL106" s="67"/>
      <c r="AM106" s="67"/>
      <c r="AN106" s="67"/>
      <c r="AO106" s="67"/>
      <c r="AP106" s="67"/>
      <c r="AQ106" s="67"/>
      <c r="AR106" s="67"/>
      <c r="AS106" s="67"/>
      <c r="AT106" s="67"/>
      <c r="AU106" s="67"/>
      <c r="AV106" s="67"/>
      <c r="AW106" s="67"/>
      <c r="AX106" s="67"/>
      <c r="AY106" s="67"/>
      <c r="AZ106" s="67"/>
      <c r="BA106" s="67"/>
      <c r="BB106" s="67"/>
      <c r="BC106" s="67"/>
      <c r="BD106" s="67"/>
      <c r="BE106" s="67"/>
      <c r="BF106" s="67"/>
      <c r="BG106" s="67"/>
      <c r="BH106" s="67"/>
      <c r="BI106" s="67"/>
      <c r="BJ106" s="67"/>
      <c r="BK106" s="67"/>
      <c r="BL106" s="57"/>
      <c r="BM106" s="57"/>
      <c r="BN106" s="57"/>
      <c r="BO106" s="57"/>
      <c r="BP106" s="57"/>
      <c r="BQ106" s="57"/>
      <c r="BR106" s="57"/>
      <c r="BS106" s="57"/>
      <c r="BT106" s="57"/>
      <c r="BU106" s="57"/>
      <c r="BV106" s="57"/>
      <c r="BW106" s="57"/>
      <c r="BX106" s="57"/>
      <c r="BY106" s="57"/>
      <c r="BZ106" s="57"/>
      <c r="CA106" s="57"/>
      <c r="CB106" s="57"/>
      <c r="CC106" s="57"/>
      <c r="CD106" s="57"/>
      <c r="CE106" s="57"/>
      <c r="CF106" s="57"/>
      <c r="CG106" s="57"/>
      <c r="CH106" s="57"/>
      <c r="CI106" s="57"/>
      <c r="CJ106" s="57"/>
      <c r="CK106" s="57"/>
      <c r="CL106" s="57"/>
    </row>
    <row r="107" spans="1:90" s="14" customFormat="1">
      <c r="A107" s="66"/>
      <c r="B107" s="68"/>
      <c r="C107" s="2"/>
      <c r="D107" s="2"/>
      <c r="E107" s="57"/>
      <c r="F107" s="57"/>
      <c r="G107" s="57"/>
      <c r="H107" s="67"/>
      <c r="I107" s="67"/>
      <c r="J107" s="67"/>
      <c r="K107" s="67"/>
      <c r="L107" s="67"/>
      <c r="M107" s="67"/>
      <c r="N107" s="67"/>
      <c r="O107" s="67"/>
      <c r="P107" s="67"/>
      <c r="Q107" s="67"/>
      <c r="R107" s="67"/>
      <c r="S107" s="67"/>
      <c r="T107" s="67"/>
      <c r="U107" s="67"/>
      <c r="V107" s="67"/>
      <c r="W107" s="67"/>
      <c r="X107" s="67"/>
      <c r="Y107" s="67"/>
      <c r="Z107" s="67"/>
      <c r="AA107" s="67"/>
      <c r="AB107" s="67"/>
      <c r="AC107" s="67"/>
      <c r="AD107" s="67"/>
      <c r="AE107" s="67"/>
      <c r="AF107" s="67"/>
      <c r="AG107" s="67"/>
      <c r="AH107" s="67"/>
      <c r="AI107" s="67"/>
      <c r="AJ107" s="67"/>
      <c r="AK107" s="67"/>
      <c r="AL107" s="67"/>
      <c r="AM107" s="67"/>
      <c r="AN107" s="67"/>
      <c r="AO107" s="67"/>
      <c r="AP107" s="67"/>
      <c r="AQ107" s="67"/>
      <c r="AR107" s="67"/>
      <c r="AS107" s="67"/>
      <c r="AT107" s="67"/>
      <c r="AU107" s="67"/>
      <c r="AV107" s="67"/>
      <c r="AW107" s="67"/>
      <c r="AX107" s="67"/>
      <c r="AY107" s="67"/>
      <c r="AZ107" s="67"/>
      <c r="BA107" s="67"/>
      <c r="BB107" s="67"/>
      <c r="BC107" s="67"/>
      <c r="BD107" s="67"/>
      <c r="BE107" s="67"/>
      <c r="BF107" s="67"/>
      <c r="BG107" s="67"/>
      <c r="BH107" s="67"/>
      <c r="BI107" s="67"/>
      <c r="BJ107" s="67"/>
      <c r="BK107" s="67"/>
      <c r="BL107" s="57"/>
      <c r="BM107" s="57"/>
      <c r="BN107" s="57"/>
      <c r="BO107" s="57"/>
      <c r="BP107" s="57"/>
      <c r="BQ107" s="57"/>
      <c r="BR107" s="57"/>
      <c r="BS107" s="57"/>
      <c r="BT107" s="57"/>
      <c r="BU107" s="57"/>
      <c r="BV107" s="57"/>
      <c r="BW107" s="57"/>
      <c r="BX107" s="57"/>
      <c r="BY107" s="57"/>
      <c r="BZ107" s="57"/>
      <c r="CA107" s="57"/>
      <c r="CB107" s="57"/>
      <c r="CC107" s="57"/>
      <c r="CD107" s="57"/>
      <c r="CE107" s="57"/>
      <c r="CF107" s="57"/>
      <c r="CG107" s="57"/>
      <c r="CH107" s="57"/>
      <c r="CI107" s="57"/>
      <c r="CJ107" s="57"/>
      <c r="CK107" s="57"/>
      <c r="CL107" s="57"/>
    </row>
    <row r="108" spans="1:90" s="14" customFormat="1" ht="42.75">
      <c r="A108" s="66"/>
      <c r="B108" s="61" t="s">
        <v>122</v>
      </c>
      <c r="C108" s="54"/>
      <c r="D108" s="61" t="s">
        <v>111</v>
      </c>
      <c r="E108" s="54"/>
      <c r="F108" s="57"/>
      <c r="G108" s="57"/>
      <c r="H108" s="67"/>
      <c r="I108" s="67"/>
      <c r="J108" s="67"/>
      <c r="K108" s="67"/>
      <c r="L108" s="67"/>
      <c r="M108" s="67"/>
      <c r="N108" s="67"/>
      <c r="O108" s="67"/>
      <c r="P108" s="67"/>
      <c r="Q108" s="67"/>
      <c r="R108" s="67"/>
      <c r="S108" s="67"/>
      <c r="T108" s="67"/>
      <c r="U108" s="67"/>
      <c r="V108" s="67"/>
      <c r="W108" s="67"/>
      <c r="X108" s="67"/>
      <c r="Y108" s="67"/>
      <c r="Z108" s="67"/>
      <c r="AA108" s="67"/>
      <c r="AB108" s="67"/>
      <c r="AC108" s="67"/>
      <c r="AD108" s="67"/>
      <c r="AE108" s="67"/>
      <c r="AF108" s="67"/>
      <c r="AG108" s="67"/>
      <c r="AH108" s="67"/>
      <c r="AI108" s="67"/>
      <c r="AJ108" s="67"/>
      <c r="AK108" s="67"/>
      <c r="AL108" s="67"/>
      <c r="AM108" s="67"/>
      <c r="AN108" s="67"/>
      <c r="AO108" s="67"/>
      <c r="AP108" s="67"/>
      <c r="AQ108" s="67"/>
      <c r="AR108" s="67"/>
      <c r="AS108" s="67"/>
      <c r="AT108" s="67"/>
      <c r="AU108" s="67"/>
      <c r="AV108" s="67"/>
      <c r="AW108" s="67"/>
      <c r="AX108" s="67"/>
      <c r="AY108" s="67"/>
      <c r="AZ108" s="67"/>
      <c r="BA108" s="67"/>
      <c r="BB108" s="67"/>
      <c r="BC108" s="67"/>
      <c r="BD108" s="67"/>
      <c r="BE108" s="67"/>
      <c r="BF108" s="67"/>
      <c r="BG108" s="67"/>
      <c r="BH108" s="67"/>
      <c r="BI108" s="67"/>
      <c r="BJ108" s="67"/>
      <c r="BK108" s="67"/>
      <c r="BL108" s="57"/>
      <c r="BM108" s="57"/>
      <c r="BN108" s="57"/>
      <c r="BO108" s="57"/>
      <c r="BP108" s="57"/>
      <c r="BQ108" s="57"/>
      <c r="BR108" s="57"/>
      <c r="BS108" s="57"/>
      <c r="BT108" s="57"/>
      <c r="BU108" s="57"/>
      <c r="BV108" s="57"/>
      <c r="BW108" s="57"/>
      <c r="BX108" s="57"/>
      <c r="BY108" s="57"/>
      <c r="BZ108" s="57"/>
      <c r="CA108" s="57"/>
      <c r="CB108" s="57"/>
      <c r="CC108" s="57"/>
      <c r="CD108" s="57"/>
      <c r="CE108" s="57"/>
      <c r="CF108" s="57"/>
      <c r="CG108" s="57"/>
      <c r="CH108" s="57"/>
      <c r="CI108" s="57"/>
      <c r="CJ108" s="57"/>
      <c r="CK108" s="57"/>
      <c r="CL108" s="57"/>
    </row>
    <row r="109" spans="1:90" s="14" customFormat="1">
      <c r="A109" s="66"/>
      <c r="B109" s="59"/>
      <c r="C109" s="2"/>
      <c r="D109" s="2"/>
      <c r="E109" s="2"/>
      <c r="F109" s="57"/>
      <c r="G109" s="57"/>
      <c r="H109" s="67"/>
      <c r="I109" s="67"/>
      <c r="J109" s="67"/>
      <c r="K109" s="67"/>
      <c r="L109" s="67"/>
      <c r="M109" s="67"/>
      <c r="N109" s="67"/>
      <c r="O109" s="67"/>
      <c r="P109" s="67"/>
      <c r="Q109" s="67"/>
      <c r="R109" s="67"/>
      <c r="S109" s="67"/>
      <c r="T109" s="67"/>
      <c r="U109" s="67"/>
      <c r="V109" s="67"/>
      <c r="W109" s="67"/>
      <c r="X109" s="67"/>
      <c r="Y109" s="67"/>
      <c r="Z109" s="67"/>
      <c r="AA109" s="67"/>
      <c r="AB109" s="67"/>
      <c r="AC109" s="67"/>
      <c r="AD109" s="67"/>
      <c r="AE109" s="67"/>
      <c r="AF109" s="67"/>
      <c r="AG109" s="67"/>
      <c r="AH109" s="67"/>
      <c r="AI109" s="67"/>
      <c r="AJ109" s="67"/>
      <c r="AK109" s="67"/>
      <c r="AL109" s="67"/>
      <c r="AM109" s="67"/>
      <c r="AN109" s="67"/>
      <c r="AO109" s="67"/>
      <c r="AP109" s="67"/>
      <c r="AQ109" s="67"/>
      <c r="AR109" s="67"/>
      <c r="AS109" s="67"/>
      <c r="AT109" s="67"/>
      <c r="AU109" s="67"/>
      <c r="AV109" s="67"/>
      <c r="AW109" s="67"/>
      <c r="AX109" s="67"/>
      <c r="AY109" s="67"/>
      <c r="AZ109" s="67"/>
      <c r="BA109" s="67"/>
      <c r="BB109" s="67"/>
      <c r="BC109" s="67"/>
      <c r="BD109" s="67"/>
      <c r="BE109" s="67"/>
      <c r="BF109" s="67"/>
      <c r="BG109" s="67"/>
      <c r="BH109" s="67"/>
      <c r="BI109" s="67"/>
      <c r="BJ109" s="67"/>
      <c r="BK109" s="67"/>
      <c r="BL109" s="57"/>
      <c r="BM109" s="57"/>
      <c r="BN109" s="57"/>
      <c r="BO109" s="57"/>
      <c r="BP109" s="57"/>
      <c r="BQ109" s="57"/>
      <c r="BR109" s="57"/>
      <c r="BS109" s="57"/>
      <c r="BT109" s="57"/>
      <c r="BU109" s="57"/>
      <c r="BV109" s="57"/>
      <c r="BW109" s="57"/>
      <c r="BX109" s="57"/>
      <c r="BY109" s="57"/>
      <c r="BZ109" s="57"/>
      <c r="CA109" s="57"/>
      <c r="CB109" s="57"/>
      <c r="CC109" s="57"/>
      <c r="CD109" s="57"/>
      <c r="CE109" s="57"/>
      <c r="CF109" s="57"/>
      <c r="CG109" s="57"/>
      <c r="CH109" s="57"/>
      <c r="CI109" s="57"/>
      <c r="CJ109" s="57"/>
      <c r="CK109" s="57"/>
      <c r="CL109" s="57"/>
    </row>
    <row r="110" spans="1:90" s="14" customFormat="1">
      <c r="A110" s="66"/>
      <c r="B110" s="69" t="s">
        <v>112</v>
      </c>
      <c r="C110" s="65"/>
      <c r="D110" s="2"/>
      <c r="E110" s="2"/>
      <c r="F110" s="57"/>
      <c r="G110" s="57"/>
      <c r="H110" s="67"/>
      <c r="I110" s="67"/>
      <c r="J110" s="67"/>
      <c r="K110" s="67"/>
      <c r="L110" s="67"/>
      <c r="M110" s="67"/>
      <c r="N110" s="67"/>
      <c r="O110" s="67"/>
      <c r="P110" s="67"/>
      <c r="Q110" s="67"/>
      <c r="R110" s="67"/>
      <c r="S110" s="67"/>
      <c r="T110" s="67"/>
      <c r="U110" s="67"/>
      <c r="V110" s="67"/>
      <c r="W110" s="67"/>
      <c r="X110" s="67"/>
      <c r="Y110" s="67"/>
      <c r="Z110" s="67"/>
      <c r="AA110" s="67"/>
      <c r="AB110" s="67"/>
      <c r="AC110" s="67"/>
      <c r="AD110" s="67"/>
      <c r="AE110" s="67"/>
      <c r="AF110" s="67"/>
      <c r="AG110" s="67"/>
      <c r="AH110" s="67"/>
      <c r="AI110" s="67"/>
      <c r="AJ110" s="67"/>
      <c r="AK110" s="67"/>
      <c r="AL110" s="67"/>
      <c r="AM110" s="67"/>
      <c r="AN110" s="67"/>
      <c r="AO110" s="67"/>
      <c r="AP110" s="67"/>
      <c r="AQ110" s="67"/>
      <c r="AR110" s="67"/>
      <c r="AS110" s="67"/>
      <c r="AT110" s="67"/>
      <c r="AU110" s="67"/>
      <c r="AV110" s="67"/>
      <c r="AW110" s="67"/>
      <c r="AX110" s="67"/>
      <c r="AY110" s="67"/>
      <c r="AZ110" s="67"/>
      <c r="BA110" s="67"/>
      <c r="BB110" s="67"/>
      <c r="BC110" s="67"/>
      <c r="BD110" s="67"/>
      <c r="BE110" s="67"/>
      <c r="BF110" s="67"/>
      <c r="BG110" s="67"/>
      <c r="BH110" s="67"/>
      <c r="BI110" s="67"/>
      <c r="BJ110" s="67"/>
      <c r="BK110" s="67"/>
      <c r="BL110" s="57"/>
      <c r="BM110" s="57"/>
      <c r="BN110" s="57"/>
      <c r="BO110" s="57"/>
      <c r="BP110" s="57"/>
      <c r="BQ110" s="57"/>
      <c r="BR110" s="57"/>
      <c r="BS110" s="57"/>
      <c r="BT110" s="57"/>
      <c r="BU110" s="57"/>
      <c r="BV110" s="57"/>
      <c r="BW110" s="57"/>
      <c r="BX110" s="57"/>
      <c r="BY110" s="57"/>
      <c r="BZ110" s="57"/>
      <c r="CA110" s="57"/>
      <c r="CB110" s="57"/>
      <c r="CC110" s="57"/>
      <c r="CD110" s="57"/>
      <c r="CE110" s="57"/>
      <c r="CF110" s="57"/>
      <c r="CG110" s="57"/>
      <c r="CH110" s="57"/>
      <c r="CI110" s="57"/>
      <c r="CJ110" s="57"/>
      <c r="CK110" s="57"/>
      <c r="CL110" s="57"/>
    </row>
    <row r="111" spans="1:90" s="14" customFormat="1">
      <c r="A111" s="63"/>
      <c r="B111" s="57"/>
      <c r="C111" s="57"/>
      <c r="D111" s="57"/>
      <c r="E111" s="57"/>
      <c r="F111" s="2"/>
      <c r="G111" s="5"/>
      <c r="H111" s="67"/>
      <c r="I111" s="67"/>
      <c r="J111" s="67"/>
      <c r="K111" s="67"/>
      <c r="L111" s="67"/>
      <c r="M111" s="67"/>
      <c r="N111" s="67"/>
      <c r="O111" s="67"/>
      <c r="P111" s="67"/>
      <c r="Q111" s="67"/>
      <c r="R111" s="67"/>
      <c r="S111" s="67"/>
      <c r="T111" s="67"/>
      <c r="U111" s="67"/>
      <c r="V111" s="67"/>
      <c r="W111" s="67"/>
      <c r="X111" s="67"/>
      <c r="Y111" s="67"/>
      <c r="Z111" s="67"/>
      <c r="AA111" s="67"/>
      <c r="AB111" s="67"/>
      <c r="AC111" s="67"/>
      <c r="AD111" s="67"/>
      <c r="AE111" s="67"/>
      <c r="AF111" s="67"/>
      <c r="AG111" s="67"/>
      <c r="AH111" s="67"/>
      <c r="AI111" s="67"/>
      <c r="AJ111" s="67"/>
      <c r="AK111" s="67"/>
      <c r="AL111" s="67"/>
      <c r="AM111" s="67"/>
      <c r="AN111" s="67"/>
      <c r="AO111" s="67"/>
      <c r="AP111" s="67"/>
      <c r="AQ111" s="67"/>
      <c r="AR111" s="67"/>
      <c r="AS111" s="67"/>
      <c r="AT111" s="67"/>
      <c r="AU111" s="67"/>
      <c r="AV111" s="67"/>
      <c r="AW111" s="67"/>
      <c r="AX111" s="67"/>
      <c r="AY111" s="67"/>
      <c r="AZ111" s="67"/>
      <c r="BA111" s="67"/>
      <c r="BB111" s="67"/>
      <c r="BC111" s="67"/>
      <c r="BD111" s="67"/>
      <c r="BE111" s="67"/>
      <c r="BF111" s="67"/>
      <c r="BG111" s="67"/>
      <c r="BH111" s="67"/>
      <c r="BI111" s="67"/>
      <c r="BJ111" s="67"/>
      <c r="BK111" s="67"/>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row>
    <row r="112" spans="1:90" s="14" customFormat="1" ht="15">
      <c r="A112" s="66" t="s">
        <v>240</v>
      </c>
      <c r="B112" s="70" t="s">
        <v>113</v>
      </c>
      <c r="C112" s="71" t="s">
        <v>114</v>
      </c>
      <c r="D112" s="2" t="s">
        <v>115</v>
      </c>
      <c r="E112" s="2" t="s">
        <v>116</v>
      </c>
      <c r="F112" s="57"/>
      <c r="G112" s="57"/>
      <c r="H112" s="57"/>
      <c r="I112" s="57"/>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63"/>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row>
    <row r="113" spans="1:156" s="14" customFormat="1" ht="28.5">
      <c r="A113" s="66"/>
      <c r="B113" s="4" t="s">
        <v>117</v>
      </c>
      <c r="C113" s="139" t="str">
        <f>IF(D123=0,"תא זה יתעדכן עם מילוי תקופת הדיווח",DATE(D123,E123,F123))</f>
        <v>תא זה יתעדכן עם מילוי תקופת הדיווח</v>
      </c>
      <c r="D113" s="139" t="str">
        <f>IF(D124=0,"תא זה יתעדכן עם מילוי תקופת הדיווח",DATE(D124,E124,F124))</f>
        <v>תא זה יתעדכן עם מילוי תקופת הדיווח</v>
      </c>
      <c r="E113" s="127" t="str">
        <f>IF(D150&gt;0,D150,"תא זה יתעדכן עם מילוי נתוני תקופת הדיווח")</f>
        <v>תא זה יתעדכן עם מילוי נתוני תקופת הדיווח</v>
      </c>
      <c r="F113" s="57"/>
      <c r="G113" s="57"/>
      <c r="H113" s="57"/>
      <c r="I113" s="57"/>
      <c r="J113" s="57"/>
      <c r="K113" s="57"/>
      <c r="L113" s="57"/>
      <c r="M113" s="57"/>
      <c r="N113" s="57"/>
      <c r="O113" s="57"/>
      <c r="P113" s="57"/>
      <c r="Q113" s="57"/>
      <c r="R113" s="57"/>
      <c r="S113" s="57"/>
      <c r="T113" s="57"/>
      <c r="U113" s="57"/>
      <c r="V113" s="57"/>
      <c r="W113" s="57"/>
      <c r="X113" s="57"/>
      <c r="Y113" s="57"/>
      <c r="Z113" s="57"/>
      <c r="AA113" s="57"/>
      <c r="AB113" s="57"/>
      <c r="AC113" s="57"/>
      <c r="AD113" s="57"/>
      <c r="AE113" s="57"/>
      <c r="AF113" s="57"/>
      <c r="AG113" s="57"/>
      <c r="AH113" s="57"/>
      <c r="AI113" s="66"/>
      <c r="AJ113" s="57"/>
      <c r="AK113" s="57"/>
      <c r="AL113" s="57"/>
      <c r="AM113" s="57"/>
      <c r="AN113" s="57"/>
      <c r="AO113" s="57"/>
      <c r="AP113" s="57"/>
      <c r="AQ113" s="57"/>
      <c r="AR113" s="57"/>
      <c r="AS113" s="57"/>
      <c r="AT113" s="57"/>
      <c r="AU113" s="57"/>
      <c r="AV113" s="57"/>
      <c r="AW113" s="57"/>
      <c r="AX113" s="57"/>
      <c r="AY113" s="57"/>
      <c r="AZ113" s="57"/>
      <c r="BA113" s="57"/>
      <c r="BB113" s="57"/>
      <c r="BC113" s="57"/>
      <c r="BD113" s="57"/>
      <c r="BE113" s="57"/>
      <c r="BF113" s="57"/>
      <c r="BG113" s="57"/>
      <c r="BH113" s="57"/>
      <c r="BI113" s="57"/>
      <c r="BJ113" s="57"/>
      <c r="BK113" s="57"/>
      <c r="BL113" s="57"/>
      <c r="BM113" s="57"/>
      <c r="BN113" s="57"/>
      <c r="BO113" s="57"/>
      <c r="BP113" s="57"/>
      <c r="BQ113" s="57"/>
      <c r="BR113" s="57"/>
      <c r="BS113" s="57"/>
      <c r="BT113" s="57"/>
      <c r="BU113" s="57"/>
      <c r="BV113" s="57"/>
      <c r="BW113" s="57"/>
      <c r="BX113" s="57"/>
      <c r="BY113" s="57"/>
      <c r="BZ113" s="57"/>
      <c r="CA113" s="57"/>
      <c r="CB113" s="57"/>
      <c r="CC113" s="57"/>
    </row>
    <row r="114" spans="1:156" s="14" customFormat="1" ht="28.5">
      <c r="A114" s="66"/>
      <c r="B114" s="4" t="s">
        <v>118</v>
      </c>
      <c r="C114" s="139" t="str">
        <f>IF(D163=0,"תא זה יתעדכן עם מילוי תקופת הדיווח",DATE(D163,E163,F163))</f>
        <v>תא זה יתעדכן עם מילוי תקופת הדיווח</v>
      </c>
      <c r="D114" s="139" t="str">
        <f>IF(D165=0,"תא זה יתעדכן עם מילוי תקופת הדיווח",DATE(D165,E165,F165))</f>
        <v>תא זה יתעדכן עם מילוי תקופת הדיווח</v>
      </c>
      <c r="E114" s="127" t="str">
        <f>IF(D184&gt;0,D184,"תא זה יתעדכן עם מילוי נתוני תקופת הדיווח")</f>
        <v>תא זה יתעדכן עם מילוי נתוני תקופת הדיווח</v>
      </c>
      <c r="F114" s="57"/>
      <c r="G114" s="57"/>
      <c r="H114" s="57"/>
      <c r="I114" s="57"/>
      <c r="J114" s="57"/>
      <c r="K114" s="57"/>
      <c r="L114" s="57"/>
      <c r="M114" s="57"/>
      <c r="N114" s="57"/>
      <c r="O114" s="57"/>
      <c r="P114" s="57"/>
      <c r="Q114" s="57"/>
      <c r="R114" s="57"/>
      <c r="S114" s="57"/>
      <c r="T114" s="57"/>
      <c r="U114" s="57"/>
      <c r="V114" s="57"/>
      <c r="W114" s="57"/>
      <c r="X114" s="57"/>
      <c r="Y114" s="57"/>
      <c r="Z114" s="57"/>
      <c r="AA114" s="57"/>
      <c r="AB114" s="57"/>
      <c r="AC114" s="57"/>
      <c r="AD114" s="57"/>
      <c r="AE114" s="57"/>
      <c r="AF114" s="57"/>
      <c r="AG114" s="57"/>
      <c r="AH114" s="57"/>
      <c r="AI114" s="66"/>
      <c r="AJ114" s="57"/>
      <c r="AK114" s="57"/>
      <c r="AL114" s="57"/>
      <c r="AM114" s="57"/>
      <c r="AN114" s="57"/>
      <c r="AO114" s="57"/>
      <c r="AP114" s="57"/>
      <c r="AQ114" s="57"/>
      <c r="AR114" s="57"/>
      <c r="AS114" s="57"/>
      <c r="AT114" s="57"/>
      <c r="AU114" s="57"/>
      <c r="AV114" s="57"/>
      <c r="AW114" s="57"/>
      <c r="AX114" s="57"/>
      <c r="AY114" s="57"/>
      <c r="AZ114" s="57"/>
      <c r="BA114" s="57"/>
      <c r="BB114" s="57"/>
      <c r="BC114" s="57"/>
      <c r="BD114" s="57"/>
      <c r="BE114" s="57"/>
      <c r="BF114" s="57"/>
      <c r="BG114" s="57"/>
      <c r="BH114" s="57"/>
      <c r="BI114" s="57"/>
      <c r="BJ114" s="57"/>
      <c r="BK114" s="57"/>
      <c r="BL114" s="57"/>
      <c r="BM114" s="57"/>
      <c r="BN114" s="57"/>
      <c r="BO114" s="57"/>
      <c r="BP114" s="57"/>
      <c r="BQ114" s="57"/>
      <c r="BR114" s="57"/>
      <c r="BS114" s="57"/>
      <c r="BT114" s="57"/>
      <c r="BU114" s="57"/>
      <c r="BV114" s="57"/>
      <c r="BW114" s="57"/>
      <c r="BX114" s="57"/>
      <c r="BY114" s="57"/>
      <c r="BZ114" s="57"/>
      <c r="CA114" s="57"/>
      <c r="CB114" s="57"/>
      <c r="CC114" s="57"/>
    </row>
    <row r="115" spans="1:156" s="14" customFormat="1" ht="33" customHeight="1">
      <c r="A115" s="66"/>
      <c r="B115" s="4" t="s">
        <v>119</v>
      </c>
      <c r="C115" s="139" t="str">
        <f>IF(D196=0,"תא זה יתעדכן עם מילוי תקופת הדיווח",DATE(D196,E196,F196))</f>
        <v>תא זה יתעדכן עם מילוי תקופת הדיווח</v>
      </c>
      <c r="D115" s="139" t="str">
        <f>IF(D197=0,"תא זה יתעדכן עם מילוי תקופת הדיווח",DATE(D197,E197,F197))</f>
        <v>תא זה יתעדכן עם מילוי תקופת הדיווח</v>
      </c>
      <c r="E115" s="127" t="str">
        <f>IF(D216&gt;0,D216,"תא זה יתעדכן עם מילוי נתוני תקופת הדיווח")</f>
        <v>תא זה יתעדכן עם מילוי נתוני תקופת הדיווח</v>
      </c>
      <c r="F115" s="57"/>
      <c r="G115" s="57"/>
      <c r="H115" s="57"/>
      <c r="I115" s="57"/>
      <c r="J115" s="57"/>
      <c r="K115" s="57"/>
      <c r="L115" s="57"/>
      <c r="M115" s="57"/>
      <c r="N115" s="57"/>
      <c r="O115" s="57"/>
      <c r="P115" s="57"/>
      <c r="Q115" s="57"/>
      <c r="R115" s="57"/>
      <c r="S115" s="57"/>
      <c r="T115" s="57"/>
      <c r="U115" s="57"/>
      <c r="V115" s="57"/>
      <c r="W115" s="57"/>
      <c r="X115" s="57"/>
      <c r="Y115" s="57"/>
      <c r="Z115" s="57"/>
      <c r="AA115" s="57"/>
      <c r="AB115" s="57"/>
      <c r="AC115" s="57"/>
      <c r="AD115" s="57"/>
      <c r="AE115" s="57"/>
      <c r="AF115" s="57"/>
      <c r="AG115" s="57"/>
      <c r="AH115" s="57"/>
      <c r="AI115" s="66"/>
      <c r="AJ115" s="57"/>
      <c r="AK115" s="57"/>
      <c r="AL115" s="57"/>
      <c r="AM115" s="57"/>
      <c r="AN115" s="57"/>
      <c r="AO115" s="57"/>
      <c r="AP115" s="57"/>
      <c r="AQ115" s="57"/>
      <c r="AR115" s="57"/>
      <c r="AS115" s="57"/>
      <c r="AT115" s="57"/>
      <c r="AU115" s="57"/>
      <c r="AV115" s="57"/>
      <c r="AW115" s="57"/>
      <c r="AX115" s="57"/>
      <c r="AY115" s="57"/>
      <c r="AZ115" s="57"/>
      <c r="BA115" s="57"/>
      <c r="BB115" s="57"/>
      <c r="BC115" s="57"/>
      <c r="BD115" s="57"/>
      <c r="BE115" s="57"/>
      <c r="BF115" s="57"/>
      <c r="BG115" s="57"/>
      <c r="BH115" s="57"/>
      <c r="BI115" s="57"/>
      <c r="BJ115" s="57"/>
      <c r="BK115" s="57"/>
      <c r="BL115" s="57"/>
      <c r="BM115" s="57"/>
      <c r="BN115" s="57"/>
      <c r="BO115" s="57"/>
      <c r="BP115" s="57"/>
      <c r="BQ115" s="57"/>
      <c r="BR115" s="57"/>
      <c r="BS115" s="57"/>
      <c r="BT115" s="57"/>
      <c r="BU115" s="57"/>
      <c r="BV115" s="57"/>
      <c r="BW115" s="57"/>
      <c r="BX115" s="57"/>
      <c r="BY115" s="57"/>
      <c r="BZ115" s="57"/>
      <c r="CA115" s="57"/>
      <c r="CB115" s="57"/>
      <c r="CC115" s="57"/>
    </row>
    <row r="116" spans="1:156" s="14" customFormat="1">
      <c r="A116" s="66"/>
      <c r="B116" s="72"/>
      <c r="C116" s="71"/>
      <c r="D116" s="71" t="s">
        <v>120</v>
      </c>
      <c r="E116" s="127">
        <f>SUM(E113:E115)</f>
        <v>0</v>
      </c>
      <c r="F116" s="57"/>
      <c r="G116" s="57"/>
      <c r="H116" s="57"/>
      <c r="I116" s="57"/>
      <c r="J116" s="57"/>
      <c r="K116" s="57"/>
      <c r="L116" s="57"/>
      <c r="M116" s="57"/>
      <c r="N116" s="57"/>
      <c r="O116" s="57"/>
      <c r="P116" s="57"/>
      <c r="Q116" s="57"/>
      <c r="R116" s="57"/>
      <c r="S116" s="57"/>
      <c r="T116" s="57"/>
      <c r="U116" s="57"/>
      <c r="V116" s="57"/>
      <c r="W116" s="57"/>
      <c r="X116" s="57"/>
      <c r="Y116" s="57"/>
      <c r="Z116" s="57"/>
      <c r="AA116" s="57"/>
      <c r="AB116" s="57"/>
      <c r="AC116" s="57"/>
      <c r="AD116" s="57"/>
      <c r="AE116" s="57"/>
      <c r="AF116" s="57"/>
      <c r="AG116" s="57"/>
      <c r="AH116" s="57"/>
      <c r="AI116" s="66"/>
      <c r="AJ116" s="57"/>
      <c r="AK116" s="57"/>
      <c r="AL116" s="57"/>
      <c r="AM116" s="57"/>
      <c r="AN116" s="57"/>
      <c r="AO116" s="57"/>
      <c r="AP116" s="57"/>
      <c r="AQ116" s="57"/>
      <c r="AR116" s="57"/>
      <c r="AS116" s="57"/>
      <c r="AT116" s="57"/>
      <c r="AU116" s="57"/>
      <c r="AV116" s="57"/>
      <c r="AW116" s="57"/>
      <c r="AX116" s="57"/>
      <c r="AY116" s="57"/>
      <c r="AZ116" s="57"/>
      <c r="BA116" s="57"/>
      <c r="BB116" s="57"/>
      <c r="BC116" s="57"/>
      <c r="BD116" s="57"/>
      <c r="BE116" s="57"/>
      <c r="BF116" s="57"/>
      <c r="BG116" s="57"/>
      <c r="BH116" s="57"/>
      <c r="BI116" s="57"/>
      <c r="BJ116" s="57"/>
      <c r="BK116" s="57"/>
      <c r="BL116" s="57"/>
      <c r="BM116" s="57"/>
      <c r="BN116" s="57"/>
      <c r="BO116" s="57"/>
      <c r="BP116" s="57"/>
      <c r="BQ116" s="57"/>
      <c r="BR116" s="57"/>
      <c r="BS116" s="57"/>
      <c r="BT116" s="57"/>
      <c r="BU116" s="57"/>
      <c r="BV116" s="57"/>
      <c r="BW116" s="57"/>
      <c r="BX116" s="57"/>
      <c r="BY116" s="57"/>
      <c r="BZ116" s="57"/>
      <c r="CA116" s="57"/>
      <c r="CB116" s="57"/>
      <c r="CC116" s="57"/>
      <c r="CD116" s="57"/>
      <c r="CE116" s="57"/>
      <c r="CF116" s="57"/>
      <c r="CG116" s="57"/>
      <c r="CH116" s="57"/>
      <c r="CI116" s="57"/>
      <c r="CJ116" s="57"/>
      <c r="CK116" s="57"/>
      <c r="CL116" s="57"/>
      <c r="CM116" s="57"/>
      <c r="CN116" s="57"/>
      <c r="CO116" s="57"/>
      <c r="CP116" s="57"/>
      <c r="CQ116" s="57"/>
      <c r="CR116" s="57"/>
      <c r="CS116" s="57"/>
      <c r="CT116" s="57"/>
      <c r="CU116" s="57"/>
      <c r="CV116" s="57"/>
      <c r="CW116" s="57"/>
      <c r="CX116" s="57"/>
      <c r="CY116" s="57"/>
      <c r="CZ116" s="57"/>
      <c r="DA116" s="57"/>
      <c r="DB116" s="57"/>
      <c r="DC116" s="57"/>
      <c r="DD116" s="57"/>
      <c r="DE116" s="57"/>
      <c r="DF116" s="57"/>
      <c r="DG116" s="57"/>
      <c r="DH116" s="57"/>
      <c r="DI116" s="57"/>
      <c r="DJ116" s="57"/>
      <c r="DK116" s="57"/>
      <c r="DL116" s="57"/>
      <c r="DM116" s="57"/>
      <c r="DN116" s="57"/>
      <c r="DO116" s="57"/>
      <c r="DP116" s="57"/>
      <c r="DQ116" s="57"/>
      <c r="DR116" s="57"/>
      <c r="DS116" s="57"/>
      <c r="DT116" s="57"/>
      <c r="DU116" s="57"/>
      <c r="DV116" s="57"/>
      <c r="DW116" s="57"/>
      <c r="DX116" s="57"/>
      <c r="DY116" s="57"/>
      <c r="DZ116" s="57"/>
      <c r="EA116" s="57"/>
      <c r="EB116" s="57"/>
      <c r="EC116" s="57"/>
      <c r="ED116" s="57"/>
      <c r="EE116" s="57"/>
      <c r="EF116" s="57"/>
      <c r="EG116" s="57"/>
      <c r="EH116" s="57"/>
      <c r="EI116" s="57"/>
      <c r="EJ116" s="57"/>
      <c r="EK116" s="57"/>
      <c r="EL116" s="57"/>
      <c r="EM116" s="57"/>
      <c r="EN116" s="57"/>
      <c r="EO116" s="57"/>
      <c r="EP116" s="57"/>
      <c r="EQ116" s="57"/>
      <c r="ER116" s="57"/>
      <c r="ES116" s="57"/>
      <c r="ET116" s="57"/>
      <c r="EU116" s="57"/>
      <c r="EV116" s="57"/>
      <c r="EW116" s="57"/>
      <c r="EX116" s="57"/>
      <c r="EY116" s="57"/>
      <c r="EZ116" s="57"/>
    </row>
    <row r="117" spans="1:156" s="14" customFormat="1">
      <c r="A117" s="63"/>
      <c r="B117" s="2"/>
      <c r="C117" s="2"/>
      <c r="D117" s="5"/>
      <c r="E117" s="2"/>
      <c r="F117" s="2"/>
      <c r="G117" s="2"/>
      <c r="H117" s="5"/>
      <c r="I117" s="2"/>
      <c r="J117" s="2"/>
      <c r="K117" s="5"/>
      <c r="L117" s="2"/>
      <c r="M117" s="2"/>
      <c r="N117" s="2"/>
      <c r="O117" s="5"/>
      <c r="P117" s="2"/>
      <c r="Q117" s="2"/>
      <c r="R117" s="5"/>
      <c r="S117" s="2"/>
      <c r="T117" s="2"/>
      <c r="U117" s="2"/>
      <c r="V117" s="5"/>
      <c r="W117" s="2"/>
      <c r="X117" s="2"/>
      <c r="Y117" s="5"/>
      <c r="Z117" s="2"/>
      <c r="AA117" s="2"/>
      <c r="AB117" s="2"/>
      <c r="AC117" s="5"/>
      <c r="AD117" s="2"/>
      <c r="AE117" s="2"/>
      <c r="AF117" s="5"/>
      <c r="AG117" s="2"/>
      <c r="AH117" s="2"/>
      <c r="AI117" s="2"/>
      <c r="AJ117" s="5"/>
      <c r="AK117" s="2"/>
      <c r="AL117" s="2"/>
      <c r="AM117" s="5"/>
      <c r="AN117" s="2"/>
      <c r="AO117" s="2"/>
      <c r="AP117" s="2"/>
      <c r="AQ117" s="5"/>
      <c r="AR117" s="2"/>
      <c r="AS117" s="2"/>
      <c r="AT117" s="5"/>
      <c r="AU117" s="2"/>
      <c r="AV117" s="2"/>
      <c r="AW117" s="2"/>
      <c r="AX117" s="5"/>
      <c r="AY117" s="2"/>
      <c r="AZ117" s="2"/>
      <c r="BA117" s="5"/>
      <c r="BB117" s="2"/>
      <c r="BC117" s="2"/>
      <c r="BD117" s="2"/>
      <c r="BE117" s="5"/>
      <c r="BF117" s="2"/>
      <c r="BG117" s="2"/>
      <c r="BH117" s="5"/>
      <c r="BI117" s="2"/>
      <c r="BJ117" s="2"/>
      <c r="BK117" s="2"/>
      <c r="BL117" s="5"/>
      <c r="BM117" s="2"/>
      <c r="BN117" s="2"/>
      <c r="BO117" s="5"/>
      <c r="BP117" s="2"/>
      <c r="BQ117" s="2"/>
      <c r="BR117" s="2"/>
      <c r="BS117" s="5"/>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row>
    <row r="118" spans="1:156" s="14" customFormat="1" ht="18">
      <c r="A118" s="129"/>
      <c r="B118" s="74" t="s">
        <v>312</v>
      </c>
      <c r="C118" s="73"/>
      <c r="D118" s="73"/>
      <c r="E118" s="73"/>
      <c r="F118" s="73"/>
      <c r="G118" s="73"/>
      <c r="H118" s="73"/>
      <c r="I118" s="73"/>
      <c r="J118" s="73"/>
      <c r="K118" s="73"/>
      <c r="L118" s="73"/>
      <c r="M118" s="73"/>
      <c r="N118" s="73"/>
      <c r="O118" s="73"/>
      <c r="P118" s="73"/>
      <c r="Q118" s="73"/>
      <c r="R118" s="73"/>
      <c r="S118" s="73"/>
      <c r="T118" s="73"/>
      <c r="U118" s="73"/>
      <c r="V118" s="73"/>
      <c r="W118" s="73"/>
      <c r="X118" s="73"/>
      <c r="Y118" s="73"/>
      <c r="Z118" s="73"/>
      <c r="AA118" s="73"/>
      <c r="AB118" s="73"/>
      <c r="AC118" s="73"/>
      <c r="AD118" s="73"/>
      <c r="AE118" s="73"/>
      <c r="AF118" s="73"/>
      <c r="AG118" s="73"/>
      <c r="AH118" s="73"/>
      <c r="AI118" s="73"/>
      <c r="AJ118" s="73"/>
      <c r="AK118" s="73"/>
      <c r="AL118" s="73"/>
      <c r="AM118" s="73"/>
      <c r="AN118" s="73"/>
      <c r="AO118" s="73"/>
      <c r="AP118" s="73"/>
      <c r="AQ118" s="73"/>
      <c r="AR118" s="73"/>
      <c r="AS118" s="73"/>
      <c r="AT118" s="73"/>
      <c r="AU118" s="73"/>
      <c r="AV118" s="73"/>
      <c r="AW118" s="73"/>
      <c r="AX118" s="73"/>
      <c r="AY118" s="73"/>
      <c r="AZ118" s="73"/>
      <c r="BA118" s="73"/>
      <c r="BB118" s="73"/>
      <c r="BC118" s="73"/>
      <c r="BD118" s="73"/>
      <c r="BE118" s="73"/>
      <c r="BF118" s="73"/>
      <c r="BG118" s="73"/>
      <c r="BH118" s="73"/>
      <c r="BI118" s="73"/>
      <c r="BJ118" s="73"/>
      <c r="BK118" s="73"/>
      <c r="BL118" s="73"/>
      <c r="BM118" s="73"/>
      <c r="BN118" s="73"/>
      <c r="BO118" s="73"/>
      <c r="BP118" s="73"/>
      <c r="BQ118" s="73"/>
      <c r="BR118" s="73"/>
      <c r="BS118" s="73"/>
      <c r="BT118" s="73"/>
      <c r="BU118" s="73"/>
      <c r="BV118" s="73"/>
      <c r="BW118" s="73"/>
      <c r="BX118" s="73"/>
      <c r="BY118" s="73"/>
      <c r="BZ118" s="73"/>
      <c r="CA118" s="73"/>
      <c r="CB118" s="73"/>
      <c r="CC118" s="73"/>
      <c r="CD118" s="73"/>
      <c r="CE118" s="73"/>
      <c r="CF118" s="73"/>
      <c r="CG118" s="73"/>
      <c r="CH118" s="73"/>
      <c r="CI118" s="73"/>
      <c r="CJ118" s="73"/>
      <c r="CK118" s="73"/>
      <c r="CL118" s="73"/>
    </row>
    <row r="119" spans="1:156" s="14" customFormat="1">
      <c r="A119" s="66"/>
      <c r="B119" s="57"/>
      <c r="C119" s="57"/>
      <c r="D119" s="57"/>
      <c r="E119" s="57"/>
      <c r="F119" s="57"/>
      <c r="G119" s="57"/>
      <c r="H119" s="57"/>
      <c r="I119" s="57"/>
      <c r="J119" s="57"/>
      <c r="K119" s="57"/>
      <c r="L119" s="57"/>
      <c r="M119" s="57"/>
      <c r="N119" s="57"/>
      <c r="O119" s="57"/>
      <c r="P119" s="57"/>
      <c r="Q119" s="57"/>
      <c r="R119" s="57"/>
      <c r="S119" s="57"/>
      <c r="T119" s="57"/>
      <c r="U119" s="57"/>
      <c r="V119" s="57"/>
      <c r="W119" s="57"/>
      <c r="X119" s="57"/>
      <c r="Y119" s="57"/>
      <c r="Z119" s="57"/>
      <c r="AA119" s="57"/>
      <c r="AB119" s="57"/>
      <c r="AC119" s="57"/>
      <c r="AD119" s="57"/>
      <c r="AE119" s="57"/>
      <c r="AF119" s="57"/>
      <c r="AG119" s="57"/>
      <c r="AH119" s="57"/>
      <c r="AI119" s="57"/>
      <c r="AJ119" s="57"/>
      <c r="AK119" s="57"/>
      <c r="AL119" s="57"/>
      <c r="AM119" s="57"/>
      <c r="AN119" s="57"/>
      <c r="AO119" s="57"/>
      <c r="AP119" s="57"/>
      <c r="AQ119" s="57"/>
      <c r="AR119" s="57"/>
      <c r="AS119" s="57"/>
      <c r="AT119" s="57"/>
      <c r="AU119" s="57"/>
      <c r="AV119" s="57"/>
      <c r="AW119" s="57"/>
      <c r="AX119" s="57"/>
      <c r="AY119" s="57"/>
      <c r="AZ119" s="57"/>
      <c r="BA119" s="57"/>
      <c r="BB119" s="57"/>
      <c r="BC119" s="57"/>
      <c r="BD119" s="57"/>
      <c r="BE119" s="57"/>
      <c r="BF119" s="57"/>
      <c r="BG119" s="57"/>
      <c r="BH119" s="57"/>
      <c r="BI119" s="57"/>
      <c r="BJ119" s="57"/>
      <c r="BK119" s="57"/>
      <c r="BL119" s="57"/>
      <c r="BM119" s="57"/>
      <c r="BN119" s="57"/>
      <c r="BO119" s="57"/>
      <c r="BP119" s="57"/>
      <c r="BQ119" s="57"/>
      <c r="BR119" s="57"/>
      <c r="BS119" s="57"/>
      <c r="BT119" s="57"/>
      <c r="BU119" s="57"/>
      <c r="BV119" s="57"/>
      <c r="BW119" s="57"/>
      <c r="BX119" s="57"/>
      <c r="BY119" s="57"/>
      <c r="BZ119" s="57"/>
      <c r="CA119" s="57"/>
      <c r="CB119" s="57"/>
      <c r="CC119" s="57"/>
      <c r="CD119" s="57"/>
      <c r="CE119" s="57"/>
      <c r="CF119" s="57"/>
      <c r="CG119" s="57"/>
      <c r="CH119" s="57"/>
      <c r="CI119" s="57"/>
      <c r="CJ119" s="57"/>
      <c r="CK119" s="57"/>
      <c r="CL119" s="57"/>
    </row>
    <row r="120" spans="1:156" s="94" customFormat="1" ht="27.75">
      <c r="A120" s="165">
        <v>7.7</v>
      </c>
      <c r="B120" s="75" t="s">
        <v>123</v>
      </c>
      <c r="C120" s="90"/>
      <c r="D120" s="91"/>
      <c r="E120" s="92"/>
      <c r="F120" s="90"/>
      <c r="G120" s="90"/>
      <c r="H120" s="90"/>
      <c r="I120" s="93"/>
      <c r="J120" s="93"/>
      <c r="K120" s="93"/>
      <c r="L120" s="93"/>
      <c r="M120" s="93"/>
      <c r="N120" s="93"/>
      <c r="O120" s="93"/>
      <c r="P120" s="93"/>
      <c r="Q120" s="93"/>
      <c r="R120" s="93"/>
      <c r="S120" s="93"/>
      <c r="T120" s="93"/>
      <c r="U120" s="93"/>
      <c r="V120" s="93"/>
      <c r="W120" s="93"/>
      <c r="X120" s="93"/>
      <c r="Y120" s="93"/>
      <c r="Z120" s="93"/>
      <c r="AA120" s="93"/>
      <c r="AB120" s="93"/>
      <c r="AC120" s="93"/>
      <c r="AD120" s="93"/>
      <c r="AE120" s="93"/>
      <c r="AF120" s="93"/>
      <c r="AG120" s="93"/>
      <c r="AH120" s="93"/>
      <c r="AI120" s="93"/>
      <c r="AJ120" s="93"/>
      <c r="AK120" s="93"/>
      <c r="AL120" s="93"/>
      <c r="AM120" s="93"/>
      <c r="AN120" s="93"/>
      <c r="AO120" s="93"/>
      <c r="AP120" s="93"/>
      <c r="AQ120" s="93"/>
      <c r="AR120" s="93"/>
      <c r="AS120" s="93"/>
      <c r="AT120" s="93"/>
      <c r="AU120" s="93"/>
      <c r="AV120" s="93"/>
      <c r="AW120" s="93"/>
      <c r="AX120" s="93"/>
      <c r="AY120" s="93"/>
      <c r="AZ120" s="93"/>
      <c r="BA120" s="93"/>
      <c r="BB120" s="93"/>
      <c r="BC120" s="93"/>
      <c r="BD120" s="93"/>
      <c r="BE120" s="93"/>
      <c r="BF120" s="93"/>
      <c r="BG120" s="93"/>
      <c r="BH120" s="93"/>
      <c r="BI120" s="93"/>
      <c r="BJ120" s="93"/>
      <c r="BK120" s="93"/>
      <c r="BL120" s="93"/>
      <c r="BM120" s="93"/>
      <c r="BN120" s="93"/>
      <c r="BO120" s="93"/>
      <c r="BP120" s="93"/>
      <c r="BQ120" s="93"/>
      <c r="BR120" s="93"/>
      <c r="BS120" s="93"/>
      <c r="BT120" s="93"/>
      <c r="BU120" s="93"/>
      <c r="BV120" s="93"/>
      <c r="BW120" s="93"/>
      <c r="BX120" s="93"/>
      <c r="BY120" s="93"/>
      <c r="BZ120" s="90"/>
      <c r="CA120" s="90"/>
      <c r="CB120" s="90"/>
      <c r="CC120" s="90"/>
      <c r="CD120" s="90"/>
      <c r="CE120" s="90"/>
      <c r="CF120" s="90"/>
      <c r="CG120" s="90"/>
      <c r="CH120" s="90"/>
      <c r="CI120" s="90"/>
      <c r="CJ120" s="90"/>
      <c r="CK120" s="90"/>
      <c r="CL120" s="90"/>
    </row>
    <row r="121" spans="1:156" s="14" customFormat="1" ht="27.75">
      <c r="A121" s="166"/>
      <c r="B121" s="108"/>
      <c r="C121" s="57"/>
      <c r="D121" s="96"/>
      <c r="E121" s="2"/>
      <c r="F121" s="57"/>
      <c r="G121" s="57"/>
      <c r="H121" s="57"/>
      <c r="I121" s="78"/>
      <c r="J121" s="78"/>
      <c r="K121" s="78"/>
      <c r="L121" s="78"/>
      <c r="M121" s="78"/>
      <c r="N121" s="78"/>
      <c r="O121" s="78"/>
      <c r="P121" s="78"/>
      <c r="Q121" s="78"/>
      <c r="R121" s="78"/>
      <c r="S121" s="78"/>
      <c r="T121" s="78"/>
      <c r="U121" s="78"/>
      <c r="V121" s="78"/>
      <c r="W121" s="78"/>
      <c r="X121" s="78"/>
      <c r="Y121" s="78"/>
      <c r="Z121" s="78"/>
      <c r="AA121" s="78"/>
      <c r="AB121" s="78"/>
      <c r="AC121" s="78"/>
      <c r="AD121" s="78"/>
      <c r="AE121" s="78"/>
      <c r="AF121" s="78"/>
      <c r="AG121" s="78"/>
      <c r="AH121" s="78"/>
      <c r="AI121" s="78"/>
      <c r="AJ121" s="78"/>
      <c r="AK121" s="78"/>
      <c r="AL121" s="78"/>
      <c r="AM121" s="78"/>
      <c r="AN121" s="78"/>
      <c r="AO121" s="78"/>
      <c r="AP121" s="78"/>
      <c r="AQ121" s="78"/>
      <c r="AR121" s="78"/>
      <c r="AS121" s="78"/>
      <c r="AT121" s="78"/>
      <c r="AU121" s="78"/>
      <c r="AV121" s="78"/>
      <c r="AW121" s="78"/>
      <c r="AX121" s="78"/>
      <c r="AY121" s="78"/>
      <c r="AZ121" s="78"/>
      <c r="BA121" s="78"/>
      <c r="BB121" s="78"/>
      <c r="BC121" s="78"/>
      <c r="BD121" s="78"/>
      <c r="BE121" s="78"/>
      <c r="BF121" s="78"/>
      <c r="BG121" s="78"/>
      <c r="BH121" s="78"/>
      <c r="BI121" s="78"/>
      <c r="BJ121" s="78"/>
      <c r="BK121" s="78"/>
      <c r="BL121" s="78"/>
      <c r="BM121" s="78"/>
      <c r="BN121" s="78"/>
      <c r="BO121" s="78"/>
      <c r="BP121" s="78"/>
      <c r="BQ121" s="78"/>
      <c r="BR121" s="78"/>
      <c r="BS121" s="78"/>
      <c r="BT121" s="78"/>
      <c r="BU121" s="78"/>
      <c r="BV121" s="78"/>
      <c r="BW121" s="78"/>
      <c r="BX121" s="78"/>
      <c r="BY121" s="78"/>
      <c r="BZ121" s="57"/>
      <c r="CA121" s="57"/>
      <c r="CB121" s="57"/>
      <c r="CC121" s="57"/>
      <c r="CD121" s="57"/>
      <c r="CE121" s="57"/>
      <c r="CF121" s="57"/>
      <c r="CG121" s="57"/>
      <c r="CH121" s="57"/>
      <c r="CI121" s="57"/>
      <c r="CJ121" s="57"/>
      <c r="CK121" s="57"/>
      <c r="CL121" s="57"/>
    </row>
    <row r="122" spans="1:156" s="14" customFormat="1" ht="15">
      <c r="A122" s="66"/>
      <c r="B122" s="76" t="s">
        <v>124</v>
      </c>
      <c r="C122" s="62"/>
      <c r="D122" s="77" t="s">
        <v>37</v>
      </c>
      <c r="E122" s="77" t="s">
        <v>38</v>
      </c>
      <c r="F122" s="5" t="s">
        <v>108</v>
      </c>
      <c r="G122" s="5"/>
      <c r="H122" s="57"/>
      <c r="I122" s="78"/>
      <c r="J122" s="78"/>
      <c r="K122" s="78"/>
      <c r="L122" s="78"/>
      <c r="M122" s="78"/>
      <c r="N122" s="78"/>
      <c r="O122" s="78"/>
      <c r="P122" s="78"/>
      <c r="Q122" s="78"/>
      <c r="R122" s="78"/>
      <c r="S122" s="78"/>
      <c r="T122" s="78"/>
      <c r="U122" s="78"/>
      <c r="V122" s="78"/>
      <c r="W122" s="78"/>
      <c r="X122" s="78"/>
      <c r="Y122" s="78"/>
      <c r="Z122" s="78"/>
      <c r="AA122" s="78"/>
      <c r="AB122" s="78"/>
      <c r="AC122" s="78"/>
      <c r="AD122" s="78"/>
      <c r="AE122" s="78"/>
      <c r="AF122" s="78"/>
      <c r="AG122" s="78"/>
      <c r="AH122" s="78"/>
      <c r="AI122" s="78"/>
      <c r="AJ122" s="78"/>
      <c r="AK122" s="78"/>
      <c r="AL122" s="78"/>
      <c r="AM122" s="78"/>
      <c r="AN122" s="78"/>
      <c r="AO122" s="78"/>
      <c r="AP122" s="78"/>
      <c r="AQ122" s="78"/>
      <c r="AR122" s="78"/>
      <c r="AS122" s="78"/>
      <c r="AT122" s="78"/>
      <c r="AU122" s="78"/>
      <c r="AV122" s="78"/>
      <c r="AW122" s="78"/>
      <c r="AX122" s="78"/>
      <c r="AY122" s="78"/>
      <c r="AZ122" s="78"/>
      <c r="BA122" s="78"/>
      <c r="BB122" s="78"/>
      <c r="BC122" s="78"/>
      <c r="BD122" s="78"/>
      <c r="BE122" s="78"/>
      <c r="BF122" s="78"/>
      <c r="BG122" s="78"/>
      <c r="BH122" s="78"/>
      <c r="BI122" s="78"/>
      <c r="BJ122" s="78"/>
      <c r="BK122" s="78"/>
      <c r="BL122" s="78"/>
      <c r="BM122" s="78"/>
      <c r="BN122" s="78"/>
      <c r="BO122" s="78"/>
      <c r="BP122" s="78"/>
      <c r="BQ122" s="78"/>
      <c r="BR122" s="78"/>
      <c r="BS122" s="78"/>
      <c r="BT122" s="78"/>
      <c r="BU122" s="78"/>
      <c r="BV122" s="78"/>
      <c r="BW122" s="78"/>
      <c r="BX122" s="78"/>
      <c r="BY122" s="78"/>
      <c r="BZ122" s="57"/>
      <c r="CA122" s="57"/>
      <c r="CB122" s="57"/>
      <c r="CC122" s="57"/>
      <c r="CD122" s="57"/>
      <c r="CE122" s="57"/>
      <c r="CF122" s="57"/>
      <c r="CG122" s="57"/>
      <c r="CH122" s="57"/>
      <c r="CI122" s="57"/>
      <c r="CJ122" s="57"/>
      <c r="CK122" s="57"/>
      <c r="CL122" s="57"/>
    </row>
    <row r="123" spans="1:156" s="14" customFormat="1" ht="28.5">
      <c r="A123" s="66"/>
      <c r="B123" s="79" t="s">
        <v>125</v>
      </c>
      <c r="C123" s="61" t="s">
        <v>114</v>
      </c>
      <c r="D123" s="65"/>
      <c r="E123" s="65"/>
      <c r="F123" s="65"/>
      <c r="G123" s="5"/>
      <c r="H123" s="57"/>
      <c r="I123" s="78"/>
      <c r="J123" s="78"/>
      <c r="K123" s="78"/>
      <c r="L123" s="78"/>
      <c r="M123" s="78"/>
      <c r="N123" s="78"/>
      <c r="O123" s="78"/>
      <c r="P123" s="78"/>
      <c r="Q123" s="78"/>
      <c r="R123" s="78"/>
      <c r="S123" s="78"/>
      <c r="T123" s="78"/>
      <c r="U123" s="78"/>
      <c r="V123" s="78"/>
      <c r="W123" s="78"/>
      <c r="X123" s="78"/>
      <c r="Y123" s="78"/>
      <c r="Z123" s="78"/>
      <c r="AA123" s="78"/>
      <c r="AB123" s="78"/>
      <c r="AC123" s="78"/>
      <c r="AD123" s="78"/>
      <c r="AE123" s="78"/>
      <c r="AF123" s="78"/>
      <c r="AG123" s="78"/>
      <c r="AH123" s="78"/>
      <c r="AI123" s="78"/>
      <c r="AJ123" s="78"/>
      <c r="AK123" s="78"/>
      <c r="AL123" s="78"/>
      <c r="AM123" s="78"/>
      <c r="AN123" s="78"/>
      <c r="AO123" s="78"/>
      <c r="AP123" s="78"/>
      <c r="AQ123" s="78"/>
      <c r="AR123" s="78"/>
      <c r="AS123" s="78"/>
      <c r="AT123" s="78"/>
      <c r="AU123" s="78"/>
      <c r="AV123" s="78"/>
      <c r="AW123" s="78"/>
      <c r="AX123" s="78"/>
      <c r="AY123" s="78"/>
      <c r="AZ123" s="78"/>
      <c r="BA123" s="78"/>
      <c r="BB123" s="78"/>
      <c r="BC123" s="78"/>
      <c r="BD123" s="78"/>
      <c r="BE123" s="78"/>
      <c r="BF123" s="78"/>
      <c r="BG123" s="78"/>
      <c r="BH123" s="78"/>
      <c r="BI123" s="78"/>
      <c r="BJ123" s="78"/>
      <c r="BK123" s="78"/>
      <c r="BL123" s="78"/>
      <c r="BM123" s="78"/>
      <c r="BN123" s="78"/>
      <c r="BO123" s="78"/>
      <c r="BP123" s="78"/>
      <c r="BQ123" s="78"/>
      <c r="BR123" s="78"/>
      <c r="BS123" s="78"/>
      <c r="BT123" s="78"/>
      <c r="BU123" s="78"/>
      <c r="BV123" s="78"/>
      <c r="BW123" s="78"/>
      <c r="BX123" s="78"/>
      <c r="BY123" s="78"/>
      <c r="BZ123" s="57"/>
      <c r="CA123" s="57"/>
      <c r="CB123" s="57"/>
      <c r="CC123" s="57"/>
      <c r="CD123" s="57"/>
      <c r="CE123" s="57"/>
      <c r="CF123" s="57"/>
      <c r="CG123" s="57"/>
      <c r="CH123" s="57"/>
      <c r="CI123" s="57"/>
      <c r="CJ123" s="57"/>
      <c r="CK123" s="57"/>
      <c r="CL123" s="57"/>
    </row>
    <row r="124" spans="1:156" s="14" customFormat="1">
      <c r="A124" s="66"/>
      <c r="B124" s="71"/>
      <c r="C124" s="80" t="s">
        <v>115</v>
      </c>
      <c r="D124" s="65"/>
      <c r="E124" s="65"/>
      <c r="F124" s="65"/>
      <c r="G124" s="5"/>
      <c r="H124" s="57"/>
      <c r="I124" s="78"/>
      <c r="J124" s="78"/>
      <c r="K124" s="78"/>
      <c r="L124" s="78"/>
      <c r="M124" s="78"/>
      <c r="N124" s="78"/>
      <c r="O124" s="78"/>
      <c r="P124" s="78"/>
      <c r="Q124" s="78"/>
      <c r="R124" s="78"/>
      <c r="S124" s="78"/>
      <c r="T124" s="78"/>
      <c r="U124" s="78"/>
      <c r="V124" s="78"/>
      <c r="W124" s="78"/>
      <c r="X124" s="78"/>
      <c r="Y124" s="78"/>
      <c r="Z124" s="78"/>
      <c r="AA124" s="78"/>
      <c r="AB124" s="78"/>
      <c r="AC124" s="78"/>
      <c r="AD124" s="78"/>
      <c r="AE124" s="78"/>
      <c r="AF124" s="78"/>
      <c r="AG124" s="78"/>
      <c r="AH124" s="78"/>
      <c r="AI124" s="78"/>
      <c r="AJ124" s="78"/>
      <c r="AK124" s="78"/>
      <c r="AL124" s="78"/>
      <c r="AM124" s="78"/>
      <c r="AN124" s="78"/>
      <c r="AO124" s="78"/>
      <c r="AP124" s="78"/>
      <c r="AQ124" s="78"/>
      <c r="AR124" s="78"/>
      <c r="AS124" s="78"/>
      <c r="AT124" s="78"/>
      <c r="AU124" s="78"/>
      <c r="AV124" s="78"/>
      <c r="AW124" s="78"/>
      <c r="AX124" s="78"/>
      <c r="AY124" s="78"/>
      <c r="AZ124" s="78"/>
      <c r="BA124" s="78"/>
      <c r="BB124" s="78"/>
      <c r="BC124" s="78"/>
      <c r="BD124" s="78"/>
      <c r="BE124" s="78"/>
      <c r="BF124" s="78"/>
      <c r="BG124" s="78"/>
      <c r="BH124" s="78"/>
      <c r="BI124" s="78"/>
      <c r="BJ124" s="78"/>
      <c r="BK124" s="78"/>
      <c r="BL124" s="78"/>
      <c r="BM124" s="78"/>
      <c r="BN124" s="78"/>
      <c r="BO124" s="78"/>
      <c r="BP124" s="78"/>
      <c r="BQ124" s="78"/>
      <c r="BR124" s="78"/>
      <c r="BS124" s="78"/>
      <c r="BT124" s="78"/>
      <c r="BU124" s="78"/>
      <c r="BV124" s="78"/>
      <c r="BW124" s="78"/>
      <c r="BX124" s="78"/>
      <c r="BY124" s="78"/>
      <c r="BZ124" s="57"/>
      <c r="CA124" s="57"/>
      <c r="CB124" s="57"/>
      <c r="CC124" s="57"/>
      <c r="CD124" s="57"/>
      <c r="CE124" s="57"/>
      <c r="CF124" s="57"/>
      <c r="CG124" s="57"/>
      <c r="CH124" s="57"/>
      <c r="CI124" s="57"/>
      <c r="CJ124" s="57"/>
      <c r="CK124" s="57"/>
      <c r="CL124" s="57"/>
    </row>
    <row r="125" spans="1:156" s="14" customFormat="1" ht="15">
      <c r="A125" s="66"/>
      <c r="B125" s="81" t="s">
        <v>126</v>
      </c>
      <c r="C125" s="82"/>
      <c r="D125" s="83" t="s">
        <v>127</v>
      </c>
      <c r="E125" s="83" t="s">
        <v>128</v>
      </c>
      <c r="F125" s="83" t="s">
        <v>129</v>
      </c>
      <c r="G125" s="84" t="s">
        <v>130</v>
      </c>
      <c r="H125" s="57"/>
      <c r="I125" s="78"/>
      <c r="J125" s="78"/>
      <c r="K125" s="78"/>
      <c r="L125" s="78"/>
      <c r="M125" s="78"/>
      <c r="N125" s="78"/>
      <c r="O125" s="78"/>
      <c r="P125" s="78"/>
      <c r="Q125" s="78"/>
      <c r="R125" s="78"/>
      <c r="S125" s="78"/>
      <c r="T125" s="78"/>
      <c r="U125" s="78"/>
      <c r="V125" s="78"/>
      <c r="W125" s="78"/>
      <c r="X125" s="78"/>
      <c r="Y125" s="78"/>
      <c r="Z125" s="78"/>
      <c r="AA125" s="78"/>
      <c r="AB125" s="78"/>
      <c r="AC125" s="78"/>
      <c r="AD125" s="78"/>
      <c r="AE125" s="78"/>
      <c r="AF125" s="78"/>
      <c r="AG125" s="78"/>
      <c r="AH125" s="78"/>
      <c r="AI125" s="78"/>
      <c r="AJ125" s="78"/>
      <c r="AK125" s="78"/>
      <c r="AL125" s="78"/>
      <c r="AM125" s="78"/>
      <c r="AN125" s="78"/>
      <c r="AO125" s="78"/>
      <c r="AP125" s="78"/>
      <c r="AQ125" s="78"/>
      <c r="AR125" s="78"/>
      <c r="AS125" s="78"/>
      <c r="AT125" s="78"/>
      <c r="AU125" s="78"/>
      <c r="AV125" s="78"/>
      <c r="AW125" s="78"/>
      <c r="AX125" s="78"/>
      <c r="AY125" s="78"/>
      <c r="AZ125" s="78"/>
      <c r="BA125" s="78"/>
      <c r="BB125" s="78"/>
      <c r="BC125" s="78"/>
      <c r="BD125" s="78"/>
      <c r="BE125" s="78"/>
      <c r="BF125" s="78"/>
      <c r="BG125" s="78"/>
      <c r="BH125" s="78"/>
      <c r="BI125" s="78"/>
      <c r="BJ125" s="78"/>
      <c r="BK125" s="78"/>
      <c r="BL125" s="78"/>
      <c r="BM125" s="78"/>
      <c r="BN125" s="78"/>
      <c r="BO125" s="78"/>
      <c r="BP125" s="78"/>
      <c r="BQ125" s="78"/>
      <c r="BR125" s="78"/>
      <c r="BS125" s="78"/>
      <c r="BT125" s="78"/>
      <c r="BU125" s="78"/>
      <c r="BV125" s="78"/>
      <c r="BW125" s="78"/>
      <c r="BX125" s="78"/>
      <c r="BY125" s="78"/>
      <c r="BZ125" s="57"/>
      <c r="CA125" s="57"/>
      <c r="CB125" s="57"/>
      <c r="CC125" s="57"/>
      <c r="CD125" s="57"/>
      <c r="CE125" s="57"/>
      <c r="CF125" s="57"/>
      <c r="CG125" s="57"/>
      <c r="CH125" s="57"/>
      <c r="CI125" s="57"/>
      <c r="CJ125" s="57"/>
      <c r="CK125" s="57"/>
      <c r="CL125" s="57"/>
    </row>
    <row r="126" spans="1:156" s="14" customFormat="1" ht="42.75">
      <c r="A126" s="66"/>
      <c r="B126" s="5"/>
      <c r="C126" s="85" t="s">
        <v>131</v>
      </c>
      <c r="D126" s="65"/>
      <c r="E126" s="65"/>
      <c r="F126" s="65"/>
      <c r="G126" s="65"/>
      <c r="H126" s="57"/>
      <c r="I126" s="78"/>
      <c r="J126" s="78"/>
      <c r="K126" s="78"/>
      <c r="L126" s="78"/>
      <c r="M126" s="78"/>
      <c r="N126" s="78"/>
      <c r="O126" s="78"/>
      <c r="P126" s="78"/>
      <c r="Q126" s="78"/>
      <c r="R126" s="78"/>
      <c r="S126" s="78"/>
      <c r="T126" s="78"/>
      <c r="U126" s="78"/>
      <c r="V126" s="78"/>
      <c r="W126" s="78"/>
      <c r="X126" s="78"/>
      <c r="Y126" s="78"/>
      <c r="Z126" s="78"/>
      <c r="AA126" s="78"/>
      <c r="AB126" s="78"/>
      <c r="AC126" s="78"/>
      <c r="AD126" s="78"/>
      <c r="AE126" s="78"/>
      <c r="AF126" s="78"/>
      <c r="AG126" s="78"/>
      <c r="AH126" s="78"/>
      <c r="AI126" s="78"/>
      <c r="AJ126" s="78"/>
      <c r="AK126" s="78"/>
      <c r="AL126" s="78"/>
      <c r="AM126" s="78"/>
      <c r="AN126" s="78"/>
      <c r="AO126" s="78"/>
      <c r="AP126" s="78"/>
      <c r="AQ126" s="78"/>
      <c r="AR126" s="78"/>
      <c r="AS126" s="78"/>
      <c r="AT126" s="78"/>
      <c r="AU126" s="78"/>
      <c r="AV126" s="78"/>
      <c r="AW126" s="78"/>
      <c r="AX126" s="78"/>
      <c r="AY126" s="78"/>
      <c r="AZ126" s="78"/>
      <c r="BA126" s="78"/>
      <c r="BB126" s="78"/>
      <c r="BC126" s="78"/>
      <c r="BD126" s="78"/>
      <c r="BE126" s="78"/>
      <c r="BF126" s="78"/>
      <c r="BG126" s="78"/>
      <c r="BH126" s="78"/>
      <c r="BI126" s="78"/>
      <c r="BJ126" s="78"/>
      <c r="BK126" s="78"/>
      <c r="BL126" s="78"/>
      <c r="BM126" s="78"/>
      <c r="BN126" s="78"/>
      <c r="BO126" s="78"/>
      <c r="BP126" s="78"/>
      <c r="BQ126" s="78"/>
      <c r="BR126" s="78"/>
      <c r="BS126" s="78"/>
      <c r="BT126" s="78"/>
      <c r="BU126" s="78"/>
      <c r="BV126" s="78"/>
      <c r="BW126" s="78"/>
      <c r="BX126" s="78"/>
      <c r="BY126" s="78"/>
      <c r="BZ126" s="57"/>
      <c r="CA126" s="57"/>
      <c r="CB126" s="57"/>
      <c r="CC126" s="57"/>
      <c r="CD126" s="57"/>
      <c r="CE126" s="57"/>
      <c r="CF126" s="57"/>
      <c r="CG126" s="57"/>
      <c r="CH126" s="57"/>
      <c r="CI126" s="57"/>
      <c r="CJ126" s="57"/>
      <c r="CK126" s="57"/>
      <c r="CL126" s="57"/>
    </row>
    <row r="127" spans="1:156" s="14" customFormat="1">
      <c r="A127" s="66"/>
      <c r="B127" s="4"/>
      <c r="C127" s="86"/>
      <c r="D127" s="65"/>
      <c r="E127" s="65"/>
      <c r="F127" s="65"/>
      <c r="G127" s="65"/>
      <c r="H127" s="57"/>
      <c r="I127" s="78"/>
      <c r="J127" s="78"/>
      <c r="K127" s="78"/>
      <c r="L127" s="78"/>
      <c r="M127" s="78"/>
      <c r="N127" s="78"/>
      <c r="O127" s="78"/>
      <c r="P127" s="78"/>
      <c r="Q127" s="78"/>
      <c r="R127" s="78"/>
      <c r="S127" s="78"/>
      <c r="T127" s="78"/>
      <c r="U127" s="78"/>
      <c r="V127" s="78"/>
      <c r="W127" s="78"/>
      <c r="X127" s="78"/>
      <c r="Y127" s="78"/>
      <c r="Z127" s="78"/>
      <c r="AA127" s="78"/>
      <c r="AB127" s="78"/>
      <c r="AC127" s="78"/>
      <c r="AD127" s="78"/>
      <c r="AE127" s="78"/>
      <c r="AF127" s="78"/>
      <c r="AG127" s="78"/>
      <c r="AH127" s="78"/>
      <c r="AI127" s="78"/>
      <c r="AJ127" s="78"/>
      <c r="AK127" s="78"/>
      <c r="AL127" s="78"/>
      <c r="AM127" s="78"/>
      <c r="AN127" s="78"/>
      <c r="AO127" s="78"/>
      <c r="AP127" s="78"/>
      <c r="AQ127" s="78"/>
      <c r="AR127" s="78"/>
      <c r="AS127" s="78"/>
      <c r="AT127" s="78"/>
      <c r="AU127" s="78"/>
      <c r="AV127" s="78"/>
      <c r="AW127" s="78"/>
      <c r="AX127" s="78"/>
      <c r="AY127" s="78"/>
      <c r="AZ127" s="78"/>
      <c r="BA127" s="78"/>
      <c r="BB127" s="78"/>
      <c r="BC127" s="78"/>
      <c r="BD127" s="78"/>
      <c r="BE127" s="78"/>
      <c r="BF127" s="78"/>
      <c r="BG127" s="78"/>
      <c r="BH127" s="78"/>
      <c r="BI127" s="78"/>
      <c r="BJ127" s="78"/>
      <c r="BK127" s="78"/>
      <c r="BL127" s="78"/>
      <c r="BM127" s="78"/>
      <c r="BN127" s="78"/>
      <c r="BO127" s="78"/>
      <c r="BP127" s="78"/>
      <c r="BQ127" s="78"/>
      <c r="BR127" s="78"/>
      <c r="BS127" s="78"/>
      <c r="BT127" s="78"/>
      <c r="BU127" s="78"/>
      <c r="BV127" s="78"/>
      <c r="BW127" s="78"/>
      <c r="BX127" s="78"/>
      <c r="BY127" s="78"/>
      <c r="BZ127" s="57"/>
      <c r="CA127" s="57"/>
      <c r="CB127" s="57"/>
      <c r="CC127" s="57"/>
      <c r="CD127" s="57"/>
      <c r="CE127" s="57"/>
      <c r="CF127" s="57"/>
      <c r="CG127" s="57"/>
      <c r="CH127" s="57"/>
      <c r="CI127" s="57"/>
      <c r="CJ127" s="57"/>
      <c r="CK127" s="57"/>
      <c r="CL127" s="57"/>
    </row>
    <row r="128" spans="1:156" s="14" customFormat="1">
      <c r="A128" s="66"/>
      <c r="B128" s="71"/>
      <c r="C128" s="2"/>
      <c r="D128" s="2"/>
      <c r="E128" s="5"/>
      <c r="F128" s="5"/>
      <c r="G128" s="5"/>
      <c r="H128" s="57"/>
      <c r="I128" s="78"/>
      <c r="J128" s="78"/>
      <c r="K128" s="78"/>
      <c r="L128" s="78"/>
      <c r="M128" s="78"/>
      <c r="N128" s="78"/>
      <c r="O128" s="78"/>
      <c r="P128" s="78"/>
      <c r="Q128" s="78"/>
      <c r="R128" s="78"/>
      <c r="S128" s="78"/>
      <c r="T128" s="78"/>
      <c r="U128" s="78"/>
      <c r="V128" s="78"/>
      <c r="W128" s="78"/>
      <c r="X128" s="78"/>
      <c r="Y128" s="78"/>
      <c r="Z128" s="78"/>
      <c r="AA128" s="78"/>
      <c r="AB128" s="78"/>
      <c r="AC128" s="78"/>
      <c r="AD128" s="78"/>
      <c r="AE128" s="78"/>
      <c r="AF128" s="78"/>
      <c r="AG128" s="78"/>
      <c r="AH128" s="78"/>
      <c r="AI128" s="78"/>
      <c r="AJ128" s="78"/>
      <c r="AK128" s="78"/>
      <c r="AL128" s="78"/>
      <c r="AM128" s="78"/>
      <c r="AN128" s="78"/>
      <c r="AO128" s="78"/>
      <c r="AP128" s="78"/>
      <c r="AQ128" s="78"/>
      <c r="AR128" s="78"/>
      <c r="AS128" s="78"/>
      <c r="AT128" s="78"/>
      <c r="AU128" s="78"/>
      <c r="AV128" s="78"/>
      <c r="AW128" s="78"/>
      <c r="AX128" s="78"/>
      <c r="AY128" s="78"/>
      <c r="AZ128" s="78"/>
      <c r="BA128" s="78"/>
      <c r="BB128" s="78"/>
      <c r="BC128" s="78"/>
      <c r="BD128" s="78"/>
      <c r="BE128" s="78"/>
      <c r="BF128" s="78"/>
      <c r="BG128" s="78"/>
      <c r="BH128" s="78"/>
      <c r="BI128" s="78"/>
      <c r="BJ128" s="78"/>
      <c r="BK128" s="78"/>
      <c r="BL128" s="78"/>
      <c r="BM128" s="78"/>
      <c r="BN128" s="78"/>
      <c r="BO128" s="78"/>
      <c r="BP128" s="78"/>
      <c r="BQ128" s="78"/>
      <c r="BR128" s="78"/>
      <c r="BS128" s="78"/>
      <c r="BT128" s="78"/>
      <c r="BU128" s="78"/>
      <c r="BV128" s="78"/>
      <c r="BW128" s="78"/>
      <c r="BX128" s="78"/>
      <c r="BY128" s="78"/>
    </row>
    <row r="129" spans="1:77" s="16" customFormat="1" ht="15">
      <c r="A129" s="63"/>
      <c r="B129" s="76" t="s">
        <v>132</v>
      </c>
      <c r="C129" s="2"/>
      <c r="D129" s="2"/>
      <c r="E129" s="5"/>
      <c r="F129" s="5"/>
      <c r="G129" s="5"/>
      <c r="H129" s="57"/>
      <c r="I129" s="67"/>
      <c r="J129" s="67"/>
      <c r="K129" s="67"/>
      <c r="L129" s="67"/>
      <c r="M129" s="67"/>
      <c r="N129" s="67"/>
      <c r="O129" s="67"/>
      <c r="P129" s="67"/>
      <c r="Q129" s="67"/>
      <c r="R129" s="67"/>
      <c r="S129" s="67"/>
      <c r="T129" s="67"/>
      <c r="U129" s="67"/>
      <c r="V129" s="67"/>
      <c r="W129" s="67"/>
      <c r="X129" s="67"/>
      <c r="Y129" s="67"/>
      <c r="Z129" s="67"/>
      <c r="AA129" s="67"/>
      <c r="AB129" s="67"/>
      <c r="AC129" s="67"/>
      <c r="AD129" s="67"/>
      <c r="AE129" s="67"/>
      <c r="AF129" s="67"/>
      <c r="AG129" s="67"/>
      <c r="AH129" s="67"/>
      <c r="AI129" s="67"/>
      <c r="AJ129" s="67"/>
      <c r="AK129" s="67"/>
      <c r="AL129" s="67"/>
      <c r="AM129" s="67"/>
      <c r="AN129" s="67"/>
      <c r="AO129" s="67"/>
      <c r="AP129" s="67"/>
      <c r="AQ129" s="67"/>
      <c r="AR129" s="67"/>
      <c r="AS129" s="67"/>
      <c r="AT129" s="67"/>
      <c r="AU129" s="67"/>
      <c r="AV129" s="67"/>
      <c r="AW129" s="67"/>
      <c r="AX129" s="67"/>
      <c r="AY129" s="67"/>
      <c r="AZ129" s="67"/>
      <c r="BA129" s="67"/>
      <c r="BB129" s="67"/>
      <c r="BC129" s="67"/>
      <c r="BD129" s="67"/>
      <c r="BE129" s="67"/>
      <c r="BF129" s="67"/>
      <c r="BG129" s="67"/>
      <c r="BH129" s="67"/>
      <c r="BI129" s="67"/>
      <c r="BJ129" s="67"/>
      <c r="BK129" s="67"/>
      <c r="BL129" s="67"/>
      <c r="BM129" s="67"/>
      <c r="BN129" s="67"/>
      <c r="BO129" s="67"/>
      <c r="BP129" s="67"/>
      <c r="BQ129" s="67"/>
      <c r="BR129" s="67"/>
      <c r="BS129" s="67"/>
      <c r="BT129" s="67"/>
      <c r="BU129" s="67"/>
      <c r="BV129" s="67"/>
      <c r="BW129" s="67"/>
      <c r="BX129" s="67"/>
      <c r="BY129" s="67"/>
    </row>
    <row r="130" spans="1:77" s="14" customFormat="1">
      <c r="A130" s="66"/>
      <c r="B130" s="71"/>
      <c r="C130" s="2"/>
      <c r="D130" s="2"/>
      <c r="E130" s="5"/>
      <c r="F130" s="5"/>
      <c r="G130" s="5"/>
      <c r="H130" s="57"/>
      <c r="I130" s="78"/>
      <c r="J130" s="78"/>
      <c r="K130" s="78"/>
      <c r="L130" s="78"/>
      <c r="M130" s="78"/>
      <c r="N130" s="78"/>
      <c r="O130" s="78"/>
      <c r="P130" s="78"/>
      <c r="Q130" s="78"/>
      <c r="R130" s="78"/>
      <c r="S130" s="78"/>
      <c r="T130" s="78"/>
      <c r="U130" s="78"/>
      <c r="V130" s="78"/>
      <c r="W130" s="78"/>
      <c r="X130" s="78"/>
      <c r="Y130" s="78"/>
      <c r="Z130" s="78"/>
      <c r="AA130" s="78"/>
      <c r="AB130" s="78"/>
      <c r="AC130" s="78"/>
      <c r="AD130" s="78"/>
      <c r="AE130" s="78"/>
      <c r="AF130" s="78"/>
      <c r="AG130" s="78"/>
      <c r="AH130" s="78"/>
      <c r="AI130" s="78"/>
      <c r="AJ130" s="78"/>
      <c r="AK130" s="78"/>
      <c r="AL130" s="78"/>
      <c r="AM130" s="78"/>
      <c r="AN130" s="78"/>
      <c r="AO130" s="78"/>
      <c r="AP130" s="78"/>
      <c r="AQ130" s="78"/>
      <c r="AR130" s="78"/>
      <c r="AS130" s="78"/>
      <c r="AT130" s="78"/>
      <c r="AU130" s="78"/>
      <c r="AV130" s="78"/>
      <c r="AW130" s="78"/>
      <c r="AX130" s="78"/>
      <c r="AY130" s="78"/>
      <c r="AZ130" s="78"/>
      <c r="BA130" s="78"/>
      <c r="BB130" s="78"/>
      <c r="BC130" s="78"/>
      <c r="BD130" s="78"/>
      <c r="BE130" s="78"/>
      <c r="BF130" s="78"/>
      <c r="BG130" s="78"/>
      <c r="BH130" s="78"/>
      <c r="BI130" s="78"/>
      <c r="BJ130" s="78"/>
      <c r="BK130" s="78"/>
      <c r="BL130" s="78"/>
      <c r="BM130" s="78"/>
      <c r="BN130" s="78"/>
      <c r="BO130" s="78"/>
      <c r="BP130" s="78"/>
      <c r="BQ130" s="78"/>
      <c r="BR130" s="78"/>
      <c r="BS130" s="78"/>
      <c r="BT130" s="78"/>
      <c r="BU130" s="78"/>
      <c r="BV130" s="78"/>
      <c r="BW130" s="78"/>
      <c r="BX130" s="78"/>
      <c r="BY130" s="78"/>
    </row>
    <row r="131" spans="1:77" s="14" customFormat="1">
      <c r="A131" s="66"/>
      <c r="B131" s="109" t="s">
        <v>253</v>
      </c>
      <c r="C131" s="2"/>
      <c r="D131" s="2"/>
      <c r="E131" s="5"/>
      <c r="F131" s="5"/>
      <c r="G131" s="5"/>
      <c r="H131" s="57"/>
      <c r="I131" s="78"/>
      <c r="J131" s="78"/>
      <c r="K131" s="78"/>
      <c r="L131" s="78"/>
      <c r="M131" s="78"/>
      <c r="N131" s="78"/>
      <c r="O131" s="78"/>
      <c r="P131" s="78"/>
      <c r="Q131" s="78"/>
      <c r="R131" s="78"/>
      <c r="S131" s="78"/>
      <c r="T131" s="78"/>
      <c r="U131" s="78"/>
      <c r="V131" s="78"/>
      <c r="W131" s="78"/>
      <c r="X131" s="78"/>
      <c r="Y131" s="78"/>
      <c r="Z131" s="78"/>
      <c r="AA131" s="78"/>
      <c r="AB131" s="78"/>
      <c r="AC131" s="78"/>
      <c r="AD131" s="78"/>
      <c r="AE131" s="78"/>
      <c r="AF131" s="78"/>
      <c r="AG131" s="78"/>
      <c r="AH131" s="78"/>
      <c r="AI131" s="78"/>
      <c r="AJ131" s="78"/>
      <c r="AK131" s="78"/>
      <c r="AL131" s="78"/>
      <c r="AM131" s="78"/>
      <c r="AN131" s="78"/>
      <c r="AO131" s="78"/>
      <c r="AP131" s="78"/>
      <c r="AQ131" s="78"/>
      <c r="AR131" s="78"/>
      <c r="AS131" s="78"/>
      <c r="AT131" s="78"/>
      <c r="AU131" s="78"/>
      <c r="AV131" s="78"/>
      <c r="AW131" s="78"/>
      <c r="AX131" s="78"/>
      <c r="AY131" s="78"/>
      <c r="AZ131" s="78"/>
      <c r="BA131" s="78"/>
      <c r="BB131" s="78"/>
      <c r="BC131" s="78"/>
      <c r="BD131" s="78"/>
      <c r="BE131" s="78"/>
      <c r="BF131" s="78"/>
      <c r="BG131" s="78"/>
      <c r="BH131" s="78"/>
      <c r="BI131" s="78"/>
      <c r="BJ131" s="78"/>
      <c r="BK131" s="78"/>
      <c r="BL131" s="78"/>
      <c r="BM131" s="78"/>
      <c r="BN131" s="78"/>
      <c r="BO131" s="78"/>
      <c r="BP131" s="78"/>
      <c r="BQ131" s="78"/>
      <c r="BR131" s="78"/>
      <c r="BS131" s="78"/>
      <c r="BT131" s="78"/>
      <c r="BU131" s="78"/>
      <c r="BV131" s="78"/>
      <c r="BW131" s="78"/>
      <c r="BX131" s="78"/>
      <c r="BY131" s="78"/>
    </row>
    <row r="132" spans="1:77" ht="42.75">
      <c r="B132" s="140" t="s">
        <v>270</v>
      </c>
      <c r="C132" s="99" t="s">
        <v>144</v>
      </c>
      <c r="D132" s="152" t="s">
        <v>218</v>
      </c>
      <c r="E132" s="100" t="s">
        <v>2155</v>
      </c>
    </row>
    <row r="133" spans="1:77">
      <c r="B133" s="16"/>
      <c r="C133" s="102">
        <v>1</v>
      </c>
      <c r="D133" s="103"/>
      <c r="E133" s="41"/>
    </row>
    <row r="134" spans="1:77">
      <c r="C134" s="104">
        <v>2</v>
      </c>
      <c r="D134" s="103"/>
      <c r="E134" s="41"/>
    </row>
    <row r="135" spans="1:77">
      <c r="C135" s="104">
        <v>3</v>
      </c>
      <c r="D135" s="103"/>
      <c r="E135" s="41"/>
    </row>
    <row r="136" spans="1:77">
      <c r="C136" s="104">
        <v>4</v>
      </c>
      <c r="D136" s="103"/>
      <c r="E136" s="41"/>
    </row>
    <row r="137" spans="1:77">
      <c r="C137" s="104">
        <v>5</v>
      </c>
      <c r="D137" s="103"/>
      <c r="E137" s="41"/>
    </row>
    <row r="138" spans="1:77">
      <c r="C138" s="104">
        <v>6</v>
      </c>
      <c r="D138" s="103"/>
      <c r="E138" s="41"/>
    </row>
    <row r="139" spans="1:77">
      <c r="C139" s="104">
        <v>7</v>
      </c>
      <c r="D139" s="103"/>
      <c r="E139" s="41"/>
    </row>
    <row r="140" spans="1:77">
      <c r="C140" s="104">
        <v>8</v>
      </c>
      <c r="D140" s="103"/>
      <c r="E140" s="41"/>
    </row>
    <row r="141" spans="1:77">
      <c r="C141" s="104">
        <v>9</v>
      </c>
      <c r="D141" s="103"/>
      <c r="E141" s="41"/>
      <c r="F141" s="124"/>
    </row>
    <row r="142" spans="1:77">
      <c r="C142" s="105">
        <v>10</v>
      </c>
      <c r="D142" s="103"/>
      <c r="E142" s="41"/>
    </row>
    <row r="143" spans="1:77">
      <c r="C143" s="777" t="s">
        <v>149</v>
      </c>
      <c r="D143" s="778"/>
      <c r="E143" s="154">
        <f>SUM(E133:E142)</f>
        <v>0</v>
      </c>
    </row>
    <row r="144" spans="1:77">
      <c r="A144" s="51"/>
    </row>
    <row r="145" spans="1:78" s="16" customFormat="1" ht="18.75" thickBot="1">
      <c r="A145" s="18"/>
      <c r="C145" s="110"/>
      <c r="D145" s="110"/>
      <c r="E145" s="110"/>
      <c r="F145" s="111"/>
      <c r="G145" s="111"/>
      <c r="H145" s="112"/>
      <c r="I145" s="2"/>
      <c r="J145" s="67"/>
      <c r="K145" s="67"/>
      <c r="L145" s="67"/>
      <c r="M145" s="67"/>
      <c r="N145" s="67"/>
      <c r="O145" s="67"/>
      <c r="P145" s="67"/>
      <c r="Q145" s="67"/>
      <c r="R145" s="67"/>
      <c r="S145" s="67"/>
      <c r="T145" s="67"/>
      <c r="U145" s="67"/>
      <c r="V145" s="67"/>
      <c r="W145" s="67"/>
      <c r="X145" s="67"/>
      <c r="Y145" s="67"/>
      <c r="Z145" s="67"/>
      <c r="AA145" s="67"/>
      <c r="AB145" s="67"/>
      <c r="AC145" s="67"/>
      <c r="AD145" s="67"/>
      <c r="AE145" s="67"/>
      <c r="AF145" s="67"/>
      <c r="AG145" s="67"/>
      <c r="AH145" s="67"/>
      <c r="AI145" s="67"/>
      <c r="AJ145" s="67"/>
      <c r="AK145" s="67"/>
      <c r="AL145" s="67"/>
      <c r="AM145" s="67"/>
      <c r="AN145" s="67"/>
      <c r="AO145" s="67"/>
      <c r="AP145" s="67"/>
      <c r="AQ145" s="67"/>
      <c r="AR145" s="67"/>
      <c r="AS145" s="67"/>
      <c r="AT145" s="67"/>
      <c r="AU145" s="67"/>
      <c r="AV145" s="67"/>
      <c r="AW145" s="67"/>
      <c r="AX145" s="67"/>
      <c r="AY145" s="67"/>
      <c r="AZ145" s="67"/>
      <c r="BA145" s="67"/>
      <c r="BB145" s="67"/>
      <c r="BC145" s="67"/>
      <c r="BD145" s="67"/>
      <c r="BE145" s="67"/>
      <c r="BF145" s="67"/>
      <c r="BG145" s="67"/>
      <c r="BH145" s="67"/>
      <c r="BI145" s="67"/>
      <c r="BJ145" s="67"/>
      <c r="BK145" s="67"/>
      <c r="BL145" s="67"/>
      <c r="BM145" s="67"/>
      <c r="BN145" s="67"/>
      <c r="BO145" s="67"/>
      <c r="BP145" s="67"/>
      <c r="BQ145" s="67"/>
      <c r="BR145" s="67"/>
      <c r="BS145" s="67"/>
      <c r="BT145" s="67"/>
      <c r="BU145" s="67"/>
      <c r="BV145" s="67"/>
      <c r="BW145" s="67"/>
      <c r="BX145" s="67"/>
      <c r="BY145" s="67"/>
      <c r="BZ145" s="67"/>
    </row>
    <row r="146" spans="1:78" s="16" customFormat="1" ht="15">
      <c r="A146" s="18"/>
      <c r="B146" s="6" t="s">
        <v>133</v>
      </c>
      <c r="C146" s="113"/>
      <c r="D146" s="114" t="s">
        <v>134</v>
      </c>
      <c r="E146" s="115" t="s">
        <v>135</v>
      </c>
      <c r="F146" s="116" t="s">
        <v>136</v>
      </c>
      <c r="G146" s="117" t="s">
        <v>137</v>
      </c>
      <c r="I146" s="776"/>
      <c r="J146" s="67"/>
      <c r="K146" s="67"/>
      <c r="L146" s="67"/>
      <c r="M146" s="67"/>
      <c r="N146" s="67"/>
      <c r="O146" s="67"/>
      <c r="P146" s="67"/>
      <c r="Q146" s="67"/>
      <c r="R146" s="67"/>
      <c r="S146" s="67"/>
      <c r="T146" s="67"/>
      <c r="U146" s="67"/>
      <c r="V146" s="67"/>
      <c r="W146" s="67"/>
      <c r="X146" s="67"/>
      <c r="Y146" s="67"/>
      <c r="Z146" s="67"/>
      <c r="AA146" s="67"/>
      <c r="AB146" s="67"/>
      <c r="AC146" s="67"/>
      <c r="AD146" s="67"/>
      <c r="AE146" s="67"/>
      <c r="AF146" s="67"/>
      <c r="AG146" s="67"/>
      <c r="AH146" s="67"/>
      <c r="AI146" s="67"/>
      <c r="AJ146" s="67"/>
      <c r="AK146" s="67"/>
      <c r="AL146" s="67"/>
      <c r="AM146" s="67"/>
      <c r="AN146" s="67"/>
      <c r="AO146" s="67"/>
      <c r="AP146" s="67"/>
      <c r="AQ146" s="67"/>
      <c r="AR146" s="67"/>
      <c r="AS146" s="67"/>
      <c r="AT146" s="67"/>
      <c r="AU146" s="67"/>
      <c r="AV146" s="67"/>
      <c r="AW146" s="67"/>
      <c r="AX146" s="67"/>
      <c r="AY146" s="67"/>
      <c r="AZ146" s="67"/>
      <c r="BA146" s="67"/>
      <c r="BB146" s="67"/>
      <c r="BC146" s="67"/>
      <c r="BD146" s="67"/>
      <c r="BE146" s="67"/>
      <c r="BF146" s="67"/>
      <c r="BG146" s="67"/>
      <c r="BH146" s="67"/>
      <c r="BI146" s="67"/>
      <c r="BJ146" s="67"/>
      <c r="BK146" s="67"/>
      <c r="BL146" s="67"/>
      <c r="BM146" s="67"/>
      <c r="BN146" s="67"/>
      <c r="BO146" s="67"/>
      <c r="BP146" s="67"/>
      <c r="BQ146" s="67"/>
      <c r="BR146" s="67"/>
      <c r="BS146" s="67"/>
      <c r="BT146" s="67"/>
      <c r="BU146" s="67"/>
      <c r="BV146" s="67"/>
      <c r="BW146" s="67"/>
      <c r="BX146" s="67"/>
      <c r="BY146" s="67"/>
      <c r="BZ146" s="67"/>
    </row>
    <row r="147" spans="1:78" s="16" customFormat="1" ht="72" thickBot="1">
      <c r="A147" s="18"/>
      <c r="C147" s="131" t="s">
        <v>140</v>
      </c>
      <c r="D147" s="118">
        <f>IF(E143=0,0,E143*tCO2e_KWhחשמל)</f>
        <v>0</v>
      </c>
      <c r="E147" s="167">
        <f>IF(E143&gt;0,$C$51,0)</f>
        <v>0</v>
      </c>
      <c r="F147" s="168">
        <f>IF(E147=0,0,-1*(1-D147/E147))</f>
        <v>0</v>
      </c>
      <c r="G147" s="119"/>
      <c r="H147" s="141" t="s">
        <v>138</v>
      </c>
      <c r="I147" s="776"/>
      <c r="J147" s="67"/>
      <c r="K147" s="67"/>
      <c r="L147" s="67"/>
      <c r="M147" s="67"/>
      <c r="N147" s="67"/>
      <c r="O147" s="67"/>
      <c r="P147" s="67"/>
      <c r="Q147" s="67"/>
      <c r="R147" s="67"/>
      <c r="S147" s="67"/>
      <c r="T147" s="67"/>
      <c r="U147" s="67"/>
      <c r="V147" s="67"/>
      <c r="W147" s="67"/>
      <c r="X147" s="67"/>
      <c r="Y147" s="67"/>
      <c r="Z147" s="67"/>
      <c r="AA147" s="67"/>
      <c r="AB147" s="67"/>
      <c r="AC147" s="67"/>
      <c r="AD147" s="67"/>
      <c r="AE147" s="67"/>
      <c r="AF147" s="67"/>
      <c r="AG147" s="67"/>
      <c r="AH147" s="67"/>
      <c r="AI147" s="67"/>
      <c r="AJ147" s="67"/>
      <c r="AK147" s="67"/>
      <c r="AL147" s="67"/>
      <c r="AM147" s="67"/>
      <c r="AN147" s="67"/>
      <c r="AO147" s="67"/>
      <c r="AP147" s="67"/>
      <c r="AQ147" s="67"/>
      <c r="AR147" s="67"/>
      <c r="AS147" s="67"/>
      <c r="AT147" s="67"/>
      <c r="AU147" s="67"/>
      <c r="AV147" s="67"/>
      <c r="AW147" s="67"/>
      <c r="AX147" s="67"/>
      <c r="AY147" s="67"/>
      <c r="AZ147" s="67"/>
      <c r="BA147" s="67"/>
      <c r="BB147" s="67"/>
      <c r="BC147" s="67"/>
      <c r="BD147" s="67"/>
      <c r="BE147" s="67"/>
      <c r="BF147" s="67"/>
      <c r="BG147" s="67"/>
      <c r="BH147" s="67"/>
      <c r="BI147" s="67"/>
      <c r="BJ147" s="67"/>
      <c r="BK147" s="67"/>
      <c r="BL147" s="67"/>
      <c r="BM147" s="67"/>
      <c r="BN147" s="67"/>
      <c r="BO147" s="67"/>
      <c r="BP147" s="67"/>
      <c r="BQ147" s="67"/>
      <c r="BR147" s="67"/>
      <c r="BS147" s="67"/>
      <c r="BT147" s="67"/>
      <c r="BU147" s="67"/>
      <c r="BV147" s="67"/>
      <c r="BW147" s="67"/>
      <c r="BX147" s="67"/>
      <c r="BY147" s="67"/>
      <c r="BZ147" s="67"/>
    </row>
    <row r="148" spans="1:78" s="16" customFormat="1" ht="15.75" thickBot="1">
      <c r="A148" s="18"/>
      <c r="B148" s="71"/>
      <c r="C148" s="3"/>
      <c r="D148" s="88"/>
      <c r="E148" s="5"/>
      <c r="F148" s="89"/>
      <c r="G148" s="2"/>
      <c r="H148" s="2"/>
      <c r="I148" s="67"/>
      <c r="J148" s="67"/>
      <c r="K148" s="67"/>
      <c r="L148" s="67"/>
      <c r="M148" s="67"/>
      <c r="N148" s="67"/>
      <c r="O148" s="67"/>
      <c r="P148" s="67"/>
      <c r="Q148" s="67"/>
      <c r="R148" s="67"/>
      <c r="S148" s="67"/>
      <c r="T148" s="67"/>
      <c r="U148" s="67"/>
      <c r="V148" s="67"/>
      <c r="W148" s="67"/>
      <c r="X148" s="67"/>
      <c r="Y148" s="67"/>
      <c r="Z148" s="67"/>
      <c r="AA148" s="67"/>
      <c r="AB148" s="67"/>
      <c r="AC148" s="67"/>
      <c r="AD148" s="67"/>
      <c r="AE148" s="67"/>
      <c r="AF148" s="67"/>
      <c r="AG148" s="67"/>
      <c r="AH148" s="67"/>
      <c r="AI148" s="67"/>
      <c r="AJ148" s="67"/>
      <c r="AK148" s="67"/>
      <c r="AL148" s="67"/>
      <c r="AM148" s="67"/>
      <c r="AN148" s="67"/>
      <c r="AO148" s="67"/>
      <c r="AP148" s="67"/>
      <c r="AQ148" s="67"/>
      <c r="AR148" s="67"/>
      <c r="AS148" s="67"/>
      <c r="AT148" s="67"/>
      <c r="AU148" s="67"/>
      <c r="AV148" s="67"/>
      <c r="AW148" s="67"/>
      <c r="AX148" s="67"/>
      <c r="AY148" s="67"/>
      <c r="AZ148" s="67"/>
      <c r="BA148" s="67"/>
      <c r="BB148" s="67"/>
      <c r="BC148" s="67"/>
      <c r="BD148" s="67"/>
      <c r="BE148" s="67"/>
      <c r="BF148" s="67"/>
      <c r="BG148" s="67"/>
      <c r="BH148" s="67"/>
      <c r="BI148" s="67"/>
      <c r="BJ148" s="67"/>
      <c r="BK148" s="67"/>
      <c r="BL148" s="67"/>
      <c r="BM148" s="67"/>
      <c r="BN148" s="67"/>
      <c r="BO148" s="67"/>
      <c r="BP148" s="67"/>
      <c r="BQ148" s="67"/>
      <c r="BR148" s="67"/>
      <c r="BS148" s="67"/>
      <c r="BT148" s="67"/>
      <c r="BU148" s="67"/>
      <c r="BV148" s="67"/>
      <c r="BW148" s="67"/>
      <c r="BX148" s="67"/>
      <c r="BY148" s="67"/>
    </row>
    <row r="149" spans="1:78" s="16" customFormat="1" ht="15">
      <c r="A149" s="18"/>
      <c r="B149" s="7" t="s">
        <v>143</v>
      </c>
      <c r="C149" s="120"/>
      <c r="D149" s="121" t="s">
        <v>134</v>
      </c>
      <c r="E149" s="122" t="s">
        <v>135</v>
      </c>
      <c r="F149" s="121" t="s">
        <v>136</v>
      </c>
      <c r="G149" s="123" t="s">
        <v>137</v>
      </c>
      <c r="I149" s="67"/>
      <c r="J149" s="67"/>
      <c r="K149" s="67"/>
      <c r="L149" s="67"/>
      <c r="M149" s="67"/>
      <c r="N149" s="67"/>
      <c r="O149" s="67"/>
      <c r="P149" s="67"/>
      <c r="Q149" s="67"/>
      <c r="R149" s="67"/>
      <c r="S149" s="67"/>
      <c r="T149" s="67"/>
      <c r="U149" s="67"/>
      <c r="V149" s="67"/>
      <c r="W149" s="67"/>
      <c r="X149" s="67"/>
      <c r="Y149" s="67"/>
      <c r="Z149" s="67"/>
      <c r="AA149" s="67"/>
      <c r="AB149" s="67"/>
      <c r="AC149" s="67"/>
      <c r="AD149" s="67"/>
      <c r="AE149" s="67"/>
      <c r="AF149" s="67"/>
      <c r="AG149" s="67"/>
      <c r="AH149" s="67"/>
      <c r="AI149" s="67"/>
      <c r="AJ149" s="67"/>
      <c r="AK149" s="67"/>
      <c r="AL149" s="67"/>
      <c r="AM149" s="67"/>
      <c r="AN149" s="67"/>
      <c r="AO149" s="67"/>
      <c r="AP149" s="67"/>
      <c r="AQ149" s="67"/>
      <c r="AR149" s="67"/>
      <c r="AS149" s="67"/>
      <c r="AT149" s="67"/>
      <c r="AU149" s="67"/>
      <c r="AV149" s="67"/>
      <c r="AW149" s="67"/>
      <c r="AX149" s="67"/>
      <c r="AY149" s="67"/>
      <c r="AZ149" s="67"/>
      <c r="BA149" s="67"/>
      <c r="BB149" s="67"/>
      <c r="BC149" s="67"/>
      <c r="BD149" s="67"/>
      <c r="BE149" s="67"/>
      <c r="BF149" s="67"/>
      <c r="BG149" s="67"/>
      <c r="BH149" s="67"/>
      <c r="BI149" s="67"/>
      <c r="BJ149" s="67"/>
      <c r="BK149" s="67"/>
      <c r="BL149" s="67"/>
      <c r="BM149" s="67"/>
      <c r="BN149" s="67"/>
      <c r="BO149" s="67"/>
      <c r="BP149" s="67"/>
      <c r="BQ149" s="67"/>
      <c r="BR149" s="67"/>
      <c r="BS149" s="67"/>
      <c r="BT149" s="67"/>
      <c r="BU149" s="67"/>
      <c r="BV149" s="67"/>
      <c r="BW149" s="67"/>
      <c r="BX149" s="67"/>
    </row>
    <row r="150" spans="1:78" s="16" customFormat="1" ht="72" thickBot="1">
      <c r="A150" s="18"/>
      <c r="B150" s="71"/>
      <c r="C150" s="87" t="s">
        <v>210</v>
      </c>
      <c r="D150" s="118">
        <f>IF(E143=0,0,E143)</f>
        <v>0</v>
      </c>
      <c r="E150" s="118">
        <f>IF(E143&gt;0,$E$51,0)</f>
        <v>0</v>
      </c>
      <c r="F150" s="168">
        <f>IF(E150=0,0,-1*(1-D150/E150))</f>
        <v>0</v>
      </c>
      <c r="G150" s="119"/>
      <c r="H150" s="169" t="s">
        <v>138</v>
      </c>
      <c r="I150" s="67"/>
      <c r="J150" s="67"/>
      <c r="K150" s="67"/>
      <c r="L150" s="67"/>
      <c r="M150" s="67"/>
      <c r="N150" s="67"/>
      <c r="O150" s="67"/>
      <c r="P150" s="67"/>
      <c r="Q150" s="67"/>
      <c r="R150" s="67"/>
      <c r="S150" s="67"/>
      <c r="T150" s="67"/>
      <c r="U150" s="67"/>
      <c r="V150" s="67"/>
      <c r="W150" s="67"/>
      <c r="X150" s="67"/>
      <c r="Y150" s="67"/>
      <c r="Z150" s="67"/>
      <c r="AA150" s="67"/>
      <c r="AB150" s="67"/>
      <c r="AC150" s="67"/>
      <c r="AD150" s="67"/>
      <c r="AE150" s="67"/>
      <c r="AF150" s="67"/>
      <c r="AG150" s="67"/>
      <c r="AH150" s="67"/>
      <c r="AI150" s="67"/>
      <c r="AJ150" s="67"/>
      <c r="AK150" s="67"/>
      <c r="AL150" s="67"/>
      <c r="AM150" s="67"/>
      <c r="AN150" s="67"/>
      <c r="AO150" s="67"/>
      <c r="AP150" s="67"/>
      <c r="AQ150" s="67"/>
      <c r="AR150" s="67"/>
      <c r="AS150" s="67"/>
      <c r="AT150" s="67"/>
      <c r="AU150" s="67"/>
      <c r="AV150" s="67"/>
      <c r="AW150" s="67"/>
      <c r="AX150" s="67"/>
      <c r="AY150" s="67"/>
      <c r="AZ150" s="67"/>
      <c r="BA150" s="67"/>
      <c r="BB150" s="67"/>
      <c r="BC150" s="67"/>
      <c r="BD150" s="67"/>
      <c r="BE150" s="67"/>
      <c r="BF150" s="67"/>
      <c r="BG150" s="67"/>
      <c r="BH150" s="67"/>
      <c r="BI150" s="67"/>
      <c r="BJ150" s="67"/>
      <c r="BK150" s="67"/>
      <c r="BL150" s="67"/>
      <c r="BM150" s="67"/>
      <c r="BN150" s="67"/>
      <c r="BO150" s="67"/>
      <c r="BP150" s="67"/>
      <c r="BQ150" s="67"/>
      <c r="BR150" s="67"/>
      <c r="BS150" s="67"/>
      <c r="BT150" s="67"/>
      <c r="BU150" s="67"/>
      <c r="BV150" s="67"/>
      <c r="BW150" s="67"/>
      <c r="BX150" s="67"/>
    </row>
    <row r="151" spans="1:78" s="18" customFormat="1"/>
    <row r="152" spans="1:78" s="16" customFormat="1" ht="15">
      <c r="A152" s="18"/>
      <c r="B152" s="71"/>
      <c r="C152" s="3"/>
      <c r="D152" s="88"/>
      <c r="E152" s="5"/>
      <c r="F152" s="2"/>
      <c r="G152" s="2"/>
      <c r="H152" s="2"/>
      <c r="I152" s="67"/>
      <c r="J152" s="67"/>
      <c r="K152" s="67"/>
      <c r="L152" s="67"/>
      <c r="M152" s="67"/>
      <c r="N152" s="67"/>
      <c r="O152" s="67"/>
      <c r="P152" s="67"/>
      <c r="Q152" s="67"/>
      <c r="R152" s="67"/>
      <c r="S152" s="67"/>
      <c r="T152" s="67"/>
      <c r="U152" s="67"/>
      <c r="V152" s="67"/>
      <c r="W152" s="67"/>
      <c r="X152" s="67"/>
      <c r="Y152" s="67"/>
      <c r="Z152" s="67"/>
      <c r="AA152" s="67"/>
      <c r="AB152" s="67"/>
      <c r="AC152" s="67"/>
      <c r="AD152" s="67"/>
      <c r="AE152" s="67"/>
      <c r="AF152" s="67"/>
      <c r="AG152" s="67"/>
      <c r="AH152" s="67"/>
      <c r="AI152" s="67"/>
      <c r="AJ152" s="67"/>
      <c r="AK152" s="67"/>
      <c r="AL152" s="67"/>
      <c r="AM152" s="67"/>
      <c r="AN152" s="67"/>
      <c r="AO152" s="67"/>
      <c r="AP152" s="67"/>
      <c r="AQ152" s="67"/>
      <c r="AR152" s="67"/>
      <c r="AS152" s="67"/>
      <c r="AT152" s="67"/>
      <c r="AU152" s="67"/>
      <c r="AV152" s="67"/>
      <c r="AW152" s="67"/>
      <c r="AX152" s="67"/>
      <c r="AY152" s="67"/>
      <c r="AZ152" s="67"/>
      <c r="BA152" s="67"/>
      <c r="BB152" s="67"/>
      <c r="BC152" s="67"/>
      <c r="BD152" s="67"/>
      <c r="BE152" s="67"/>
      <c r="BF152" s="67"/>
      <c r="BG152" s="67"/>
      <c r="BH152" s="67"/>
      <c r="BI152" s="67"/>
      <c r="BJ152" s="67"/>
      <c r="BK152" s="67"/>
      <c r="BL152" s="67"/>
      <c r="BM152" s="67"/>
      <c r="BN152" s="67"/>
      <c r="BO152" s="67"/>
      <c r="BP152" s="67"/>
      <c r="BQ152" s="67"/>
      <c r="BR152" s="67"/>
      <c r="BS152" s="67"/>
      <c r="BT152" s="67"/>
      <c r="BU152" s="67"/>
      <c r="BV152" s="67"/>
      <c r="BW152" s="67"/>
      <c r="BX152" s="67"/>
      <c r="BY152" s="67"/>
    </row>
    <row r="153" spans="1:78" s="94" customFormat="1" ht="27.75">
      <c r="A153" s="130">
        <v>7.8</v>
      </c>
      <c r="B153" s="142" t="s">
        <v>141</v>
      </c>
      <c r="C153" s="90"/>
      <c r="D153" s="91"/>
      <c r="E153" s="92"/>
      <c r="F153" s="90"/>
      <c r="G153" s="90"/>
      <c r="H153" s="90"/>
      <c r="I153" s="93"/>
      <c r="J153" s="93"/>
      <c r="K153" s="93"/>
      <c r="L153" s="93"/>
      <c r="M153" s="93"/>
      <c r="N153" s="93"/>
      <c r="O153" s="93"/>
      <c r="P153" s="93"/>
      <c r="Q153" s="93"/>
      <c r="R153" s="93"/>
      <c r="S153" s="93"/>
      <c r="T153" s="93"/>
      <c r="U153" s="93"/>
      <c r="V153" s="93"/>
      <c r="W153" s="93"/>
      <c r="X153" s="93"/>
      <c r="Y153" s="93"/>
      <c r="Z153" s="93"/>
      <c r="AA153" s="93"/>
      <c r="AB153" s="93"/>
      <c r="AC153" s="93"/>
      <c r="AD153" s="93"/>
      <c r="AE153" s="93"/>
      <c r="AF153" s="93"/>
      <c r="AG153" s="93"/>
      <c r="AH153" s="93"/>
      <c r="AI153" s="93"/>
      <c r="AJ153" s="93"/>
      <c r="AK153" s="93"/>
      <c r="AL153" s="93"/>
      <c r="AM153" s="93"/>
      <c r="AN153" s="93"/>
      <c r="AO153" s="93"/>
      <c r="AP153" s="93"/>
      <c r="AQ153" s="93"/>
      <c r="AR153" s="93"/>
      <c r="AS153" s="93"/>
      <c r="AT153" s="93"/>
      <c r="AU153" s="93"/>
      <c r="AV153" s="93"/>
      <c r="AW153" s="93"/>
      <c r="AX153" s="93"/>
      <c r="AY153" s="93"/>
      <c r="AZ153" s="93"/>
      <c r="BA153" s="93"/>
      <c r="BB153" s="93"/>
      <c r="BC153" s="93"/>
      <c r="BD153" s="93"/>
      <c r="BE153" s="93"/>
      <c r="BF153" s="93"/>
      <c r="BG153" s="93"/>
      <c r="BH153" s="93"/>
      <c r="BI153" s="93"/>
      <c r="BJ153" s="93"/>
      <c r="BK153" s="93"/>
      <c r="BL153" s="93"/>
      <c r="BM153" s="93"/>
      <c r="BN153" s="93"/>
      <c r="BO153" s="93"/>
      <c r="BP153" s="93"/>
      <c r="BQ153" s="93"/>
      <c r="BR153" s="93"/>
      <c r="BS153" s="93"/>
      <c r="BT153" s="93"/>
      <c r="BU153" s="93"/>
      <c r="BV153" s="93"/>
      <c r="BW153" s="93"/>
      <c r="BX153" s="93"/>
      <c r="BY153" s="93"/>
    </row>
    <row r="154" spans="1:78" s="14" customFormat="1" ht="15">
      <c r="A154" s="66"/>
      <c r="B154" s="95"/>
      <c r="C154" s="57"/>
      <c r="D154" s="96"/>
      <c r="E154" s="2"/>
      <c r="F154" s="57"/>
      <c r="G154" s="57"/>
      <c r="H154" s="57"/>
      <c r="I154" s="78"/>
      <c r="J154" s="78"/>
      <c r="K154" s="78"/>
      <c r="L154" s="78"/>
      <c r="M154" s="78"/>
      <c r="N154" s="78"/>
      <c r="O154" s="78"/>
      <c r="P154" s="78"/>
      <c r="Q154" s="78"/>
      <c r="R154" s="78"/>
      <c r="S154" s="78"/>
      <c r="T154" s="78"/>
      <c r="U154" s="78"/>
      <c r="V154" s="78"/>
      <c r="W154" s="78"/>
      <c r="X154" s="78"/>
      <c r="Y154" s="78"/>
      <c r="Z154" s="78"/>
      <c r="AA154" s="78"/>
      <c r="AB154" s="78"/>
      <c r="AC154" s="78"/>
      <c r="AD154" s="78"/>
      <c r="AE154" s="78"/>
      <c r="AF154" s="78"/>
      <c r="AG154" s="78"/>
      <c r="AH154" s="78"/>
      <c r="AI154" s="78"/>
      <c r="AJ154" s="78"/>
      <c r="AK154" s="78"/>
      <c r="AL154" s="78"/>
      <c r="AM154" s="78"/>
      <c r="AN154" s="78"/>
      <c r="AO154" s="78"/>
      <c r="AP154" s="78"/>
      <c r="AQ154" s="78"/>
      <c r="AR154" s="78"/>
      <c r="AS154" s="78"/>
      <c r="AT154" s="78"/>
      <c r="AU154" s="78"/>
      <c r="AV154" s="78"/>
      <c r="AW154" s="78"/>
      <c r="AX154" s="78"/>
      <c r="AY154" s="78"/>
      <c r="AZ154" s="78"/>
      <c r="BA154" s="78"/>
      <c r="BB154" s="78"/>
      <c r="BC154" s="78"/>
      <c r="BD154" s="78"/>
      <c r="BE154" s="78"/>
      <c r="BF154" s="78"/>
      <c r="BG154" s="78"/>
      <c r="BH154" s="78"/>
      <c r="BI154" s="78"/>
      <c r="BJ154" s="78"/>
      <c r="BK154" s="78"/>
      <c r="BL154" s="78"/>
      <c r="BM154" s="78"/>
      <c r="BN154" s="78"/>
      <c r="BO154" s="78"/>
      <c r="BP154" s="78"/>
      <c r="BQ154" s="78"/>
      <c r="BR154" s="78"/>
      <c r="BS154" s="78"/>
      <c r="BT154" s="78"/>
      <c r="BU154" s="78"/>
      <c r="BV154" s="78"/>
      <c r="BW154" s="78"/>
      <c r="BX154" s="78"/>
      <c r="BY154" s="78"/>
    </row>
    <row r="155" spans="1:78" s="14" customFormat="1" ht="28.5">
      <c r="A155" s="66"/>
      <c r="B155" s="39" t="s">
        <v>155</v>
      </c>
      <c r="C155" s="54"/>
      <c r="D155" s="96"/>
      <c r="E155" s="2"/>
      <c r="F155" s="57"/>
      <c r="G155" s="57"/>
      <c r="H155" s="57"/>
      <c r="I155" s="78"/>
      <c r="J155" s="78"/>
      <c r="K155" s="78"/>
      <c r="L155" s="78"/>
      <c r="M155" s="78"/>
      <c r="N155" s="78"/>
      <c r="O155" s="78"/>
      <c r="P155" s="78"/>
      <c r="Q155" s="78"/>
      <c r="R155" s="78"/>
      <c r="S155" s="78"/>
      <c r="T155" s="78"/>
      <c r="U155" s="78"/>
      <c r="V155" s="78"/>
      <c r="W155" s="78"/>
      <c r="X155" s="78"/>
      <c r="Y155" s="78"/>
      <c r="Z155" s="78"/>
      <c r="AA155" s="78"/>
      <c r="AB155" s="78"/>
      <c r="AC155" s="78"/>
      <c r="AD155" s="78"/>
      <c r="AE155" s="78"/>
      <c r="AF155" s="78"/>
      <c r="AG155" s="78"/>
      <c r="AH155" s="78"/>
      <c r="AI155" s="78"/>
      <c r="AJ155" s="78"/>
      <c r="AK155" s="78"/>
      <c r="AL155" s="78"/>
      <c r="AM155" s="78"/>
      <c r="AN155" s="78"/>
      <c r="AO155" s="78"/>
      <c r="AP155" s="78"/>
      <c r="AQ155" s="78"/>
      <c r="AR155" s="78"/>
      <c r="AS155" s="78"/>
      <c r="AT155" s="78"/>
      <c r="AU155" s="78"/>
      <c r="AV155" s="78"/>
      <c r="AW155" s="78"/>
      <c r="AX155" s="78"/>
      <c r="AY155" s="78"/>
      <c r="AZ155" s="78"/>
      <c r="BA155" s="78"/>
      <c r="BB155" s="78"/>
      <c r="BC155" s="78"/>
      <c r="BD155" s="78"/>
      <c r="BE155" s="78"/>
      <c r="BF155" s="78"/>
      <c r="BG155" s="78"/>
      <c r="BH155" s="78"/>
      <c r="BI155" s="78"/>
      <c r="BJ155" s="78"/>
      <c r="BK155" s="78"/>
      <c r="BL155" s="78"/>
      <c r="BM155" s="78"/>
      <c r="BN155" s="78"/>
      <c r="BO155" s="78"/>
      <c r="BP155" s="78"/>
      <c r="BQ155" s="78"/>
      <c r="BR155" s="78"/>
      <c r="BS155" s="78"/>
      <c r="BT155" s="78"/>
      <c r="BU155" s="78"/>
      <c r="BV155" s="78"/>
      <c r="BW155" s="78"/>
      <c r="BX155" s="78"/>
      <c r="BY155" s="78"/>
    </row>
    <row r="156" spans="1:78" s="14" customFormat="1" ht="15">
      <c r="A156" s="66"/>
      <c r="B156" s="39"/>
      <c r="C156" s="96"/>
      <c r="D156" s="96"/>
      <c r="E156" s="2"/>
      <c r="F156" s="57"/>
      <c r="G156" s="57"/>
      <c r="H156" s="57"/>
      <c r="I156" s="78"/>
      <c r="J156" s="78"/>
      <c r="K156" s="78"/>
      <c r="L156" s="78"/>
      <c r="M156" s="78"/>
      <c r="N156" s="78"/>
      <c r="O156" s="78"/>
      <c r="P156" s="78"/>
      <c r="Q156" s="78"/>
      <c r="R156" s="78"/>
      <c r="S156" s="78"/>
      <c r="T156" s="78"/>
      <c r="U156" s="78"/>
      <c r="V156" s="78"/>
      <c r="W156" s="78"/>
      <c r="X156" s="78"/>
      <c r="Y156" s="78"/>
      <c r="Z156" s="78"/>
      <c r="AA156" s="78"/>
      <c r="AB156" s="78"/>
      <c r="AC156" s="78"/>
      <c r="AD156" s="78"/>
      <c r="AE156" s="78"/>
      <c r="AF156" s="78"/>
      <c r="AG156" s="78"/>
      <c r="AH156" s="78"/>
      <c r="AI156" s="78"/>
      <c r="AJ156" s="78"/>
      <c r="AK156" s="78"/>
      <c r="AL156" s="78"/>
      <c r="AM156" s="78"/>
      <c r="AN156" s="78"/>
      <c r="AO156" s="78"/>
      <c r="AP156" s="78"/>
      <c r="AQ156" s="78"/>
      <c r="AR156" s="78"/>
      <c r="AS156" s="78"/>
      <c r="AT156" s="78"/>
      <c r="AU156" s="78"/>
      <c r="AV156" s="78"/>
      <c r="AW156" s="78"/>
      <c r="AX156" s="78"/>
      <c r="AY156" s="78"/>
      <c r="AZ156" s="78"/>
      <c r="BA156" s="78"/>
      <c r="BB156" s="78"/>
      <c r="BC156" s="78"/>
      <c r="BD156" s="78"/>
      <c r="BE156" s="78"/>
      <c r="BF156" s="78"/>
      <c r="BG156" s="78"/>
      <c r="BH156" s="78"/>
      <c r="BI156" s="78"/>
      <c r="BJ156" s="78"/>
      <c r="BK156" s="78"/>
      <c r="BL156" s="78"/>
      <c r="BM156" s="78"/>
      <c r="BN156" s="78"/>
      <c r="BO156" s="78"/>
      <c r="BP156" s="78"/>
      <c r="BQ156" s="78"/>
      <c r="BR156" s="78"/>
      <c r="BS156" s="78"/>
      <c r="BT156" s="78"/>
      <c r="BU156" s="78"/>
      <c r="BV156" s="78"/>
      <c r="BW156" s="78"/>
      <c r="BX156" s="78"/>
      <c r="BY156" s="78"/>
    </row>
    <row r="157" spans="1:78" s="16" customFormat="1" ht="15">
      <c r="A157" s="63"/>
      <c r="B157" s="76" t="s">
        <v>124</v>
      </c>
      <c r="C157" s="62"/>
      <c r="D157" s="77" t="s">
        <v>37</v>
      </c>
      <c r="E157" s="77" t="s">
        <v>38</v>
      </c>
      <c r="F157" s="5" t="s">
        <v>108</v>
      </c>
      <c r="G157" s="5"/>
      <c r="H157" s="57"/>
      <c r="I157" s="67"/>
      <c r="J157" s="67"/>
      <c r="K157" s="67"/>
      <c r="L157" s="67"/>
      <c r="M157" s="67"/>
      <c r="N157" s="67"/>
      <c r="O157" s="67"/>
      <c r="P157" s="67"/>
      <c r="Q157" s="67"/>
      <c r="R157" s="67"/>
      <c r="S157" s="67"/>
      <c r="T157" s="67"/>
      <c r="U157" s="67"/>
      <c r="V157" s="67"/>
      <c r="W157" s="67"/>
      <c r="X157" s="67"/>
      <c r="Y157" s="67"/>
      <c r="Z157" s="67"/>
      <c r="AA157" s="67"/>
      <c r="AB157" s="67"/>
      <c r="AC157" s="67"/>
      <c r="AD157" s="67"/>
      <c r="AE157" s="67"/>
      <c r="AF157" s="67"/>
      <c r="AG157" s="67"/>
      <c r="AH157" s="67"/>
      <c r="AI157" s="67"/>
      <c r="AJ157" s="67"/>
      <c r="AK157" s="67"/>
      <c r="AL157" s="67"/>
      <c r="AM157" s="67"/>
      <c r="AN157" s="67"/>
      <c r="AO157" s="67"/>
      <c r="AP157" s="67"/>
      <c r="AQ157" s="67"/>
      <c r="AR157" s="67"/>
      <c r="AS157" s="67"/>
      <c r="AT157" s="67"/>
      <c r="AU157" s="67"/>
      <c r="AV157" s="67"/>
      <c r="AW157" s="67"/>
      <c r="AX157" s="67"/>
      <c r="AY157" s="67"/>
      <c r="AZ157" s="67"/>
      <c r="BA157" s="67"/>
      <c r="BB157" s="67"/>
      <c r="BC157" s="67"/>
      <c r="BD157" s="67"/>
      <c r="BE157" s="67"/>
      <c r="BF157" s="67"/>
      <c r="BG157" s="67"/>
      <c r="BH157" s="67"/>
      <c r="BI157" s="67"/>
      <c r="BJ157" s="67"/>
      <c r="BK157" s="67"/>
      <c r="BL157" s="67"/>
      <c r="BM157" s="67"/>
      <c r="BN157" s="67"/>
      <c r="BO157" s="67"/>
      <c r="BP157" s="67"/>
      <c r="BQ157" s="67"/>
      <c r="BR157" s="67"/>
      <c r="BS157" s="67"/>
      <c r="BT157" s="67"/>
      <c r="BU157" s="67"/>
      <c r="BV157" s="67"/>
      <c r="BW157" s="67"/>
      <c r="BX157" s="67"/>
      <c r="BY157" s="67"/>
    </row>
    <row r="158" spans="1:78" s="16" customFormat="1" ht="28.5">
      <c r="A158" s="63"/>
      <c r="B158" s="79" t="s">
        <v>125</v>
      </c>
      <c r="C158" s="61" t="s">
        <v>114</v>
      </c>
      <c r="D158" s="65"/>
      <c r="E158" s="65"/>
      <c r="F158" s="65"/>
      <c r="G158" s="5"/>
      <c r="H158" s="57"/>
      <c r="I158" s="67"/>
      <c r="J158" s="67"/>
      <c r="K158" s="67"/>
      <c r="L158" s="67"/>
      <c r="M158" s="67"/>
      <c r="N158" s="67"/>
      <c r="O158" s="67"/>
      <c r="P158" s="67"/>
      <c r="Q158" s="67"/>
      <c r="R158" s="67"/>
      <c r="S158" s="67"/>
      <c r="T158" s="67"/>
      <c r="U158" s="67"/>
      <c r="V158" s="67"/>
      <c r="W158" s="67"/>
      <c r="X158" s="67"/>
      <c r="Y158" s="67"/>
      <c r="Z158" s="67"/>
      <c r="AA158" s="67"/>
      <c r="AB158" s="67"/>
      <c r="AC158" s="67"/>
      <c r="AD158" s="67"/>
      <c r="AE158" s="67"/>
      <c r="AF158" s="67"/>
      <c r="AG158" s="67"/>
      <c r="AH158" s="67"/>
      <c r="AI158" s="67"/>
      <c r="AJ158" s="67"/>
      <c r="AK158" s="67"/>
      <c r="AL158" s="67"/>
      <c r="AM158" s="67"/>
      <c r="AN158" s="67"/>
      <c r="AO158" s="67"/>
      <c r="AP158" s="67"/>
      <c r="AQ158" s="67"/>
      <c r="AR158" s="67"/>
      <c r="AS158" s="67"/>
      <c r="AT158" s="67"/>
      <c r="AU158" s="67"/>
      <c r="AV158" s="67"/>
      <c r="AW158" s="67"/>
      <c r="AX158" s="67"/>
      <c r="AY158" s="67"/>
      <c r="AZ158" s="67"/>
      <c r="BA158" s="67"/>
      <c r="BB158" s="67"/>
      <c r="BC158" s="67"/>
      <c r="BD158" s="67"/>
      <c r="BE158" s="67"/>
      <c r="BF158" s="67"/>
      <c r="BG158" s="67"/>
      <c r="BH158" s="67"/>
      <c r="BI158" s="67"/>
      <c r="BJ158" s="67"/>
      <c r="BK158" s="67"/>
      <c r="BL158" s="67"/>
      <c r="BM158" s="67"/>
      <c r="BN158" s="67"/>
      <c r="BO158" s="67"/>
      <c r="BP158" s="67"/>
      <c r="BQ158" s="67"/>
      <c r="BR158" s="67"/>
      <c r="BS158" s="67"/>
      <c r="BT158" s="67"/>
      <c r="BU158" s="67"/>
      <c r="BV158" s="67"/>
      <c r="BW158" s="67"/>
      <c r="BX158" s="67"/>
      <c r="BY158" s="67"/>
    </row>
    <row r="159" spans="1:78" s="16" customFormat="1">
      <c r="A159" s="63"/>
      <c r="B159" s="71"/>
      <c r="C159" s="80" t="s">
        <v>115</v>
      </c>
      <c r="D159" s="65"/>
      <c r="E159" s="65"/>
      <c r="F159" s="65"/>
      <c r="G159" s="5"/>
      <c r="H159" s="57"/>
      <c r="I159" s="67"/>
      <c r="J159" s="67"/>
      <c r="K159" s="67"/>
      <c r="L159" s="67"/>
      <c r="M159" s="67"/>
      <c r="N159" s="67"/>
      <c r="O159" s="67"/>
      <c r="P159" s="67"/>
      <c r="Q159" s="67"/>
      <c r="R159" s="67"/>
      <c r="S159" s="67"/>
      <c r="T159" s="67"/>
      <c r="U159" s="67"/>
      <c r="V159" s="67"/>
      <c r="W159" s="67"/>
      <c r="X159" s="67"/>
      <c r="Y159" s="67"/>
      <c r="Z159" s="67"/>
      <c r="AA159" s="67"/>
      <c r="AB159" s="67"/>
      <c r="AC159" s="67"/>
      <c r="AD159" s="67"/>
      <c r="AE159" s="67"/>
      <c r="AF159" s="67"/>
      <c r="AG159" s="67"/>
      <c r="AH159" s="67"/>
      <c r="AI159" s="67"/>
      <c r="AJ159" s="67"/>
      <c r="AK159" s="67"/>
      <c r="AL159" s="67"/>
      <c r="AM159" s="67"/>
      <c r="AN159" s="67"/>
      <c r="AO159" s="67"/>
      <c r="AP159" s="67"/>
      <c r="AQ159" s="67"/>
      <c r="AR159" s="67"/>
      <c r="AS159" s="67"/>
      <c r="AT159" s="67"/>
      <c r="AU159" s="67"/>
      <c r="AV159" s="67"/>
      <c r="AW159" s="67"/>
      <c r="AX159" s="67"/>
      <c r="AY159" s="67"/>
      <c r="AZ159" s="67"/>
      <c r="BA159" s="67"/>
      <c r="BB159" s="67"/>
      <c r="BC159" s="67"/>
      <c r="BD159" s="67"/>
      <c r="BE159" s="67"/>
      <c r="BF159" s="67"/>
      <c r="BG159" s="67"/>
      <c r="BH159" s="67"/>
      <c r="BI159" s="67"/>
      <c r="BJ159" s="67"/>
      <c r="BK159" s="67"/>
      <c r="BL159" s="67"/>
      <c r="BM159" s="67"/>
      <c r="BN159" s="67"/>
      <c r="BO159" s="67"/>
      <c r="BP159" s="67"/>
      <c r="BQ159" s="67"/>
      <c r="BR159" s="67"/>
      <c r="BS159" s="67"/>
      <c r="BT159" s="67"/>
      <c r="BU159" s="67"/>
      <c r="BV159" s="67"/>
      <c r="BW159" s="67"/>
      <c r="BX159" s="67"/>
      <c r="BY159" s="67"/>
    </row>
    <row r="160" spans="1:78" s="16" customFormat="1" ht="15">
      <c r="A160" s="63"/>
      <c r="B160" s="81" t="s">
        <v>126</v>
      </c>
      <c r="C160" s="82"/>
      <c r="D160" s="83" t="s">
        <v>127</v>
      </c>
      <c r="E160" s="83" t="s">
        <v>128</v>
      </c>
      <c r="F160" s="83" t="s">
        <v>129</v>
      </c>
      <c r="G160" s="83" t="s">
        <v>130</v>
      </c>
      <c r="H160" s="57"/>
      <c r="I160" s="67"/>
      <c r="J160" s="67"/>
      <c r="K160" s="67"/>
      <c r="L160" s="67"/>
      <c r="M160" s="67"/>
      <c r="N160" s="67"/>
      <c r="O160" s="67"/>
      <c r="P160" s="67"/>
      <c r="Q160" s="67"/>
      <c r="R160" s="67"/>
      <c r="S160" s="67"/>
      <c r="T160" s="67"/>
      <c r="U160" s="67"/>
      <c r="V160" s="67"/>
      <c r="W160" s="67"/>
      <c r="X160" s="67"/>
      <c r="Y160" s="67"/>
      <c r="Z160" s="67"/>
      <c r="AA160" s="67"/>
      <c r="AB160" s="67"/>
      <c r="AC160" s="67"/>
      <c r="AD160" s="67"/>
      <c r="AE160" s="67"/>
      <c r="AF160" s="67"/>
      <c r="AG160" s="67"/>
      <c r="AH160" s="67"/>
      <c r="AI160" s="67"/>
      <c r="AJ160" s="67"/>
      <c r="AK160" s="67"/>
      <c r="AL160" s="67"/>
      <c r="AM160" s="67"/>
      <c r="AN160" s="67"/>
      <c r="AO160" s="67"/>
      <c r="AP160" s="67"/>
      <c r="AQ160" s="67"/>
      <c r="AR160" s="67"/>
      <c r="AS160" s="67"/>
      <c r="AT160" s="67"/>
      <c r="AU160" s="67"/>
      <c r="AV160" s="67"/>
      <c r="AW160" s="67"/>
      <c r="AX160" s="67"/>
      <c r="AY160" s="67"/>
      <c r="AZ160" s="67"/>
      <c r="BA160" s="67"/>
      <c r="BB160" s="67"/>
      <c r="BC160" s="67"/>
      <c r="BD160" s="67"/>
      <c r="BE160" s="67"/>
      <c r="BF160" s="67"/>
      <c r="BG160" s="67"/>
      <c r="BH160" s="67"/>
      <c r="BI160" s="67"/>
      <c r="BJ160" s="67"/>
      <c r="BK160" s="67"/>
      <c r="BL160" s="67"/>
      <c r="BM160" s="67"/>
      <c r="BN160" s="67"/>
      <c r="BO160" s="67"/>
      <c r="BP160" s="67"/>
      <c r="BQ160" s="67"/>
      <c r="BR160" s="67"/>
      <c r="BS160" s="67"/>
      <c r="BT160" s="67"/>
      <c r="BU160" s="67"/>
      <c r="BV160" s="67"/>
      <c r="BW160" s="67"/>
      <c r="BX160" s="67"/>
      <c r="BY160" s="67"/>
    </row>
    <row r="161" spans="1:77" s="16" customFormat="1" ht="42.75">
      <c r="A161" s="63"/>
      <c r="B161" s="5"/>
      <c r="C161" s="85" t="s">
        <v>131</v>
      </c>
      <c r="D161" s="65"/>
      <c r="E161" s="65"/>
      <c r="F161" s="65"/>
      <c r="G161" s="65"/>
      <c r="H161" s="57"/>
      <c r="I161" s="67"/>
      <c r="J161" s="67"/>
      <c r="K161" s="67"/>
      <c r="L161" s="67"/>
      <c r="M161" s="67"/>
      <c r="N161" s="67"/>
      <c r="O161" s="67"/>
      <c r="P161" s="67"/>
      <c r="Q161" s="67"/>
      <c r="R161" s="67"/>
      <c r="S161" s="67"/>
      <c r="T161" s="67"/>
      <c r="U161" s="67"/>
      <c r="V161" s="67"/>
      <c r="W161" s="67"/>
      <c r="X161" s="67"/>
      <c r="Y161" s="67"/>
      <c r="Z161" s="67"/>
      <c r="AA161" s="67"/>
      <c r="AB161" s="67"/>
      <c r="AC161" s="67"/>
      <c r="AD161" s="67"/>
      <c r="AE161" s="67"/>
      <c r="AF161" s="67"/>
      <c r="AG161" s="67"/>
      <c r="AH161" s="67"/>
      <c r="AI161" s="67"/>
      <c r="AJ161" s="67"/>
      <c r="AK161" s="67"/>
      <c r="AL161" s="67"/>
      <c r="AM161" s="67"/>
      <c r="AN161" s="67"/>
      <c r="AO161" s="67"/>
      <c r="AP161" s="67"/>
      <c r="AQ161" s="67"/>
      <c r="AR161" s="67"/>
      <c r="AS161" s="67"/>
      <c r="AT161" s="67"/>
      <c r="AU161" s="67"/>
      <c r="AV161" s="67"/>
      <c r="AW161" s="67"/>
      <c r="AX161" s="67"/>
      <c r="AY161" s="67"/>
      <c r="AZ161" s="67"/>
      <c r="BA161" s="67"/>
      <c r="BB161" s="67"/>
      <c r="BC161" s="67"/>
      <c r="BD161" s="67"/>
      <c r="BE161" s="67"/>
      <c r="BF161" s="67"/>
      <c r="BG161" s="67"/>
      <c r="BH161" s="67"/>
      <c r="BI161" s="67"/>
      <c r="BJ161" s="67"/>
      <c r="BK161" s="67"/>
      <c r="BL161" s="67"/>
      <c r="BM161" s="67"/>
      <c r="BN161" s="67"/>
      <c r="BO161" s="67"/>
      <c r="BP161" s="67"/>
      <c r="BQ161" s="67"/>
      <c r="BR161" s="67"/>
      <c r="BS161" s="67"/>
      <c r="BT161" s="67"/>
      <c r="BU161" s="67"/>
      <c r="BV161" s="67"/>
      <c r="BW161" s="67"/>
      <c r="BX161" s="67"/>
      <c r="BY161" s="67"/>
    </row>
    <row r="162" spans="1:77" s="16" customFormat="1">
      <c r="A162" s="63"/>
      <c r="B162" s="4"/>
      <c r="C162" s="86"/>
      <c r="D162" s="65"/>
      <c r="E162" s="65"/>
      <c r="F162" s="65"/>
      <c r="G162" s="65"/>
      <c r="H162" s="57"/>
      <c r="I162" s="67"/>
      <c r="J162" s="67"/>
      <c r="K162" s="67"/>
      <c r="L162" s="67"/>
      <c r="M162" s="67"/>
      <c r="N162" s="67"/>
      <c r="O162" s="67"/>
      <c r="P162" s="67"/>
      <c r="Q162" s="67"/>
      <c r="R162" s="67"/>
      <c r="S162" s="67"/>
      <c r="T162" s="67"/>
      <c r="U162" s="67"/>
      <c r="V162" s="67"/>
      <c r="W162" s="67"/>
      <c r="X162" s="67"/>
      <c r="Y162" s="67"/>
      <c r="Z162" s="67"/>
      <c r="AA162" s="67"/>
      <c r="AB162" s="67"/>
      <c r="AC162" s="67"/>
      <c r="AD162" s="67"/>
      <c r="AE162" s="67"/>
      <c r="AF162" s="67"/>
      <c r="AG162" s="67"/>
      <c r="AH162" s="67"/>
      <c r="AI162" s="67"/>
      <c r="AJ162" s="67"/>
      <c r="AK162" s="67"/>
      <c r="AL162" s="67"/>
      <c r="AM162" s="67"/>
      <c r="AN162" s="67"/>
      <c r="AO162" s="67"/>
      <c r="AP162" s="67"/>
      <c r="AQ162" s="67"/>
      <c r="AR162" s="67"/>
      <c r="AS162" s="67"/>
      <c r="AT162" s="67"/>
      <c r="AU162" s="67"/>
      <c r="AV162" s="67"/>
      <c r="AW162" s="67"/>
      <c r="AX162" s="67"/>
      <c r="AY162" s="67"/>
      <c r="AZ162" s="67"/>
      <c r="BA162" s="67"/>
      <c r="BB162" s="67"/>
      <c r="BC162" s="67"/>
      <c r="BD162" s="67"/>
      <c r="BE162" s="67"/>
      <c r="BF162" s="67"/>
      <c r="BG162" s="67"/>
      <c r="BH162" s="67"/>
      <c r="BI162" s="67"/>
      <c r="BJ162" s="67"/>
      <c r="BK162" s="67"/>
      <c r="BL162" s="67"/>
      <c r="BM162" s="67"/>
      <c r="BN162" s="67"/>
      <c r="BO162" s="67"/>
      <c r="BP162" s="67"/>
      <c r="BQ162" s="67"/>
      <c r="BR162" s="67"/>
      <c r="BS162" s="67"/>
      <c r="BT162" s="67"/>
      <c r="BU162" s="67"/>
      <c r="BV162" s="67"/>
      <c r="BW162" s="67"/>
      <c r="BX162" s="67"/>
      <c r="BY162" s="67"/>
    </row>
    <row r="163" spans="1:77" s="16" customFormat="1" ht="15">
      <c r="A163" s="63"/>
      <c r="B163" s="76" t="s">
        <v>132</v>
      </c>
      <c r="C163" s="2"/>
      <c r="D163" s="2"/>
      <c r="E163" s="5"/>
      <c r="F163" s="5"/>
      <c r="G163" s="5"/>
      <c r="H163" s="57"/>
      <c r="I163" s="67"/>
      <c r="J163" s="67"/>
      <c r="K163" s="67"/>
      <c r="L163" s="67"/>
      <c r="M163" s="67"/>
      <c r="N163" s="67"/>
      <c r="O163" s="67"/>
      <c r="P163" s="67"/>
      <c r="Q163" s="67"/>
      <c r="R163" s="67"/>
      <c r="S163" s="67"/>
      <c r="T163" s="67"/>
      <c r="U163" s="67"/>
      <c r="V163" s="67"/>
      <c r="W163" s="67"/>
      <c r="X163" s="67"/>
      <c r="Y163" s="67"/>
      <c r="Z163" s="67"/>
      <c r="AA163" s="67"/>
      <c r="AB163" s="67"/>
      <c r="AC163" s="67"/>
      <c r="AD163" s="67"/>
      <c r="AE163" s="67"/>
      <c r="AF163" s="67"/>
      <c r="AG163" s="67"/>
      <c r="AH163" s="67"/>
      <c r="AI163" s="67"/>
      <c r="AJ163" s="67"/>
      <c r="AK163" s="67"/>
      <c r="AL163" s="67"/>
      <c r="AM163" s="67"/>
      <c r="AN163" s="67"/>
      <c r="AO163" s="67"/>
      <c r="AP163" s="67"/>
      <c r="AQ163" s="67"/>
      <c r="AR163" s="67"/>
      <c r="AS163" s="67"/>
      <c r="AT163" s="67"/>
      <c r="AU163" s="67"/>
      <c r="AV163" s="67"/>
      <c r="AW163" s="67"/>
      <c r="AX163" s="67"/>
      <c r="AY163" s="67"/>
      <c r="AZ163" s="67"/>
      <c r="BA163" s="67"/>
      <c r="BB163" s="67"/>
      <c r="BC163" s="67"/>
      <c r="BD163" s="67"/>
      <c r="BE163" s="67"/>
      <c r="BF163" s="67"/>
      <c r="BG163" s="67"/>
      <c r="BH163" s="67"/>
      <c r="BI163" s="67"/>
      <c r="BJ163" s="67"/>
      <c r="BK163" s="67"/>
      <c r="BL163" s="67"/>
      <c r="BM163" s="67"/>
      <c r="BN163" s="67"/>
      <c r="BO163" s="67"/>
      <c r="BP163" s="67"/>
      <c r="BQ163" s="67"/>
      <c r="BR163" s="67"/>
      <c r="BS163" s="67"/>
      <c r="BT163" s="67"/>
      <c r="BU163" s="67"/>
      <c r="BV163" s="67"/>
      <c r="BW163" s="67"/>
      <c r="BX163" s="67"/>
      <c r="BY163" s="67"/>
    </row>
    <row r="164" spans="1:77" s="16" customFormat="1" ht="15">
      <c r="A164" s="63"/>
      <c r="B164" s="7"/>
      <c r="C164" s="2"/>
      <c r="D164" s="2"/>
      <c r="E164" s="5"/>
      <c r="F164" s="5"/>
      <c r="G164" s="5"/>
      <c r="H164" s="2"/>
      <c r="I164" s="67"/>
      <c r="J164" s="67"/>
      <c r="K164" s="67"/>
      <c r="L164" s="67"/>
      <c r="M164" s="67"/>
      <c r="N164" s="67"/>
      <c r="O164" s="67"/>
      <c r="P164" s="67"/>
      <c r="Q164" s="67"/>
      <c r="R164" s="67"/>
      <c r="S164" s="67"/>
      <c r="T164" s="67"/>
      <c r="U164" s="67"/>
      <c r="V164" s="67"/>
      <c r="W164" s="67"/>
      <c r="X164" s="67"/>
      <c r="Y164" s="67"/>
      <c r="Z164" s="67"/>
      <c r="AA164" s="67"/>
      <c r="AB164" s="67"/>
      <c r="AC164" s="67"/>
      <c r="AD164" s="67"/>
      <c r="AE164" s="67"/>
      <c r="AF164" s="67"/>
      <c r="AG164" s="67"/>
      <c r="AH164" s="67"/>
      <c r="AI164" s="67"/>
      <c r="AJ164" s="67"/>
      <c r="AK164" s="67"/>
      <c r="AL164" s="67"/>
      <c r="AM164" s="67"/>
      <c r="AN164" s="67"/>
      <c r="AO164" s="67"/>
      <c r="AP164" s="67"/>
      <c r="AQ164" s="67"/>
      <c r="AR164" s="67"/>
      <c r="AS164" s="67"/>
      <c r="AT164" s="67"/>
      <c r="AU164" s="67"/>
      <c r="AV164" s="67"/>
      <c r="AW164" s="67"/>
      <c r="AX164" s="67"/>
      <c r="AY164" s="67"/>
      <c r="AZ164" s="67"/>
      <c r="BA164" s="67"/>
      <c r="BB164" s="67"/>
      <c r="BC164" s="67"/>
      <c r="BD164" s="67"/>
      <c r="BE164" s="67"/>
      <c r="BF164" s="67"/>
      <c r="BG164" s="67"/>
      <c r="BH164" s="67"/>
      <c r="BI164" s="67"/>
      <c r="BJ164" s="67"/>
      <c r="BK164" s="67"/>
      <c r="BL164" s="67"/>
      <c r="BM164" s="67"/>
      <c r="BN164" s="67"/>
      <c r="BO164" s="67"/>
      <c r="BP164" s="67"/>
      <c r="BQ164" s="67"/>
      <c r="BR164" s="67"/>
      <c r="BS164" s="67"/>
      <c r="BT164" s="67"/>
      <c r="BU164" s="67"/>
      <c r="BV164" s="67"/>
      <c r="BW164" s="67"/>
      <c r="BX164" s="67"/>
      <c r="BY164" s="67"/>
    </row>
    <row r="165" spans="1:77" s="14" customFormat="1">
      <c r="A165" s="66"/>
      <c r="B165" s="109" t="s">
        <v>253</v>
      </c>
      <c r="C165" s="2"/>
      <c r="D165" s="2"/>
      <c r="E165" s="5"/>
      <c r="F165" s="5"/>
      <c r="G165" s="5"/>
      <c r="H165" s="57"/>
      <c r="I165" s="78"/>
      <c r="J165" s="78"/>
      <c r="K165" s="78"/>
      <c r="L165" s="78"/>
      <c r="M165" s="78"/>
      <c r="N165" s="78"/>
      <c r="O165" s="78"/>
      <c r="P165" s="78"/>
      <c r="Q165" s="78"/>
      <c r="R165" s="78"/>
      <c r="S165" s="78"/>
      <c r="T165" s="78"/>
      <c r="U165" s="78"/>
      <c r="V165" s="78"/>
      <c r="W165" s="78"/>
      <c r="X165" s="78"/>
      <c r="Y165" s="78"/>
      <c r="Z165" s="78"/>
      <c r="AA165" s="78"/>
      <c r="AB165" s="78"/>
      <c r="AC165" s="78"/>
      <c r="AD165" s="78"/>
      <c r="AE165" s="78"/>
      <c r="AF165" s="78"/>
      <c r="AG165" s="78"/>
      <c r="AH165" s="78"/>
      <c r="AI165" s="78"/>
      <c r="AJ165" s="78"/>
      <c r="AK165" s="78"/>
      <c r="AL165" s="78"/>
      <c r="AM165" s="78"/>
      <c r="AN165" s="78"/>
      <c r="AO165" s="78"/>
      <c r="AP165" s="78"/>
      <c r="AQ165" s="78"/>
      <c r="AR165" s="78"/>
      <c r="AS165" s="78"/>
      <c r="AT165" s="78"/>
      <c r="AU165" s="78"/>
      <c r="AV165" s="78"/>
      <c r="AW165" s="78"/>
      <c r="AX165" s="78"/>
      <c r="AY165" s="78"/>
      <c r="AZ165" s="78"/>
      <c r="BA165" s="78"/>
      <c r="BB165" s="78"/>
      <c r="BC165" s="78"/>
      <c r="BD165" s="78"/>
      <c r="BE165" s="78"/>
      <c r="BF165" s="78"/>
      <c r="BG165" s="78"/>
      <c r="BH165" s="78"/>
      <c r="BI165" s="78"/>
      <c r="BJ165" s="78"/>
      <c r="BK165" s="78"/>
      <c r="BL165" s="78"/>
      <c r="BM165" s="78"/>
      <c r="BN165" s="78"/>
      <c r="BO165" s="78"/>
      <c r="BP165" s="78"/>
      <c r="BQ165" s="78"/>
      <c r="BR165" s="78"/>
      <c r="BS165" s="78"/>
      <c r="BT165" s="78"/>
      <c r="BU165" s="78"/>
      <c r="BV165" s="78"/>
      <c r="BW165" s="78"/>
      <c r="BX165" s="78"/>
      <c r="BY165" s="78"/>
    </row>
    <row r="166" spans="1:77" ht="42.75">
      <c r="B166" s="140" t="s">
        <v>270</v>
      </c>
      <c r="C166" s="99" t="s">
        <v>144</v>
      </c>
      <c r="D166" s="152" t="s">
        <v>218</v>
      </c>
      <c r="E166" s="100" t="s">
        <v>2155</v>
      </c>
    </row>
    <row r="167" spans="1:77">
      <c r="B167" s="48"/>
      <c r="C167" s="102">
        <v>1</v>
      </c>
      <c r="D167" s="103"/>
      <c r="E167" s="41"/>
    </row>
    <row r="168" spans="1:77">
      <c r="C168" s="104">
        <v>2</v>
      </c>
      <c r="D168" s="103"/>
      <c r="E168" s="41"/>
    </row>
    <row r="169" spans="1:77">
      <c r="C169" s="104">
        <v>3</v>
      </c>
      <c r="D169" s="103"/>
      <c r="E169" s="41"/>
    </row>
    <row r="170" spans="1:77">
      <c r="C170" s="104">
        <v>4</v>
      </c>
      <c r="D170" s="103"/>
      <c r="E170" s="41"/>
    </row>
    <row r="171" spans="1:77">
      <c r="C171" s="104">
        <v>5</v>
      </c>
      <c r="D171" s="103"/>
      <c r="E171" s="41"/>
    </row>
    <row r="172" spans="1:77">
      <c r="C172" s="104">
        <v>6</v>
      </c>
      <c r="D172" s="103"/>
      <c r="E172" s="41"/>
    </row>
    <row r="173" spans="1:77">
      <c r="C173" s="104">
        <v>7</v>
      </c>
      <c r="D173" s="103"/>
      <c r="E173" s="41"/>
    </row>
    <row r="174" spans="1:77">
      <c r="C174" s="104">
        <v>8</v>
      </c>
      <c r="D174" s="103"/>
      <c r="E174" s="41"/>
    </row>
    <row r="175" spans="1:77">
      <c r="C175" s="104">
        <v>9</v>
      </c>
      <c r="D175" s="103"/>
      <c r="E175" s="41"/>
      <c r="F175" s="124"/>
    </row>
    <row r="176" spans="1:77">
      <c r="C176" s="105">
        <v>10</v>
      </c>
      <c r="D176" s="103"/>
      <c r="E176" s="41"/>
    </row>
    <row r="177" spans="1:78">
      <c r="C177" s="777" t="s">
        <v>149</v>
      </c>
      <c r="D177" s="778"/>
      <c r="E177" s="154">
        <f>SUM(E167:E176)</f>
        <v>0</v>
      </c>
    </row>
    <row r="178" spans="1:78">
      <c r="A178" s="51"/>
    </row>
    <row r="179" spans="1:78" s="16" customFormat="1" ht="18.75" thickBot="1">
      <c r="A179" s="18"/>
      <c r="C179" s="110"/>
      <c r="D179" s="110"/>
      <c r="E179" s="110"/>
      <c r="F179" s="111"/>
      <c r="G179" s="111"/>
      <c r="H179" s="112"/>
      <c r="I179" s="2"/>
      <c r="J179" s="67"/>
      <c r="K179" s="67"/>
      <c r="L179" s="67"/>
      <c r="M179" s="67"/>
      <c r="N179" s="67"/>
      <c r="O179" s="67"/>
      <c r="P179" s="67"/>
      <c r="Q179" s="67"/>
      <c r="R179" s="67"/>
      <c r="S179" s="67"/>
      <c r="T179" s="67"/>
      <c r="U179" s="67"/>
      <c r="V179" s="67"/>
      <c r="W179" s="67"/>
      <c r="X179" s="67"/>
      <c r="Y179" s="67"/>
      <c r="Z179" s="67"/>
      <c r="AA179" s="67"/>
      <c r="AB179" s="67"/>
      <c r="AC179" s="67"/>
      <c r="AD179" s="67"/>
      <c r="AE179" s="67"/>
      <c r="AF179" s="67"/>
      <c r="AG179" s="67"/>
      <c r="AH179" s="67"/>
      <c r="AI179" s="67"/>
      <c r="AJ179" s="67"/>
      <c r="AK179" s="67"/>
      <c r="AL179" s="67"/>
      <c r="AM179" s="67"/>
      <c r="AN179" s="67"/>
      <c r="AO179" s="67"/>
      <c r="AP179" s="67"/>
      <c r="AQ179" s="67"/>
      <c r="AR179" s="67"/>
      <c r="AS179" s="67"/>
      <c r="AT179" s="67"/>
      <c r="AU179" s="67"/>
      <c r="AV179" s="67"/>
      <c r="AW179" s="67"/>
      <c r="AX179" s="67"/>
      <c r="AY179" s="67"/>
      <c r="AZ179" s="67"/>
      <c r="BA179" s="67"/>
      <c r="BB179" s="67"/>
      <c r="BC179" s="67"/>
      <c r="BD179" s="67"/>
      <c r="BE179" s="67"/>
      <c r="BF179" s="67"/>
      <c r="BG179" s="67"/>
      <c r="BH179" s="67"/>
      <c r="BI179" s="67"/>
      <c r="BJ179" s="67"/>
      <c r="BK179" s="67"/>
      <c r="BL179" s="67"/>
      <c r="BM179" s="67"/>
      <c r="BN179" s="67"/>
      <c r="BO179" s="67"/>
      <c r="BP179" s="67"/>
      <c r="BQ179" s="67"/>
      <c r="BR179" s="67"/>
      <c r="BS179" s="67"/>
      <c r="BT179" s="67"/>
      <c r="BU179" s="67"/>
      <c r="BV179" s="67"/>
      <c r="BW179" s="67"/>
      <c r="BX179" s="67"/>
      <c r="BY179" s="67"/>
      <c r="BZ179" s="67"/>
    </row>
    <row r="180" spans="1:78" s="16" customFormat="1" ht="15">
      <c r="A180" s="18"/>
      <c r="B180" s="6" t="s">
        <v>133</v>
      </c>
      <c r="C180" s="113"/>
      <c r="D180" s="114" t="s">
        <v>134</v>
      </c>
      <c r="E180" s="115" t="s">
        <v>135</v>
      </c>
      <c r="F180" s="116" t="s">
        <v>136</v>
      </c>
      <c r="G180" s="117" t="s">
        <v>137</v>
      </c>
      <c r="I180" s="776"/>
      <c r="J180" s="67"/>
      <c r="K180" s="67"/>
      <c r="L180" s="67"/>
      <c r="M180" s="67"/>
      <c r="N180" s="67"/>
      <c r="O180" s="67"/>
      <c r="P180" s="67"/>
      <c r="Q180" s="67"/>
      <c r="R180" s="67"/>
      <c r="S180" s="67"/>
      <c r="T180" s="67"/>
      <c r="U180" s="67"/>
      <c r="V180" s="67"/>
      <c r="W180" s="67"/>
      <c r="X180" s="67"/>
      <c r="Y180" s="67"/>
      <c r="Z180" s="67"/>
      <c r="AA180" s="67"/>
      <c r="AB180" s="67"/>
      <c r="AC180" s="67"/>
      <c r="AD180" s="67"/>
      <c r="AE180" s="67"/>
      <c r="AF180" s="67"/>
      <c r="AG180" s="67"/>
      <c r="AH180" s="67"/>
      <c r="AI180" s="67"/>
      <c r="AJ180" s="67"/>
      <c r="AK180" s="67"/>
      <c r="AL180" s="67"/>
      <c r="AM180" s="67"/>
      <c r="AN180" s="67"/>
      <c r="AO180" s="67"/>
      <c r="AP180" s="67"/>
      <c r="AQ180" s="67"/>
      <c r="AR180" s="67"/>
      <c r="AS180" s="67"/>
      <c r="AT180" s="67"/>
      <c r="AU180" s="67"/>
      <c r="AV180" s="67"/>
      <c r="AW180" s="67"/>
      <c r="AX180" s="67"/>
      <c r="AY180" s="67"/>
      <c r="AZ180" s="67"/>
      <c r="BA180" s="67"/>
      <c r="BB180" s="67"/>
      <c r="BC180" s="67"/>
      <c r="BD180" s="67"/>
      <c r="BE180" s="67"/>
      <c r="BF180" s="67"/>
      <c r="BG180" s="67"/>
      <c r="BH180" s="67"/>
      <c r="BI180" s="67"/>
      <c r="BJ180" s="67"/>
      <c r="BK180" s="67"/>
      <c r="BL180" s="67"/>
      <c r="BM180" s="67"/>
      <c r="BN180" s="67"/>
      <c r="BO180" s="67"/>
      <c r="BP180" s="67"/>
      <c r="BQ180" s="67"/>
      <c r="BR180" s="67"/>
      <c r="BS180" s="67"/>
      <c r="BT180" s="67"/>
      <c r="BU180" s="67"/>
      <c r="BV180" s="67"/>
      <c r="BW180" s="67"/>
      <c r="BX180" s="67"/>
      <c r="BY180" s="67"/>
      <c r="BZ180" s="67"/>
    </row>
    <row r="181" spans="1:78" s="16" customFormat="1" ht="72" thickBot="1">
      <c r="A181" s="18"/>
      <c r="C181" s="131" t="s">
        <v>140</v>
      </c>
      <c r="D181" s="118">
        <f>IF(E177=0,0,E177*tCO2e_KWhחשמל)</f>
        <v>0</v>
      </c>
      <c r="E181" s="167">
        <f>IF(E177=0,0,$C$51)</f>
        <v>0</v>
      </c>
      <c r="F181" s="168">
        <f>IF(E181=0,0,-1*(1-D181/E181))</f>
        <v>0</v>
      </c>
      <c r="G181" s="119"/>
      <c r="H181" s="141" t="s">
        <v>138</v>
      </c>
      <c r="I181" s="776"/>
      <c r="J181" s="67"/>
      <c r="K181" s="67"/>
      <c r="L181" s="67"/>
      <c r="M181" s="67"/>
      <c r="N181" s="67"/>
      <c r="O181" s="67"/>
      <c r="P181" s="67"/>
      <c r="Q181" s="67"/>
      <c r="R181" s="67"/>
      <c r="S181" s="67"/>
      <c r="T181" s="67"/>
      <c r="U181" s="67"/>
      <c r="V181" s="67"/>
      <c r="W181" s="67"/>
      <c r="X181" s="67"/>
      <c r="Y181" s="67"/>
      <c r="Z181" s="67"/>
      <c r="AA181" s="67"/>
      <c r="AB181" s="67"/>
      <c r="AC181" s="67"/>
      <c r="AD181" s="67"/>
      <c r="AE181" s="67"/>
      <c r="AF181" s="67"/>
      <c r="AG181" s="67"/>
      <c r="AH181" s="67"/>
      <c r="AI181" s="67"/>
      <c r="AJ181" s="67"/>
      <c r="AK181" s="67"/>
      <c r="AL181" s="67"/>
      <c r="AM181" s="67"/>
      <c r="AN181" s="67"/>
      <c r="AO181" s="67"/>
      <c r="AP181" s="67"/>
      <c r="AQ181" s="67"/>
      <c r="AR181" s="67"/>
      <c r="AS181" s="67"/>
      <c r="AT181" s="67"/>
      <c r="AU181" s="67"/>
      <c r="AV181" s="67"/>
      <c r="AW181" s="67"/>
      <c r="AX181" s="67"/>
      <c r="AY181" s="67"/>
      <c r="AZ181" s="67"/>
      <c r="BA181" s="67"/>
      <c r="BB181" s="67"/>
      <c r="BC181" s="67"/>
      <c r="BD181" s="67"/>
      <c r="BE181" s="67"/>
      <c r="BF181" s="67"/>
      <c r="BG181" s="67"/>
      <c r="BH181" s="67"/>
      <c r="BI181" s="67"/>
      <c r="BJ181" s="67"/>
      <c r="BK181" s="67"/>
      <c r="BL181" s="67"/>
      <c r="BM181" s="67"/>
      <c r="BN181" s="67"/>
      <c r="BO181" s="67"/>
      <c r="BP181" s="67"/>
      <c r="BQ181" s="67"/>
      <c r="BR181" s="67"/>
      <c r="BS181" s="67"/>
      <c r="BT181" s="67"/>
      <c r="BU181" s="67"/>
      <c r="BV181" s="67"/>
      <c r="BW181" s="67"/>
      <c r="BX181" s="67"/>
      <c r="BY181" s="67"/>
      <c r="BZ181" s="67"/>
    </row>
    <row r="182" spans="1:78" s="16" customFormat="1" ht="15.75" thickBot="1">
      <c r="A182" s="18"/>
      <c r="B182" s="71"/>
      <c r="C182" s="3"/>
      <c r="D182" s="88"/>
      <c r="E182" s="5"/>
      <c r="F182" s="89"/>
      <c r="G182" s="2"/>
      <c r="H182" s="2"/>
      <c r="I182" s="67"/>
      <c r="J182" s="67"/>
      <c r="K182" s="67"/>
      <c r="L182" s="67"/>
      <c r="M182" s="67"/>
      <c r="N182" s="67"/>
      <c r="O182" s="67"/>
      <c r="P182" s="67"/>
      <c r="Q182" s="67"/>
      <c r="R182" s="67"/>
      <c r="S182" s="67"/>
      <c r="T182" s="67"/>
      <c r="U182" s="67"/>
      <c r="V182" s="67"/>
      <c r="W182" s="67"/>
      <c r="X182" s="67"/>
      <c r="Y182" s="67"/>
      <c r="Z182" s="67"/>
      <c r="AA182" s="67"/>
      <c r="AB182" s="67"/>
      <c r="AC182" s="67"/>
      <c r="AD182" s="67"/>
      <c r="AE182" s="67"/>
      <c r="AF182" s="67"/>
      <c r="AG182" s="67"/>
      <c r="AH182" s="67"/>
      <c r="AI182" s="67"/>
      <c r="AJ182" s="67"/>
      <c r="AK182" s="67"/>
      <c r="AL182" s="67"/>
      <c r="AM182" s="67"/>
      <c r="AN182" s="67"/>
      <c r="AO182" s="67"/>
      <c r="AP182" s="67"/>
      <c r="AQ182" s="67"/>
      <c r="AR182" s="67"/>
      <c r="AS182" s="67"/>
      <c r="AT182" s="67"/>
      <c r="AU182" s="67"/>
      <c r="AV182" s="67"/>
      <c r="AW182" s="67"/>
      <c r="AX182" s="67"/>
      <c r="AY182" s="67"/>
      <c r="AZ182" s="67"/>
      <c r="BA182" s="67"/>
      <c r="BB182" s="67"/>
      <c r="BC182" s="67"/>
      <c r="BD182" s="67"/>
      <c r="BE182" s="67"/>
      <c r="BF182" s="67"/>
      <c r="BG182" s="67"/>
      <c r="BH182" s="67"/>
      <c r="BI182" s="67"/>
      <c r="BJ182" s="67"/>
      <c r="BK182" s="67"/>
      <c r="BL182" s="67"/>
      <c r="BM182" s="67"/>
      <c r="BN182" s="67"/>
      <c r="BO182" s="67"/>
      <c r="BP182" s="67"/>
      <c r="BQ182" s="67"/>
      <c r="BR182" s="67"/>
      <c r="BS182" s="67"/>
      <c r="BT182" s="67"/>
      <c r="BU182" s="67"/>
      <c r="BV182" s="67"/>
      <c r="BW182" s="67"/>
      <c r="BX182" s="67"/>
      <c r="BY182" s="67"/>
    </row>
    <row r="183" spans="1:78" s="16" customFormat="1" ht="15">
      <c r="A183" s="18"/>
      <c r="B183" s="7" t="s">
        <v>143</v>
      </c>
      <c r="C183" s="120"/>
      <c r="D183" s="121" t="s">
        <v>134</v>
      </c>
      <c r="E183" s="122" t="s">
        <v>135</v>
      </c>
      <c r="F183" s="121" t="s">
        <v>136</v>
      </c>
      <c r="G183" s="123" t="s">
        <v>137</v>
      </c>
      <c r="I183" s="67"/>
      <c r="J183" s="67"/>
      <c r="K183" s="67"/>
      <c r="L183" s="67"/>
      <c r="M183" s="67"/>
      <c r="N183" s="67"/>
      <c r="O183" s="67"/>
      <c r="P183" s="67"/>
      <c r="Q183" s="67"/>
      <c r="R183" s="67"/>
      <c r="S183" s="67"/>
      <c r="T183" s="67"/>
      <c r="U183" s="67"/>
      <c r="V183" s="67"/>
      <c r="W183" s="67"/>
      <c r="X183" s="67"/>
      <c r="Y183" s="67"/>
      <c r="Z183" s="67"/>
      <c r="AA183" s="67"/>
      <c r="AB183" s="67"/>
      <c r="AC183" s="67"/>
      <c r="AD183" s="67"/>
      <c r="AE183" s="67"/>
      <c r="AF183" s="67"/>
      <c r="AG183" s="67"/>
      <c r="AH183" s="67"/>
      <c r="AI183" s="67"/>
      <c r="AJ183" s="67"/>
      <c r="AK183" s="67"/>
      <c r="AL183" s="67"/>
      <c r="AM183" s="67"/>
      <c r="AN183" s="67"/>
      <c r="AO183" s="67"/>
      <c r="AP183" s="67"/>
      <c r="AQ183" s="67"/>
      <c r="AR183" s="67"/>
      <c r="AS183" s="67"/>
      <c r="AT183" s="67"/>
      <c r="AU183" s="67"/>
      <c r="AV183" s="67"/>
      <c r="AW183" s="67"/>
      <c r="AX183" s="67"/>
      <c r="AY183" s="67"/>
      <c r="AZ183" s="67"/>
      <c r="BA183" s="67"/>
      <c r="BB183" s="67"/>
      <c r="BC183" s="67"/>
      <c r="BD183" s="67"/>
      <c r="BE183" s="67"/>
      <c r="BF183" s="67"/>
      <c r="BG183" s="67"/>
      <c r="BH183" s="67"/>
      <c r="BI183" s="67"/>
      <c r="BJ183" s="67"/>
      <c r="BK183" s="67"/>
      <c r="BL183" s="67"/>
      <c r="BM183" s="67"/>
      <c r="BN183" s="67"/>
      <c r="BO183" s="67"/>
      <c r="BP183" s="67"/>
      <c r="BQ183" s="67"/>
      <c r="BR183" s="67"/>
      <c r="BS183" s="67"/>
      <c r="BT183" s="67"/>
      <c r="BU183" s="67"/>
      <c r="BV183" s="67"/>
      <c r="BW183" s="67"/>
      <c r="BX183" s="67"/>
    </row>
    <row r="184" spans="1:78" s="16" customFormat="1" ht="72" thickBot="1">
      <c r="A184" s="18"/>
      <c r="B184" s="71"/>
      <c r="C184" s="87" t="s">
        <v>210</v>
      </c>
      <c r="D184" s="118">
        <f>IF(E177=0,0,E177)</f>
        <v>0</v>
      </c>
      <c r="E184" s="118">
        <f>IF(E177=0,0,$E$51)</f>
        <v>0</v>
      </c>
      <c r="F184" s="168">
        <f>IF(E184=0,0,-1*(1-D184/E184))</f>
        <v>0</v>
      </c>
      <c r="G184" s="119"/>
      <c r="H184" s="169" t="s">
        <v>138</v>
      </c>
      <c r="I184" s="67"/>
      <c r="J184" s="67"/>
      <c r="K184" s="67"/>
      <c r="L184" s="67"/>
      <c r="M184" s="67"/>
      <c r="N184" s="67"/>
      <c r="O184" s="67"/>
      <c r="P184" s="67"/>
      <c r="Q184" s="67"/>
      <c r="R184" s="67"/>
      <c r="S184" s="67"/>
      <c r="T184" s="67"/>
      <c r="U184" s="67"/>
      <c r="V184" s="67"/>
      <c r="W184" s="67"/>
      <c r="X184" s="67"/>
      <c r="Y184" s="67"/>
      <c r="Z184" s="67"/>
      <c r="AA184" s="67"/>
      <c r="AB184" s="67"/>
      <c r="AC184" s="67"/>
      <c r="AD184" s="67"/>
      <c r="AE184" s="67"/>
      <c r="AF184" s="67"/>
      <c r="AG184" s="67"/>
      <c r="AH184" s="67"/>
      <c r="AI184" s="67"/>
      <c r="AJ184" s="67"/>
      <c r="AK184" s="67"/>
      <c r="AL184" s="67"/>
      <c r="AM184" s="67"/>
      <c r="AN184" s="67"/>
      <c r="AO184" s="67"/>
      <c r="AP184" s="67"/>
      <c r="AQ184" s="67"/>
      <c r="AR184" s="67"/>
      <c r="AS184" s="67"/>
      <c r="AT184" s="67"/>
      <c r="AU184" s="67"/>
      <c r="AV184" s="67"/>
      <c r="AW184" s="67"/>
      <c r="AX184" s="67"/>
      <c r="AY184" s="67"/>
      <c r="AZ184" s="67"/>
      <c r="BA184" s="67"/>
      <c r="BB184" s="67"/>
      <c r="BC184" s="67"/>
      <c r="BD184" s="67"/>
      <c r="BE184" s="67"/>
      <c r="BF184" s="67"/>
      <c r="BG184" s="67"/>
      <c r="BH184" s="67"/>
      <c r="BI184" s="67"/>
      <c r="BJ184" s="67"/>
      <c r="BK184" s="67"/>
      <c r="BL184" s="67"/>
      <c r="BM184" s="67"/>
      <c r="BN184" s="67"/>
      <c r="BO184" s="67"/>
      <c r="BP184" s="67"/>
      <c r="BQ184" s="67"/>
      <c r="BR184" s="67"/>
      <c r="BS184" s="67"/>
      <c r="BT184" s="67"/>
      <c r="BU184" s="67"/>
      <c r="BV184" s="67"/>
      <c r="BW184" s="67"/>
      <c r="BX184" s="67"/>
    </row>
    <row r="185" spans="1:78" s="14" customFormat="1">
      <c r="A185" s="22"/>
      <c r="C185" s="143"/>
      <c r="D185" s="144"/>
      <c r="E185" s="144"/>
      <c r="F185" s="144"/>
      <c r="G185" s="144"/>
      <c r="H185" s="2"/>
      <c r="I185" s="67"/>
      <c r="J185" s="78"/>
      <c r="K185" s="78"/>
      <c r="L185" s="78"/>
      <c r="M185" s="78"/>
      <c r="N185" s="78"/>
      <c r="O185" s="67"/>
      <c r="P185" s="67"/>
      <c r="Q185" s="67"/>
      <c r="R185" s="67"/>
      <c r="S185" s="67"/>
      <c r="T185" s="67"/>
      <c r="U185" s="67"/>
      <c r="V185" s="67"/>
      <c r="W185" s="67"/>
      <c r="X185" s="67"/>
      <c r="Y185" s="67"/>
      <c r="Z185" s="67"/>
      <c r="AA185" s="67"/>
      <c r="AB185" s="67"/>
      <c r="AC185" s="67"/>
      <c r="AD185" s="67"/>
      <c r="AE185" s="67"/>
      <c r="AF185" s="67"/>
      <c r="AG185" s="67"/>
      <c r="AH185" s="67"/>
      <c r="AI185" s="67"/>
      <c r="AJ185" s="67"/>
      <c r="AK185" s="67"/>
      <c r="AL185" s="67"/>
      <c r="AM185" s="67"/>
      <c r="AN185" s="67"/>
      <c r="AO185" s="67"/>
      <c r="AP185" s="67"/>
      <c r="AQ185" s="67"/>
      <c r="AR185" s="67"/>
      <c r="AS185" s="67"/>
      <c r="AT185" s="67"/>
      <c r="AU185" s="67"/>
      <c r="AV185" s="67"/>
      <c r="AW185" s="67"/>
      <c r="AX185" s="67"/>
      <c r="AY185" s="67"/>
      <c r="AZ185" s="67"/>
      <c r="BA185" s="67"/>
      <c r="BB185" s="67"/>
      <c r="BC185" s="67"/>
      <c r="BD185" s="67"/>
      <c r="BE185" s="67"/>
      <c r="BF185" s="67"/>
      <c r="BG185" s="67"/>
      <c r="BH185" s="67"/>
      <c r="BI185" s="67"/>
      <c r="BJ185" s="67"/>
      <c r="BK185" s="67"/>
      <c r="BL185" s="67"/>
      <c r="BM185" s="67"/>
      <c r="BN185" s="67"/>
      <c r="BO185" s="67"/>
      <c r="BP185" s="67"/>
      <c r="BQ185" s="67"/>
      <c r="BR185" s="67"/>
      <c r="BS185" s="67"/>
      <c r="BT185" s="67"/>
      <c r="BU185" s="67"/>
      <c r="BV185" s="67"/>
      <c r="BW185" s="67"/>
      <c r="BX185" s="67"/>
      <c r="BY185" s="67"/>
    </row>
    <row r="186" spans="1:78" s="94" customFormat="1" ht="27.75">
      <c r="A186" s="130">
        <v>7.9</v>
      </c>
      <c r="B186" s="142" t="s">
        <v>142</v>
      </c>
      <c r="C186" s="93"/>
      <c r="D186" s="93"/>
      <c r="E186" s="93"/>
      <c r="F186" s="93"/>
      <c r="G186" s="93"/>
      <c r="H186" s="93"/>
      <c r="I186" s="93"/>
      <c r="J186" s="93"/>
      <c r="K186" s="93"/>
      <c r="L186" s="93"/>
      <c r="M186" s="93"/>
      <c r="N186" s="93"/>
      <c r="O186" s="93"/>
      <c r="P186" s="93"/>
      <c r="Q186" s="93"/>
      <c r="R186" s="93"/>
      <c r="S186" s="93"/>
      <c r="T186" s="93"/>
      <c r="U186" s="93"/>
      <c r="V186" s="93"/>
      <c r="W186" s="93"/>
      <c r="X186" s="93"/>
      <c r="Y186" s="93"/>
      <c r="Z186" s="93"/>
      <c r="AA186" s="93"/>
      <c r="AB186" s="93"/>
      <c r="AC186" s="93"/>
      <c r="AD186" s="93"/>
      <c r="AE186" s="93"/>
      <c r="AF186" s="93"/>
      <c r="AG186" s="93"/>
      <c r="AH186" s="93"/>
      <c r="AI186" s="93"/>
      <c r="AJ186" s="93"/>
      <c r="AK186" s="93"/>
      <c r="AL186" s="93"/>
      <c r="AM186" s="93"/>
      <c r="AN186" s="93"/>
      <c r="AO186" s="93"/>
      <c r="AP186" s="93"/>
      <c r="AQ186" s="93"/>
      <c r="AR186" s="93"/>
      <c r="AS186" s="93"/>
      <c r="AT186" s="93"/>
      <c r="AU186" s="93"/>
      <c r="AV186" s="93"/>
      <c r="AW186" s="93"/>
      <c r="AX186" s="93"/>
      <c r="AY186" s="93"/>
      <c r="AZ186" s="93"/>
      <c r="BA186" s="93"/>
      <c r="BB186" s="93"/>
      <c r="BC186" s="93"/>
      <c r="BD186" s="93"/>
      <c r="BE186" s="93"/>
      <c r="BF186" s="93"/>
      <c r="BG186" s="93"/>
      <c r="BH186" s="93"/>
      <c r="BI186" s="93"/>
      <c r="BJ186" s="93"/>
      <c r="BK186" s="93"/>
      <c r="BL186" s="93"/>
      <c r="BM186" s="93"/>
      <c r="BN186" s="93"/>
      <c r="BO186" s="93"/>
      <c r="BP186" s="93"/>
      <c r="BQ186" s="93"/>
      <c r="BR186" s="93"/>
      <c r="BS186" s="93"/>
      <c r="BT186" s="93"/>
      <c r="BU186" s="93"/>
      <c r="BV186" s="93"/>
      <c r="BW186" s="93"/>
      <c r="BX186" s="93"/>
      <c r="BY186" s="93"/>
    </row>
    <row r="187" spans="1:78" s="14" customFormat="1">
      <c r="A187" s="66"/>
      <c r="B187" s="97"/>
      <c r="C187" s="78"/>
      <c r="D187" s="78"/>
      <c r="E187" s="78"/>
      <c r="F187" s="78"/>
      <c r="G187" s="78"/>
      <c r="H187" s="78"/>
      <c r="I187" s="78"/>
      <c r="J187" s="78"/>
      <c r="K187" s="78"/>
      <c r="L187" s="78"/>
      <c r="M187" s="78"/>
      <c r="N187" s="78"/>
      <c r="O187" s="78"/>
      <c r="P187" s="78"/>
      <c r="Q187" s="78"/>
      <c r="R187" s="78"/>
      <c r="S187" s="78"/>
      <c r="T187" s="78"/>
      <c r="U187" s="78"/>
      <c r="V187" s="78"/>
      <c r="W187" s="78"/>
      <c r="X187" s="78"/>
      <c r="Y187" s="78"/>
      <c r="Z187" s="78"/>
      <c r="AA187" s="78"/>
      <c r="AB187" s="78"/>
      <c r="AC187" s="78"/>
      <c r="AD187" s="78"/>
      <c r="AE187" s="78"/>
      <c r="AF187" s="78"/>
      <c r="AG187" s="78"/>
      <c r="AH187" s="78"/>
      <c r="AI187" s="78"/>
      <c r="AJ187" s="78"/>
      <c r="AK187" s="78"/>
      <c r="AL187" s="78"/>
      <c r="AM187" s="78"/>
      <c r="AN187" s="78"/>
      <c r="AO187" s="78"/>
      <c r="AP187" s="78"/>
      <c r="AQ187" s="78"/>
      <c r="AR187" s="78"/>
      <c r="AS187" s="78"/>
      <c r="AT187" s="78"/>
      <c r="AU187" s="78"/>
      <c r="AV187" s="78"/>
      <c r="AW187" s="78"/>
      <c r="AX187" s="78"/>
      <c r="AY187" s="78"/>
      <c r="AZ187" s="78"/>
      <c r="BA187" s="78"/>
      <c r="BB187" s="78"/>
      <c r="BC187" s="78"/>
      <c r="BD187" s="78"/>
      <c r="BE187" s="78"/>
      <c r="BF187" s="78"/>
      <c r="BG187" s="78"/>
      <c r="BH187" s="78"/>
      <c r="BI187" s="78"/>
      <c r="BJ187" s="78"/>
      <c r="BK187" s="78"/>
      <c r="BL187" s="78"/>
      <c r="BM187" s="78"/>
      <c r="BN187" s="78"/>
      <c r="BO187" s="78"/>
      <c r="BP187" s="78"/>
      <c r="BQ187" s="78"/>
      <c r="BR187" s="78"/>
      <c r="BS187" s="78"/>
      <c r="BT187" s="78"/>
      <c r="BU187" s="78"/>
      <c r="BV187" s="78"/>
      <c r="BW187" s="78"/>
      <c r="BX187" s="78"/>
      <c r="BY187" s="78"/>
    </row>
    <row r="188" spans="1:78" s="14" customFormat="1" ht="28.5">
      <c r="A188" s="66"/>
      <c r="B188" s="39" t="s">
        <v>156</v>
      </c>
      <c r="C188" s="54"/>
      <c r="D188" s="78"/>
      <c r="E188" s="78"/>
      <c r="F188" s="78"/>
      <c r="G188" s="78"/>
      <c r="H188" s="78"/>
      <c r="I188" s="78"/>
      <c r="J188" s="78"/>
      <c r="K188" s="78"/>
      <c r="L188" s="78"/>
      <c r="M188" s="78"/>
      <c r="N188" s="78"/>
      <c r="O188" s="78"/>
      <c r="P188" s="78"/>
      <c r="Q188" s="78"/>
      <c r="R188" s="78"/>
      <c r="S188" s="78"/>
      <c r="T188" s="78"/>
      <c r="U188" s="78"/>
      <c r="V188" s="78"/>
      <c r="W188" s="78"/>
      <c r="X188" s="78"/>
      <c r="Y188" s="78"/>
      <c r="Z188" s="78"/>
      <c r="AA188" s="78"/>
      <c r="AB188" s="78"/>
      <c r="AC188" s="78"/>
      <c r="AD188" s="78"/>
      <c r="AE188" s="78"/>
      <c r="AF188" s="78"/>
      <c r="AG188" s="78"/>
      <c r="AH188" s="78"/>
      <c r="AI188" s="78"/>
      <c r="AJ188" s="78"/>
      <c r="AK188" s="78"/>
      <c r="AL188" s="78"/>
      <c r="AM188" s="78"/>
      <c r="AN188" s="78"/>
      <c r="AO188" s="78"/>
      <c r="AP188" s="78"/>
      <c r="AQ188" s="78"/>
      <c r="AR188" s="78"/>
      <c r="AS188" s="78"/>
      <c r="AT188" s="78"/>
      <c r="AU188" s="78"/>
      <c r="AV188" s="78"/>
      <c r="AW188" s="78"/>
      <c r="AX188" s="78"/>
      <c r="AY188" s="78"/>
      <c r="AZ188" s="78"/>
      <c r="BA188" s="78"/>
      <c r="BB188" s="78"/>
      <c r="BC188" s="78"/>
      <c r="BD188" s="78"/>
      <c r="BE188" s="78"/>
      <c r="BF188" s="78"/>
      <c r="BG188" s="78"/>
      <c r="BH188" s="78"/>
      <c r="BI188" s="78"/>
      <c r="BJ188" s="78"/>
      <c r="BK188" s="78"/>
      <c r="BL188" s="78"/>
      <c r="BM188" s="78"/>
      <c r="BN188" s="78"/>
      <c r="BO188" s="78"/>
      <c r="BP188" s="78"/>
      <c r="BQ188" s="78"/>
      <c r="BR188" s="78"/>
      <c r="BS188" s="78"/>
      <c r="BT188" s="78"/>
      <c r="BU188" s="78"/>
      <c r="BV188" s="78"/>
      <c r="BW188" s="78"/>
      <c r="BX188" s="78"/>
      <c r="BY188" s="78"/>
    </row>
    <row r="189" spans="1:78" s="14" customFormat="1">
      <c r="A189" s="66"/>
      <c r="B189" s="97"/>
      <c r="C189" s="78"/>
      <c r="D189" s="78"/>
      <c r="E189" s="78"/>
      <c r="F189" s="78"/>
      <c r="G189" s="78"/>
      <c r="H189" s="78"/>
      <c r="I189" s="78"/>
      <c r="J189" s="78"/>
      <c r="K189" s="78"/>
      <c r="L189" s="78"/>
      <c r="M189" s="78"/>
      <c r="N189" s="78"/>
      <c r="O189" s="78"/>
      <c r="P189" s="78"/>
      <c r="Q189" s="78"/>
      <c r="R189" s="78"/>
      <c r="S189" s="78"/>
      <c r="T189" s="78"/>
      <c r="U189" s="78"/>
      <c r="V189" s="78"/>
      <c r="W189" s="78"/>
      <c r="X189" s="78"/>
      <c r="Y189" s="78"/>
      <c r="Z189" s="78"/>
      <c r="AA189" s="78"/>
      <c r="AB189" s="78"/>
      <c r="AC189" s="78"/>
      <c r="AD189" s="78"/>
      <c r="AE189" s="78"/>
      <c r="AF189" s="78"/>
      <c r="AG189" s="78"/>
      <c r="AH189" s="78"/>
      <c r="AI189" s="78"/>
      <c r="AJ189" s="78"/>
      <c r="AK189" s="78"/>
      <c r="AL189" s="78"/>
      <c r="AM189" s="78"/>
      <c r="AN189" s="78"/>
      <c r="AO189" s="78"/>
      <c r="AP189" s="78"/>
      <c r="AQ189" s="78"/>
      <c r="AR189" s="78"/>
      <c r="AS189" s="78"/>
      <c r="AT189" s="78"/>
      <c r="AU189" s="78"/>
      <c r="AV189" s="78"/>
      <c r="AW189" s="78"/>
      <c r="AX189" s="78"/>
      <c r="AY189" s="78"/>
      <c r="AZ189" s="78"/>
      <c r="BA189" s="78"/>
      <c r="BB189" s="78"/>
      <c r="BC189" s="78"/>
      <c r="BD189" s="78"/>
      <c r="BE189" s="78"/>
      <c r="BF189" s="78"/>
      <c r="BG189" s="78"/>
      <c r="BH189" s="78"/>
      <c r="BI189" s="78"/>
      <c r="BJ189" s="78"/>
      <c r="BK189" s="78"/>
      <c r="BL189" s="78"/>
      <c r="BM189" s="78"/>
      <c r="BN189" s="78"/>
      <c r="BO189" s="78"/>
      <c r="BP189" s="78"/>
      <c r="BQ189" s="78"/>
      <c r="BR189" s="78"/>
      <c r="BS189" s="78"/>
      <c r="BT189" s="78"/>
      <c r="BU189" s="78"/>
      <c r="BV189" s="78"/>
      <c r="BW189" s="78"/>
      <c r="BX189" s="78"/>
      <c r="BY189" s="78"/>
    </row>
    <row r="190" spans="1:78" s="14" customFormat="1" ht="15">
      <c r="A190" s="66"/>
      <c r="B190" s="76" t="s">
        <v>124</v>
      </c>
      <c r="C190" s="62"/>
      <c r="D190" s="77" t="s">
        <v>37</v>
      </c>
      <c r="E190" s="77" t="s">
        <v>38</v>
      </c>
      <c r="F190" s="5" t="s">
        <v>108</v>
      </c>
      <c r="G190" s="5"/>
      <c r="H190" s="57"/>
      <c r="I190" s="78"/>
      <c r="J190" s="78"/>
      <c r="K190" s="78"/>
      <c r="L190" s="78"/>
      <c r="M190" s="78"/>
      <c r="N190" s="78"/>
      <c r="O190" s="78"/>
      <c r="P190" s="78"/>
      <c r="Q190" s="78"/>
      <c r="R190" s="78"/>
      <c r="S190" s="78"/>
      <c r="T190" s="78"/>
      <c r="U190" s="78"/>
      <c r="V190" s="78"/>
      <c r="W190" s="78"/>
      <c r="X190" s="78"/>
      <c r="Y190" s="78"/>
      <c r="Z190" s="78"/>
      <c r="AA190" s="78"/>
      <c r="AB190" s="78"/>
      <c r="AC190" s="78"/>
      <c r="AD190" s="78"/>
      <c r="AE190" s="78"/>
      <c r="AF190" s="78"/>
      <c r="AG190" s="78"/>
      <c r="AH190" s="78"/>
      <c r="AI190" s="78"/>
      <c r="AJ190" s="78"/>
      <c r="AK190" s="78"/>
      <c r="AL190" s="78"/>
      <c r="AM190" s="78"/>
      <c r="AN190" s="78"/>
      <c r="AO190" s="78"/>
      <c r="AP190" s="78"/>
      <c r="AQ190" s="78"/>
      <c r="AR190" s="78"/>
      <c r="AS190" s="78"/>
      <c r="AT190" s="78"/>
      <c r="AU190" s="78"/>
      <c r="AV190" s="78"/>
      <c r="AW190" s="78"/>
      <c r="AX190" s="78"/>
      <c r="AY190" s="78"/>
      <c r="AZ190" s="78"/>
      <c r="BA190" s="78"/>
      <c r="BB190" s="78"/>
      <c r="BC190" s="78"/>
      <c r="BD190" s="78"/>
      <c r="BE190" s="78"/>
      <c r="BF190" s="78"/>
      <c r="BG190" s="78"/>
      <c r="BH190" s="78"/>
      <c r="BI190" s="78"/>
      <c r="BJ190" s="78"/>
      <c r="BK190" s="78"/>
      <c r="BL190" s="78"/>
      <c r="BM190" s="78"/>
      <c r="BN190" s="78"/>
      <c r="BO190" s="78"/>
      <c r="BP190" s="78"/>
      <c r="BQ190" s="78"/>
      <c r="BR190" s="78"/>
      <c r="BS190" s="78"/>
      <c r="BT190" s="78"/>
      <c r="BU190" s="78"/>
      <c r="BV190" s="78"/>
      <c r="BW190" s="78"/>
      <c r="BX190" s="78"/>
      <c r="BY190" s="78"/>
    </row>
    <row r="191" spans="1:78" s="14" customFormat="1" ht="28.5">
      <c r="A191" s="66"/>
      <c r="B191" s="79" t="s">
        <v>125</v>
      </c>
      <c r="C191" s="61" t="s">
        <v>114</v>
      </c>
      <c r="D191" s="65"/>
      <c r="E191" s="65"/>
      <c r="F191" s="65"/>
      <c r="G191" s="5"/>
      <c r="H191" s="57"/>
      <c r="I191" s="78"/>
      <c r="J191" s="78"/>
      <c r="K191" s="78"/>
      <c r="L191" s="78"/>
      <c r="M191" s="78"/>
      <c r="N191" s="78"/>
      <c r="O191" s="78"/>
      <c r="P191" s="78"/>
      <c r="Q191" s="78"/>
      <c r="R191" s="78"/>
      <c r="S191" s="78"/>
      <c r="T191" s="78"/>
      <c r="U191" s="78"/>
      <c r="V191" s="78"/>
      <c r="W191" s="78"/>
      <c r="X191" s="78"/>
      <c r="Y191" s="78"/>
      <c r="Z191" s="78"/>
      <c r="AA191" s="78"/>
      <c r="AB191" s="78"/>
      <c r="AC191" s="78"/>
      <c r="AD191" s="78"/>
      <c r="AE191" s="78"/>
      <c r="AF191" s="78"/>
      <c r="AG191" s="78"/>
      <c r="AH191" s="78"/>
      <c r="AI191" s="78"/>
      <c r="AJ191" s="78"/>
      <c r="AK191" s="78"/>
      <c r="AL191" s="78"/>
      <c r="AM191" s="78"/>
      <c r="AN191" s="78"/>
      <c r="AO191" s="78"/>
      <c r="AP191" s="78"/>
      <c r="AQ191" s="78"/>
      <c r="AR191" s="78"/>
      <c r="AS191" s="78"/>
      <c r="AT191" s="78"/>
      <c r="AU191" s="78"/>
      <c r="AV191" s="78"/>
      <c r="AW191" s="78"/>
      <c r="AX191" s="78"/>
      <c r="AY191" s="78"/>
      <c r="AZ191" s="78"/>
      <c r="BA191" s="78"/>
      <c r="BB191" s="78"/>
      <c r="BC191" s="78"/>
      <c r="BD191" s="78"/>
      <c r="BE191" s="78"/>
      <c r="BF191" s="78"/>
      <c r="BG191" s="78"/>
      <c r="BH191" s="78"/>
      <c r="BI191" s="78"/>
      <c r="BJ191" s="78"/>
      <c r="BK191" s="78"/>
      <c r="BL191" s="78"/>
      <c r="BM191" s="78"/>
      <c r="BN191" s="78"/>
      <c r="BO191" s="78"/>
      <c r="BP191" s="78"/>
      <c r="BQ191" s="78"/>
      <c r="BR191" s="78"/>
      <c r="BS191" s="78"/>
      <c r="BT191" s="78"/>
      <c r="BU191" s="78"/>
      <c r="BV191" s="78"/>
      <c r="BW191" s="78"/>
      <c r="BX191" s="78"/>
      <c r="BY191" s="78"/>
    </row>
    <row r="192" spans="1:78" s="14" customFormat="1">
      <c r="A192" s="66"/>
      <c r="B192" s="71"/>
      <c r="C192" s="80" t="s">
        <v>115</v>
      </c>
      <c r="D192" s="65"/>
      <c r="E192" s="65"/>
      <c r="F192" s="65"/>
      <c r="G192" s="5"/>
      <c r="H192" s="57"/>
      <c r="I192" s="78"/>
      <c r="J192" s="78"/>
      <c r="K192" s="78"/>
      <c r="L192" s="78"/>
      <c r="M192" s="78"/>
      <c r="N192" s="78"/>
      <c r="O192" s="78"/>
      <c r="P192" s="78"/>
      <c r="Q192" s="78"/>
      <c r="R192" s="78"/>
      <c r="S192" s="78"/>
      <c r="T192" s="78"/>
      <c r="U192" s="78"/>
      <c r="V192" s="78"/>
      <c r="W192" s="78"/>
      <c r="X192" s="78"/>
      <c r="Y192" s="78"/>
      <c r="Z192" s="78"/>
      <c r="AA192" s="78"/>
      <c r="AB192" s="78"/>
      <c r="AC192" s="78"/>
      <c r="AD192" s="78"/>
      <c r="AE192" s="78"/>
      <c r="AF192" s="78"/>
      <c r="AG192" s="78"/>
      <c r="AH192" s="78"/>
      <c r="AI192" s="78"/>
      <c r="AJ192" s="78"/>
      <c r="AK192" s="78"/>
      <c r="AL192" s="78"/>
      <c r="AM192" s="78"/>
      <c r="AN192" s="78"/>
      <c r="AO192" s="78"/>
      <c r="AP192" s="78"/>
      <c r="AQ192" s="78"/>
      <c r="AR192" s="78"/>
      <c r="AS192" s="78"/>
      <c r="AT192" s="78"/>
      <c r="AU192" s="78"/>
      <c r="AV192" s="78"/>
      <c r="AW192" s="78"/>
      <c r="AX192" s="78"/>
      <c r="AY192" s="78"/>
      <c r="AZ192" s="78"/>
      <c r="BA192" s="78"/>
      <c r="BB192" s="78"/>
      <c r="BC192" s="78"/>
      <c r="BD192" s="78"/>
      <c r="BE192" s="78"/>
      <c r="BF192" s="78"/>
      <c r="BG192" s="78"/>
      <c r="BH192" s="78"/>
      <c r="BI192" s="78"/>
      <c r="BJ192" s="78"/>
      <c r="BK192" s="78"/>
      <c r="BL192" s="78"/>
      <c r="BM192" s="78"/>
      <c r="BN192" s="78"/>
      <c r="BO192" s="78"/>
      <c r="BP192" s="78"/>
      <c r="BQ192" s="78"/>
      <c r="BR192" s="78"/>
      <c r="BS192" s="78"/>
      <c r="BT192" s="78"/>
      <c r="BU192" s="78"/>
      <c r="BV192" s="78"/>
      <c r="BW192" s="78"/>
      <c r="BX192" s="78"/>
      <c r="BY192" s="78"/>
    </row>
    <row r="193" spans="1:77" s="14" customFormat="1" ht="15">
      <c r="A193" s="66"/>
      <c r="B193" s="81" t="s">
        <v>126</v>
      </c>
      <c r="C193" s="82"/>
      <c r="D193" s="83" t="s">
        <v>127</v>
      </c>
      <c r="E193" s="83" t="s">
        <v>128</v>
      </c>
      <c r="F193" s="83" t="s">
        <v>129</v>
      </c>
      <c r="G193" s="84" t="s">
        <v>130</v>
      </c>
      <c r="H193" s="57"/>
      <c r="I193" s="78"/>
      <c r="J193" s="78"/>
      <c r="K193" s="78"/>
      <c r="L193" s="78"/>
      <c r="M193" s="78"/>
      <c r="N193" s="78"/>
      <c r="O193" s="78"/>
      <c r="P193" s="78"/>
      <c r="Q193" s="78"/>
      <c r="R193" s="78"/>
      <c r="S193" s="78"/>
      <c r="T193" s="78"/>
      <c r="U193" s="78"/>
      <c r="V193" s="78"/>
      <c r="W193" s="78"/>
      <c r="X193" s="78"/>
      <c r="Y193" s="78"/>
      <c r="Z193" s="78"/>
      <c r="AA193" s="78"/>
      <c r="AB193" s="78"/>
      <c r="AC193" s="78"/>
      <c r="AD193" s="78"/>
      <c r="AE193" s="78"/>
      <c r="AF193" s="78"/>
      <c r="AG193" s="78"/>
      <c r="AH193" s="78"/>
      <c r="AI193" s="78"/>
      <c r="AJ193" s="78"/>
      <c r="AK193" s="78"/>
      <c r="AL193" s="78"/>
      <c r="AM193" s="78"/>
      <c r="AN193" s="78"/>
      <c r="AO193" s="78"/>
      <c r="AP193" s="78"/>
      <c r="AQ193" s="78"/>
      <c r="AR193" s="78"/>
      <c r="AS193" s="78"/>
      <c r="AT193" s="78"/>
      <c r="AU193" s="78"/>
      <c r="AV193" s="78"/>
      <c r="AW193" s="78"/>
      <c r="AX193" s="78"/>
      <c r="AY193" s="78"/>
      <c r="AZ193" s="78"/>
      <c r="BA193" s="78"/>
      <c r="BB193" s="78"/>
      <c r="BC193" s="78"/>
      <c r="BD193" s="78"/>
      <c r="BE193" s="78"/>
      <c r="BF193" s="78"/>
      <c r="BG193" s="78"/>
      <c r="BH193" s="78"/>
      <c r="BI193" s="78"/>
      <c r="BJ193" s="78"/>
      <c r="BK193" s="78"/>
      <c r="BL193" s="78"/>
      <c r="BM193" s="78"/>
      <c r="BN193" s="78"/>
      <c r="BO193" s="78"/>
      <c r="BP193" s="78"/>
      <c r="BQ193" s="78"/>
      <c r="BR193" s="78"/>
      <c r="BS193" s="78"/>
      <c r="BT193" s="78"/>
      <c r="BU193" s="78"/>
      <c r="BV193" s="78"/>
      <c r="BW193" s="78"/>
      <c r="BX193" s="78"/>
      <c r="BY193" s="78"/>
    </row>
    <row r="194" spans="1:77" s="14" customFormat="1" ht="42.75">
      <c r="A194" s="66"/>
      <c r="B194" s="5"/>
      <c r="C194" s="85" t="s">
        <v>131</v>
      </c>
      <c r="D194" s="65"/>
      <c r="E194" s="65"/>
      <c r="F194" s="65"/>
      <c r="G194" s="65"/>
      <c r="H194" s="57"/>
      <c r="I194" s="78"/>
      <c r="J194" s="78"/>
      <c r="K194" s="78"/>
      <c r="L194" s="78"/>
      <c r="M194" s="78"/>
      <c r="N194" s="78"/>
      <c r="O194" s="78"/>
      <c r="P194" s="78"/>
      <c r="Q194" s="78"/>
      <c r="R194" s="78"/>
      <c r="S194" s="78"/>
      <c r="T194" s="78"/>
      <c r="U194" s="78"/>
      <c r="V194" s="78"/>
      <c r="W194" s="78"/>
      <c r="X194" s="78"/>
      <c r="Y194" s="78"/>
      <c r="Z194" s="78"/>
      <c r="AA194" s="78"/>
      <c r="AB194" s="78"/>
      <c r="AC194" s="78"/>
      <c r="AD194" s="78"/>
      <c r="AE194" s="78"/>
      <c r="AF194" s="78"/>
      <c r="AG194" s="78"/>
      <c r="AH194" s="78"/>
      <c r="AI194" s="78"/>
      <c r="AJ194" s="78"/>
      <c r="AK194" s="78"/>
      <c r="AL194" s="78"/>
      <c r="AM194" s="78"/>
      <c r="AN194" s="78"/>
      <c r="AO194" s="78"/>
      <c r="AP194" s="78"/>
      <c r="AQ194" s="78"/>
      <c r="AR194" s="78"/>
      <c r="AS194" s="78"/>
      <c r="AT194" s="78"/>
      <c r="AU194" s="78"/>
      <c r="AV194" s="78"/>
      <c r="AW194" s="78"/>
      <c r="AX194" s="78"/>
      <c r="AY194" s="78"/>
      <c r="AZ194" s="78"/>
      <c r="BA194" s="78"/>
      <c r="BB194" s="78"/>
      <c r="BC194" s="78"/>
      <c r="BD194" s="78"/>
      <c r="BE194" s="78"/>
      <c r="BF194" s="78"/>
      <c r="BG194" s="78"/>
      <c r="BH194" s="78"/>
      <c r="BI194" s="78"/>
      <c r="BJ194" s="78"/>
      <c r="BK194" s="78"/>
      <c r="BL194" s="78"/>
      <c r="BM194" s="78"/>
      <c r="BN194" s="78"/>
      <c r="BO194" s="78"/>
      <c r="BP194" s="78"/>
      <c r="BQ194" s="78"/>
      <c r="BR194" s="78"/>
      <c r="BS194" s="78"/>
      <c r="BT194" s="78"/>
      <c r="BU194" s="78"/>
      <c r="BV194" s="78"/>
      <c r="BW194" s="78"/>
      <c r="BX194" s="78"/>
      <c r="BY194" s="78"/>
    </row>
    <row r="195" spans="1:77" s="14" customFormat="1">
      <c r="A195" s="66"/>
      <c r="B195" s="4"/>
      <c r="C195" s="86"/>
      <c r="D195" s="65"/>
      <c r="E195" s="65"/>
      <c r="F195" s="65"/>
      <c r="G195" s="65"/>
      <c r="H195" s="57"/>
      <c r="I195" s="78"/>
      <c r="J195" s="78"/>
      <c r="K195" s="78"/>
      <c r="L195" s="78"/>
      <c r="M195" s="78"/>
      <c r="N195" s="78"/>
      <c r="O195" s="78"/>
      <c r="P195" s="78"/>
      <c r="Q195" s="78"/>
      <c r="R195" s="78"/>
      <c r="S195" s="78"/>
      <c r="T195" s="78"/>
      <c r="U195" s="78"/>
      <c r="V195" s="78"/>
      <c r="W195" s="78"/>
      <c r="X195" s="78"/>
      <c r="Y195" s="78"/>
      <c r="Z195" s="78"/>
      <c r="AA195" s="78"/>
      <c r="AB195" s="78"/>
      <c r="AC195" s="78"/>
      <c r="AD195" s="78"/>
      <c r="AE195" s="78"/>
      <c r="AF195" s="78"/>
      <c r="AG195" s="78"/>
      <c r="AH195" s="78"/>
      <c r="AI195" s="78"/>
      <c r="AJ195" s="78"/>
      <c r="AK195" s="78"/>
      <c r="AL195" s="78"/>
      <c r="AM195" s="78"/>
      <c r="AN195" s="78"/>
      <c r="AO195" s="78"/>
      <c r="AP195" s="78"/>
      <c r="AQ195" s="78"/>
      <c r="AR195" s="78"/>
      <c r="AS195" s="78"/>
      <c r="AT195" s="78"/>
      <c r="AU195" s="78"/>
      <c r="AV195" s="78"/>
      <c r="AW195" s="78"/>
      <c r="AX195" s="78"/>
      <c r="AY195" s="78"/>
      <c r="AZ195" s="78"/>
      <c r="BA195" s="78"/>
      <c r="BB195" s="78"/>
      <c r="BC195" s="78"/>
      <c r="BD195" s="78"/>
      <c r="BE195" s="78"/>
      <c r="BF195" s="78"/>
      <c r="BG195" s="78"/>
      <c r="BH195" s="78"/>
      <c r="BI195" s="78"/>
      <c r="BJ195" s="78"/>
      <c r="BK195" s="78"/>
      <c r="BL195" s="78"/>
      <c r="BM195" s="78"/>
      <c r="BN195" s="78"/>
      <c r="BO195" s="78"/>
      <c r="BP195" s="78"/>
      <c r="BQ195" s="78"/>
      <c r="BR195" s="78"/>
      <c r="BS195" s="78"/>
      <c r="BT195" s="78"/>
      <c r="BU195" s="78"/>
      <c r="BV195" s="78"/>
      <c r="BW195" s="78"/>
      <c r="BX195" s="78"/>
      <c r="BY195" s="78"/>
    </row>
    <row r="196" spans="1:77" s="14" customFormat="1">
      <c r="A196" s="66"/>
      <c r="B196" s="71"/>
      <c r="C196" s="2"/>
      <c r="D196" s="2"/>
      <c r="E196" s="5"/>
      <c r="F196" s="5"/>
      <c r="G196" s="5"/>
      <c r="H196" s="57"/>
      <c r="I196" s="78"/>
      <c r="J196" s="78"/>
      <c r="K196" s="78"/>
      <c r="L196" s="78"/>
      <c r="M196" s="78"/>
      <c r="N196" s="78"/>
      <c r="O196" s="78"/>
      <c r="P196" s="78"/>
      <c r="Q196" s="78"/>
      <c r="R196" s="78"/>
      <c r="S196" s="78"/>
      <c r="T196" s="78"/>
      <c r="U196" s="78"/>
      <c r="V196" s="78"/>
      <c r="W196" s="78"/>
      <c r="X196" s="78"/>
      <c r="Y196" s="78"/>
      <c r="Z196" s="78"/>
      <c r="AA196" s="78"/>
      <c r="AB196" s="78"/>
      <c r="AC196" s="78"/>
      <c r="AD196" s="78"/>
      <c r="AE196" s="78"/>
      <c r="AF196" s="78"/>
      <c r="AG196" s="78"/>
      <c r="AH196" s="78"/>
      <c r="AI196" s="78"/>
      <c r="AJ196" s="78"/>
      <c r="AK196" s="78"/>
      <c r="AL196" s="78"/>
      <c r="AM196" s="78"/>
      <c r="AN196" s="78"/>
      <c r="AO196" s="78"/>
      <c r="AP196" s="78"/>
      <c r="AQ196" s="78"/>
      <c r="AR196" s="78"/>
      <c r="AS196" s="78"/>
      <c r="AT196" s="78"/>
      <c r="AU196" s="78"/>
      <c r="AV196" s="78"/>
      <c r="AW196" s="78"/>
      <c r="AX196" s="78"/>
      <c r="AY196" s="78"/>
      <c r="AZ196" s="78"/>
      <c r="BA196" s="78"/>
      <c r="BB196" s="78"/>
      <c r="BC196" s="78"/>
      <c r="BD196" s="78"/>
      <c r="BE196" s="78"/>
      <c r="BF196" s="78"/>
      <c r="BG196" s="78"/>
      <c r="BH196" s="78"/>
      <c r="BI196" s="78"/>
      <c r="BJ196" s="78"/>
      <c r="BK196" s="78"/>
      <c r="BL196" s="78"/>
      <c r="BM196" s="78"/>
      <c r="BN196" s="78"/>
      <c r="BO196" s="78"/>
      <c r="BP196" s="78"/>
      <c r="BQ196" s="78"/>
      <c r="BR196" s="78"/>
      <c r="BS196" s="78"/>
      <c r="BT196" s="78"/>
      <c r="BU196" s="78"/>
      <c r="BV196" s="78"/>
      <c r="BW196" s="78"/>
      <c r="BX196" s="78"/>
      <c r="BY196" s="78"/>
    </row>
    <row r="197" spans="1:77" s="14" customFormat="1" ht="15">
      <c r="A197" s="66"/>
      <c r="B197" s="76" t="s">
        <v>132</v>
      </c>
      <c r="C197" s="2"/>
      <c r="D197" s="2"/>
      <c r="E197" s="5"/>
      <c r="F197" s="5"/>
      <c r="G197" s="5"/>
      <c r="H197" s="57"/>
      <c r="I197" s="78"/>
      <c r="J197" s="78"/>
      <c r="K197" s="78"/>
      <c r="L197" s="78"/>
      <c r="M197" s="78"/>
      <c r="N197" s="78"/>
      <c r="O197" s="78"/>
      <c r="P197" s="78"/>
      <c r="Q197" s="78"/>
      <c r="R197" s="78"/>
      <c r="S197" s="78"/>
      <c r="T197" s="78"/>
      <c r="U197" s="78"/>
      <c r="V197" s="78"/>
      <c r="W197" s="78"/>
      <c r="X197" s="78"/>
      <c r="Y197" s="78"/>
      <c r="Z197" s="78"/>
      <c r="AA197" s="78"/>
      <c r="AB197" s="78"/>
      <c r="AC197" s="78"/>
      <c r="AD197" s="78"/>
      <c r="AE197" s="78"/>
      <c r="AF197" s="78"/>
      <c r="AG197" s="78"/>
      <c r="AH197" s="78"/>
      <c r="AI197" s="78"/>
      <c r="AJ197" s="78"/>
      <c r="AK197" s="78"/>
      <c r="AL197" s="78"/>
      <c r="AM197" s="78"/>
      <c r="AN197" s="78"/>
      <c r="AO197" s="78"/>
      <c r="AP197" s="78"/>
      <c r="AQ197" s="78"/>
      <c r="AR197" s="78"/>
      <c r="AS197" s="78"/>
      <c r="AT197" s="78"/>
      <c r="AU197" s="78"/>
      <c r="AV197" s="78"/>
      <c r="AW197" s="78"/>
      <c r="AX197" s="78"/>
      <c r="AY197" s="78"/>
      <c r="AZ197" s="78"/>
      <c r="BA197" s="78"/>
      <c r="BB197" s="78"/>
      <c r="BC197" s="78"/>
      <c r="BD197" s="78"/>
      <c r="BE197" s="78"/>
      <c r="BF197" s="78"/>
      <c r="BG197" s="78"/>
      <c r="BH197" s="78"/>
      <c r="BI197" s="78"/>
      <c r="BJ197" s="78"/>
      <c r="BK197" s="78"/>
      <c r="BL197" s="78"/>
      <c r="BM197" s="78"/>
      <c r="BN197" s="78"/>
      <c r="BO197" s="78"/>
      <c r="BP197" s="78"/>
      <c r="BQ197" s="78"/>
      <c r="BR197" s="78"/>
      <c r="BS197" s="78"/>
      <c r="BT197" s="78"/>
      <c r="BU197" s="78"/>
      <c r="BV197" s="78"/>
      <c r="BW197" s="78"/>
      <c r="BX197" s="78"/>
      <c r="BY197" s="78"/>
    </row>
    <row r="198" spans="1:77" s="14" customFormat="1">
      <c r="A198" s="66"/>
      <c r="B198" s="4"/>
      <c r="C198" s="4"/>
      <c r="D198" s="5"/>
      <c r="E198" s="5"/>
      <c r="F198" s="5"/>
      <c r="G198" s="5"/>
      <c r="H198" s="2"/>
      <c r="I198" s="78"/>
      <c r="J198" s="78"/>
      <c r="K198" s="78"/>
      <c r="L198" s="78"/>
      <c r="M198" s="78"/>
      <c r="N198" s="78"/>
      <c r="O198" s="78"/>
      <c r="P198" s="78"/>
      <c r="Q198" s="78"/>
      <c r="R198" s="78"/>
      <c r="S198" s="78"/>
      <c r="T198" s="78"/>
      <c r="U198" s="78"/>
      <c r="V198" s="78"/>
      <c r="W198" s="78"/>
      <c r="X198" s="78"/>
      <c r="Y198" s="78"/>
      <c r="Z198" s="78"/>
      <c r="AA198" s="78"/>
      <c r="AB198" s="78"/>
      <c r="AC198" s="78"/>
      <c r="AD198" s="78"/>
      <c r="AE198" s="78"/>
      <c r="AF198" s="78"/>
      <c r="AG198" s="78"/>
      <c r="AH198" s="78"/>
      <c r="AI198" s="78"/>
      <c r="AJ198" s="78"/>
      <c r="AK198" s="78"/>
      <c r="AL198" s="78"/>
      <c r="AM198" s="78"/>
      <c r="AN198" s="78"/>
      <c r="AO198" s="78"/>
      <c r="AP198" s="78"/>
      <c r="AQ198" s="78"/>
      <c r="AR198" s="78"/>
      <c r="AS198" s="78"/>
      <c r="AT198" s="78"/>
      <c r="AU198" s="78"/>
      <c r="AV198" s="78"/>
      <c r="AW198" s="78"/>
      <c r="AX198" s="78"/>
      <c r="AY198" s="78"/>
      <c r="AZ198" s="78"/>
      <c r="BA198" s="78"/>
      <c r="BB198" s="78"/>
      <c r="BC198" s="78"/>
      <c r="BD198" s="78"/>
      <c r="BE198" s="78"/>
      <c r="BF198" s="78"/>
      <c r="BG198" s="78"/>
      <c r="BH198" s="78"/>
      <c r="BI198" s="78"/>
      <c r="BJ198" s="78"/>
      <c r="BK198" s="78"/>
      <c r="BL198" s="78"/>
      <c r="BM198" s="78"/>
      <c r="BN198" s="78"/>
      <c r="BO198" s="78"/>
      <c r="BP198" s="78"/>
      <c r="BQ198" s="78"/>
      <c r="BR198" s="78"/>
      <c r="BS198" s="78"/>
      <c r="BT198" s="78"/>
      <c r="BU198" s="78"/>
      <c r="BV198" s="78"/>
      <c r="BW198" s="78"/>
      <c r="BX198" s="78"/>
      <c r="BY198" s="78"/>
    </row>
    <row r="199" spans="1:77" s="14" customFormat="1">
      <c r="A199" s="66"/>
      <c r="B199" s="109" t="s">
        <v>253</v>
      </c>
      <c r="C199" s="2"/>
      <c r="D199" s="2"/>
      <c r="E199" s="5"/>
      <c r="F199" s="5"/>
      <c r="G199" s="5"/>
      <c r="H199" s="57"/>
      <c r="I199" s="78"/>
      <c r="J199" s="78"/>
      <c r="K199" s="78"/>
      <c r="L199" s="78"/>
      <c r="M199" s="78"/>
      <c r="N199" s="78"/>
      <c r="O199" s="78"/>
      <c r="P199" s="78"/>
      <c r="Q199" s="78"/>
      <c r="R199" s="78"/>
      <c r="S199" s="78"/>
      <c r="T199" s="78"/>
      <c r="U199" s="78"/>
      <c r="V199" s="78"/>
      <c r="W199" s="78"/>
      <c r="X199" s="78"/>
      <c r="Y199" s="78"/>
      <c r="Z199" s="78"/>
      <c r="AA199" s="78"/>
      <c r="AB199" s="78"/>
      <c r="AC199" s="78"/>
      <c r="AD199" s="78"/>
      <c r="AE199" s="78"/>
      <c r="AF199" s="78"/>
      <c r="AG199" s="78"/>
      <c r="AH199" s="78"/>
      <c r="AI199" s="78"/>
      <c r="AJ199" s="78"/>
      <c r="AK199" s="78"/>
      <c r="AL199" s="78"/>
      <c r="AM199" s="78"/>
      <c r="AN199" s="78"/>
      <c r="AO199" s="78"/>
      <c r="AP199" s="78"/>
      <c r="AQ199" s="78"/>
      <c r="AR199" s="78"/>
      <c r="AS199" s="78"/>
      <c r="AT199" s="78"/>
      <c r="AU199" s="78"/>
      <c r="AV199" s="78"/>
      <c r="AW199" s="78"/>
      <c r="AX199" s="78"/>
      <c r="AY199" s="78"/>
      <c r="AZ199" s="78"/>
      <c r="BA199" s="78"/>
      <c r="BB199" s="78"/>
      <c r="BC199" s="78"/>
      <c r="BD199" s="78"/>
      <c r="BE199" s="78"/>
      <c r="BF199" s="78"/>
      <c r="BG199" s="78"/>
      <c r="BH199" s="78"/>
      <c r="BI199" s="78"/>
      <c r="BJ199" s="78"/>
      <c r="BK199" s="78"/>
      <c r="BL199" s="78"/>
      <c r="BM199" s="78"/>
      <c r="BN199" s="78"/>
      <c r="BO199" s="78"/>
      <c r="BP199" s="78"/>
      <c r="BQ199" s="78"/>
      <c r="BR199" s="78"/>
      <c r="BS199" s="78"/>
      <c r="BT199" s="78"/>
      <c r="BU199" s="78"/>
      <c r="BV199" s="78"/>
      <c r="BW199" s="78"/>
      <c r="BX199" s="78"/>
      <c r="BY199" s="78"/>
    </row>
    <row r="200" spans="1:77" ht="42.75">
      <c r="B200" s="140" t="s">
        <v>270</v>
      </c>
      <c r="C200" s="99" t="s">
        <v>144</v>
      </c>
      <c r="D200" s="152" t="s">
        <v>218</v>
      </c>
      <c r="E200" s="100" t="s">
        <v>2155</v>
      </c>
    </row>
    <row r="201" spans="1:77">
      <c r="B201" s="16"/>
      <c r="C201" s="102">
        <v>1</v>
      </c>
      <c r="D201" s="103"/>
      <c r="E201" s="41"/>
    </row>
    <row r="202" spans="1:77">
      <c r="C202" s="104">
        <v>2</v>
      </c>
      <c r="D202" s="103"/>
      <c r="E202" s="41"/>
    </row>
    <row r="203" spans="1:77">
      <c r="C203" s="104">
        <v>3</v>
      </c>
      <c r="D203" s="103"/>
      <c r="E203" s="41"/>
    </row>
    <row r="204" spans="1:77">
      <c r="C204" s="104">
        <v>4</v>
      </c>
      <c r="D204" s="103"/>
      <c r="E204" s="41"/>
    </row>
    <row r="205" spans="1:77">
      <c r="C205" s="104">
        <v>5</v>
      </c>
      <c r="D205" s="103"/>
      <c r="E205" s="41"/>
    </row>
    <row r="206" spans="1:77">
      <c r="C206" s="104">
        <v>6</v>
      </c>
      <c r="D206" s="103"/>
      <c r="E206" s="41"/>
    </row>
    <row r="207" spans="1:77">
      <c r="C207" s="104">
        <v>7</v>
      </c>
      <c r="D207" s="103"/>
      <c r="E207" s="41"/>
    </row>
    <row r="208" spans="1:77">
      <c r="C208" s="104">
        <v>8</v>
      </c>
      <c r="D208" s="103"/>
      <c r="E208" s="41"/>
    </row>
    <row r="209" spans="1:78">
      <c r="C209" s="104">
        <v>9</v>
      </c>
      <c r="D209" s="103"/>
      <c r="E209" s="41"/>
      <c r="F209" s="124"/>
    </row>
    <row r="210" spans="1:78">
      <c r="C210" s="105">
        <v>10</v>
      </c>
      <c r="D210" s="103"/>
      <c r="E210" s="41"/>
    </row>
    <row r="211" spans="1:78">
      <c r="C211" s="777" t="s">
        <v>149</v>
      </c>
      <c r="D211" s="778"/>
      <c r="E211" s="154">
        <f>SUM(E201:E210)</f>
        <v>0</v>
      </c>
    </row>
    <row r="212" spans="1:78">
      <c r="A212" s="51"/>
    </row>
    <row r="213" spans="1:78" s="16" customFormat="1" ht="18.75" thickBot="1">
      <c r="A213" s="18"/>
      <c r="C213" s="110"/>
      <c r="D213" s="110"/>
      <c r="E213" s="110"/>
      <c r="F213" s="111"/>
      <c r="G213" s="111"/>
      <c r="H213" s="112"/>
      <c r="I213" s="2"/>
      <c r="J213" s="67"/>
      <c r="K213" s="67"/>
      <c r="L213" s="67"/>
      <c r="M213" s="67"/>
      <c r="N213" s="67"/>
      <c r="O213" s="67"/>
      <c r="P213" s="67"/>
      <c r="Q213" s="67"/>
      <c r="R213" s="67"/>
      <c r="S213" s="67"/>
      <c r="T213" s="67"/>
      <c r="U213" s="67"/>
      <c r="V213" s="67"/>
      <c r="W213" s="67"/>
      <c r="X213" s="67"/>
      <c r="Y213" s="67"/>
      <c r="Z213" s="67"/>
      <c r="AA213" s="67"/>
      <c r="AB213" s="67"/>
      <c r="AC213" s="67"/>
      <c r="AD213" s="67"/>
      <c r="AE213" s="67"/>
      <c r="AF213" s="67"/>
      <c r="AG213" s="67"/>
      <c r="AH213" s="67"/>
      <c r="AI213" s="67"/>
      <c r="AJ213" s="67"/>
      <c r="AK213" s="67"/>
      <c r="AL213" s="67"/>
      <c r="AM213" s="67"/>
      <c r="AN213" s="67"/>
      <c r="AO213" s="67"/>
      <c r="AP213" s="67"/>
      <c r="AQ213" s="67"/>
      <c r="AR213" s="67"/>
      <c r="AS213" s="67"/>
      <c r="AT213" s="67"/>
      <c r="AU213" s="67"/>
      <c r="AV213" s="67"/>
      <c r="AW213" s="67"/>
      <c r="AX213" s="67"/>
      <c r="AY213" s="67"/>
      <c r="AZ213" s="67"/>
      <c r="BA213" s="67"/>
      <c r="BB213" s="67"/>
      <c r="BC213" s="67"/>
      <c r="BD213" s="67"/>
      <c r="BE213" s="67"/>
      <c r="BF213" s="67"/>
      <c r="BG213" s="67"/>
      <c r="BH213" s="67"/>
      <c r="BI213" s="67"/>
      <c r="BJ213" s="67"/>
      <c r="BK213" s="67"/>
      <c r="BL213" s="67"/>
      <c r="BM213" s="67"/>
      <c r="BN213" s="67"/>
      <c r="BO213" s="67"/>
      <c r="BP213" s="67"/>
      <c r="BQ213" s="67"/>
      <c r="BR213" s="67"/>
      <c r="BS213" s="67"/>
      <c r="BT213" s="67"/>
      <c r="BU213" s="67"/>
      <c r="BV213" s="67"/>
      <c r="BW213" s="67"/>
      <c r="BX213" s="67"/>
      <c r="BY213" s="67"/>
      <c r="BZ213" s="67"/>
    </row>
    <row r="214" spans="1:78" s="16" customFormat="1" ht="15">
      <c r="A214" s="18"/>
      <c r="B214" s="6" t="s">
        <v>133</v>
      </c>
      <c r="C214" s="113"/>
      <c r="D214" s="114" t="s">
        <v>134</v>
      </c>
      <c r="E214" s="115" t="s">
        <v>135</v>
      </c>
      <c r="F214" s="116" t="s">
        <v>136</v>
      </c>
      <c r="G214" s="117" t="s">
        <v>137</v>
      </c>
      <c r="I214" s="776"/>
      <c r="J214" s="67"/>
      <c r="K214" s="67"/>
      <c r="L214" s="67"/>
      <c r="M214" s="67"/>
      <c r="N214" s="67"/>
      <c r="O214" s="67"/>
      <c r="P214" s="67"/>
      <c r="Q214" s="67"/>
      <c r="R214" s="67"/>
      <c r="S214" s="67"/>
      <c r="T214" s="67"/>
      <c r="U214" s="67"/>
      <c r="V214" s="67"/>
      <c r="W214" s="67"/>
      <c r="X214" s="67"/>
      <c r="Y214" s="67"/>
      <c r="Z214" s="67"/>
      <c r="AA214" s="67"/>
      <c r="AB214" s="67"/>
      <c r="AC214" s="67"/>
      <c r="AD214" s="67"/>
      <c r="AE214" s="67"/>
      <c r="AF214" s="67"/>
      <c r="AG214" s="67"/>
      <c r="AH214" s="67"/>
      <c r="AI214" s="67"/>
      <c r="AJ214" s="67"/>
      <c r="AK214" s="67"/>
      <c r="AL214" s="67"/>
      <c r="AM214" s="67"/>
      <c r="AN214" s="67"/>
      <c r="AO214" s="67"/>
      <c r="AP214" s="67"/>
      <c r="AQ214" s="67"/>
      <c r="AR214" s="67"/>
      <c r="AS214" s="67"/>
      <c r="AT214" s="67"/>
      <c r="AU214" s="67"/>
      <c r="AV214" s="67"/>
      <c r="AW214" s="67"/>
      <c r="AX214" s="67"/>
      <c r="AY214" s="67"/>
      <c r="AZ214" s="67"/>
      <c r="BA214" s="67"/>
      <c r="BB214" s="67"/>
      <c r="BC214" s="67"/>
      <c r="BD214" s="67"/>
      <c r="BE214" s="67"/>
      <c r="BF214" s="67"/>
      <c r="BG214" s="67"/>
      <c r="BH214" s="67"/>
      <c r="BI214" s="67"/>
      <c r="BJ214" s="67"/>
      <c r="BK214" s="67"/>
      <c r="BL214" s="67"/>
      <c r="BM214" s="67"/>
      <c r="BN214" s="67"/>
      <c r="BO214" s="67"/>
      <c r="BP214" s="67"/>
      <c r="BQ214" s="67"/>
      <c r="BR214" s="67"/>
      <c r="BS214" s="67"/>
      <c r="BT214" s="67"/>
      <c r="BU214" s="67"/>
      <c r="BV214" s="67"/>
      <c r="BW214" s="67"/>
      <c r="BX214" s="67"/>
      <c r="BY214" s="67"/>
      <c r="BZ214" s="67"/>
    </row>
    <row r="215" spans="1:78" s="16" customFormat="1" ht="72" thickBot="1">
      <c r="A215" s="18"/>
      <c r="C215" s="131" t="s">
        <v>140</v>
      </c>
      <c r="D215" s="118">
        <f>IF(E211=0,0,E211*tCO2e_KWhחשמל)</f>
        <v>0</v>
      </c>
      <c r="E215" s="167">
        <f>IF(E211=0,0,$C$51)</f>
        <v>0</v>
      </c>
      <c r="F215" s="168">
        <f>IF(E215=0,0,-1*(1-D215/E215))</f>
        <v>0</v>
      </c>
      <c r="G215" s="119"/>
      <c r="H215" s="141" t="s">
        <v>138</v>
      </c>
      <c r="I215" s="776"/>
      <c r="J215" s="67"/>
      <c r="K215" s="67"/>
      <c r="L215" s="67"/>
      <c r="M215" s="67"/>
      <c r="N215" s="67"/>
      <c r="O215" s="67"/>
      <c r="P215" s="67"/>
      <c r="Q215" s="67"/>
      <c r="R215" s="67"/>
      <c r="S215" s="67"/>
      <c r="T215" s="67"/>
      <c r="U215" s="67"/>
      <c r="V215" s="67"/>
      <c r="W215" s="67"/>
      <c r="X215" s="67"/>
      <c r="Y215" s="67"/>
      <c r="Z215" s="67"/>
      <c r="AA215" s="67"/>
      <c r="AB215" s="67"/>
      <c r="AC215" s="67"/>
      <c r="AD215" s="67"/>
      <c r="AE215" s="67"/>
      <c r="AF215" s="67"/>
      <c r="AG215" s="67"/>
      <c r="AH215" s="67"/>
      <c r="AI215" s="67"/>
      <c r="AJ215" s="67"/>
      <c r="AK215" s="67"/>
      <c r="AL215" s="67"/>
      <c r="AM215" s="67"/>
      <c r="AN215" s="67"/>
      <c r="AO215" s="67"/>
      <c r="AP215" s="67"/>
      <c r="AQ215" s="67"/>
      <c r="AR215" s="67"/>
      <c r="AS215" s="67"/>
      <c r="AT215" s="67"/>
      <c r="AU215" s="67"/>
      <c r="AV215" s="67"/>
      <c r="AW215" s="67"/>
      <c r="AX215" s="67"/>
      <c r="AY215" s="67"/>
      <c r="AZ215" s="67"/>
      <c r="BA215" s="67"/>
      <c r="BB215" s="67"/>
      <c r="BC215" s="67"/>
      <c r="BD215" s="67"/>
      <c r="BE215" s="67"/>
      <c r="BF215" s="67"/>
      <c r="BG215" s="67"/>
      <c r="BH215" s="67"/>
      <c r="BI215" s="67"/>
      <c r="BJ215" s="67"/>
      <c r="BK215" s="67"/>
      <c r="BL215" s="67"/>
      <c r="BM215" s="67"/>
      <c r="BN215" s="67"/>
      <c r="BO215" s="67"/>
      <c r="BP215" s="67"/>
      <c r="BQ215" s="67"/>
      <c r="BR215" s="67"/>
      <c r="BS215" s="67"/>
      <c r="BT215" s="67"/>
      <c r="BU215" s="67"/>
      <c r="BV215" s="67"/>
      <c r="BW215" s="67"/>
      <c r="BX215" s="67"/>
      <c r="BY215" s="67"/>
      <c r="BZ215" s="67"/>
    </row>
    <row r="216" spans="1:78" s="16" customFormat="1" ht="15.75" thickBot="1">
      <c r="A216" s="18"/>
      <c r="B216" s="71"/>
      <c r="C216" s="3"/>
      <c r="D216" s="88"/>
      <c r="E216" s="5"/>
      <c r="F216" s="89"/>
      <c r="G216" s="2"/>
      <c r="H216" s="2"/>
      <c r="I216" s="67"/>
      <c r="J216" s="67"/>
      <c r="K216" s="67"/>
      <c r="L216" s="67"/>
      <c r="M216" s="67"/>
      <c r="N216" s="67"/>
      <c r="O216" s="67"/>
      <c r="P216" s="67"/>
      <c r="Q216" s="67"/>
      <c r="R216" s="67"/>
      <c r="S216" s="67"/>
      <c r="T216" s="67"/>
      <c r="U216" s="67"/>
      <c r="V216" s="67"/>
      <c r="W216" s="67"/>
      <c r="X216" s="67"/>
      <c r="Y216" s="67"/>
      <c r="Z216" s="67"/>
      <c r="AA216" s="67"/>
      <c r="AB216" s="67"/>
      <c r="AC216" s="67"/>
      <c r="AD216" s="67"/>
      <c r="AE216" s="67"/>
      <c r="AF216" s="67"/>
      <c r="AG216" s="67"/>
      <c r="AH216" s="67"/>
      <c r="AI216" s="67"/>
      <c r="AJ216" s="67"/>
      <c r="AK216" s="67"/>
      <c r="AL216" s="67"/>
      <c r="AM216" s="67"/>
      <c r="AN216" s="67"/>
      <c r="AO216" s="67"/>
      <c r="AP216" s="67"/>
      <c r="AQ216" s="67"/>
      <c r="AR216" s="67"/>
      <c r="AS216" s="67"/>
      <c r="AT216" s="67"/>
      <c r="AU216" s="67"/>
      <c r="AV216" s="67"/>
      <c r="AW216" s="67"/>
      <c r="AX216" s="67"/>
      <c r="AY216" s="67"/>
      <c r="AZ216" s="67"/>
      <c r="BA216" s="67"/>
      <c r="BB216" s="67"/>
      <c r="BC216" s="67"/>
      <c r="BD216" s="67"/>
      <c r="BE216" s="67"/>
      <c r="BF216" s="67"/>
      <c r="BG216" s="67"/>
      <c r="BH216" s="67"/>
      <c r="BI216" s="67"/>
      <c r="BJ216" s="67"/>
      <c r="BK216" s="67"/>
      <c r="BL216" s="67"/>
      <c r="BM216" s="67"/>
      <c r="BN216" s="67"/>
      <c r="BO216" s="67"/>
      <c r="BP216" s="67"/>
      <c r="BQ216" s="67"/>
      <c r="BR216" s="67"/>
      <c r="BS216" s="67"/>
      <c r="BT216" s="67"/>
      <c r="BU216" s="67"/>
      <c r="BV216" s="67"/>
      <c r="BW216" s="67"/>
      <c r="BX216" s="67"/>
      <c r="BY216" s="67"/>
    </row>
    <row r="217" spans="1:78" s="16" customFormat="1" ht="15">
      <c r="A217" s="18"/>
      <c r="B217" s="7" t="s">
        <v>143</v>
      </c>
      <c r="C217" s="120"/>
      <c r="D217" s="121" t="s">
        <v>134</v>
      </c>
      <c r="E217" s="122" t="s">
        <v>135</v>
      </c>
      <c r="F217" s="121" t="s">
        <v>136</v>
      </c>
      <c r="G217" s="123" t="s">
        <v>137</v>
      </c>
      <c r="I217" s="67"/>
      <c r="J217" s="67"/>
      <c r="K217" s="67"/>
      <c r="L217" s="67"/>
      <c r="M217" s="67"/>
      <c r="N217" s="67"/>
      <c r="O217" s="67"/>
      <c r="P217" s="67"/>
      <c r="Q217" s="67"/>
      <c r="R217" s="67"/>
      <c r="S217" s="67"/>
      <c r="T217" s="67"/>
      <c r="U217" s="67"/>
      <c r="V217" s="67"/>
      <c r="W217" s="67"/>
      <c r="X217" s="67"/>
      <c r="Y217" s="67"/>
      <c r="Z217" s="67"/>
      <c r="AA217" s="67"/>
      <c r="AB217" s="67"/>
      <c r="AC217" s="67"/>
      <c r="AD217" s="67"/>
      <c r="AE217" s="67"/>
      <c r="AF217" s="67"/>
      <c r="AG217" s="67"/>
      <c r="AH217" s="67"/>
      <c r="AI217" s="67"/>
      <c r="AJ217" s="67"/>
      <c r="AK217" s="67"/>
      <c r="AL217" s="67"/>
      <c r="AM217" s="67"/>
      <c r="AN217" s="67"/>
      <c r="AO217" s="67"/>
      <c r="AP217" s="67"/>
      <c r="AQ217" s="67"/>
      <c r="AR217" s="67"/>
      <c r="AS217" s="67"/>
      <c r="AT217" s="67"/>
      <c r="AU217" s="67"/>
      <c r="AV217" s="67"/>
      <c r="AW217" s="67"/>
      <c r="AX217" s="67"/>
      <c r="AY217" s="67"/>
      <c r="AZ217" s="67"/>
      <c r="BA217" s="67"/>
      <c r="BB217" s="67"/>
      <c r="BC217" s="67"/>
      <c r="BD217" s="67"/>
      <c r="BE217" s="67"/>
      <c r="BF217" s="67"/>
      <c r="BG217" s="67"/>
      <c r="BH217" s="67"/>
      <c r="BI217" s="67"/>
      <c r="BJ217" s="67"/>
      <c r="BK217" s="67"/>
      <c r="BL217" s="67"/>
      <c r="BM217" s="67"/>
      <c r="BN217" s="67"/>
      <c r="BO217" s="67"/>
      <c r="BP217" s="67"/>
      <c r="BQ217" s="67"/>
      <c r="BR217" s="67"/>
      <c r="BS217" s="67"/>
      <c r="BT217" s="67"/>
      <c r="BU217" s="67"/>
      <c r="BV217" s="67"/>
      <c r="BW217" s="67"/>
      <c r="BX217" s="67"/>
    </row>
    <row r="218" spans="1:78" s="16" customFormat="1" ht="72" thickBot="1">
      <c r="A218" s="18"/>
      <c r="B218" s="71"/>
      <c r="C218" s="87" t="s">
        <v>210</v>
      </c>
      <c r="D218" s="118">
        <f>IF(E211=0,0,E211)</f>
        <v>0</v>
      </c>
      <c r="E218" s="118">
        <f>IF(E211=0,0,$E$51)</f>
        <v>0</v>
      </c>
      <c r="F218" s="168">
        <f>IF(E218=0,0,-1*(1-D218/E218))</f>
        <v>0</v>
      </c>
      <c r="G218" s="119"/>
      <c r="H218" s="169" t="s">
        <v>138</v>
      </c>
      <c r="I218" s="67"/>
      <c r="J218" s="67"/>
      <c r="K218" s="67"/>
      <c r="L218" s="67"/>
      <c r="M218" s="67"/>
      <c r="N218" s="67"/>
      <c r="O218" s="67"/>
      <c r="P218" s="67"/>
      <c r="Q218" s="67"/>
      <c r="R218" s="67"/>
      <c r="S218" s="67"/>
      <c r="T218" s="67"/>
      <c r="U218" s="67"/>
      <c r="V218" s="67"/>
      <c r="W218" s="67"/>
      <c r="X218" s="67"/>
      <c r="Y218" s="67"/>
      <c r="Z218" s="67"/>
      <c r="AA218" s="67"/>
      <c r="AB218" s="67"/>
      <c r="AC218" s="67"/>
      <c r="AD218" s="67"/>
      <c r="AE218" s="67"/>
      <c r="AF218" s="67"/>
      <c r="AG218" s="67"/>
      <c r="AH218" s="67"/>
      <c r="AI218" s="67"/>
      <c r="AJ218" s="67"/>
      <c r="AK218" s="67"/>
      <c r="AL218" s="67"/>
      <c r="AM218" s="67"/>
      <c r="AN218" s="67"/>
      <c r="AO218" s="67"/>
      <c r="AP218" s="67"/>
      <c r="AQ218" s="67"/>
      <c r="AR218" s="67"/>
      <c r="AS218" s="67"/>
      <c r="AT218" s="67"/>
      <c r="AU218" s="67"/>
      <c r="AV218" s="67"/>
      <c r="AW218" s="67"/>
      <c r="AX218" s="67"/>
      <c r="AY218" s="67"/>
      <c r="AZ218" s="67"/>
      <c r="BA218" s="67"/>
      <c r="BB218" s="67"/>
      <c r="BC218" s="67"/>
      <c r="BD218" s="67"/>
      <c r="BE218" s="67"/>
      <c r="BF218" s="67"/>
      <c r="BG218" s="67"/>
      <c r="BH218" s="67"/>
      <c r="BI218" s="67"/>
      <c r="BJ218" s="67"/>
      <c r="BK218" s="67"/>
      <c r="BL218" s="67"/>
      <c r="BM218" s="67"/>
      <c r="BN218" s="67"/>
      <c r="BO218" s="67"/>
      <c r="BP218" s="67"/>
      <c r="BQ218" s="67"/>
      <c r="BR218" s="67"/>
      <c r="BS218" s="67"/>
      <c r="BT218" s="67"/>
      <c r="BU218" s="67"/>
      <c r="BV218" s="67"/>
      <c r="BW218" s="67"/>
      <c r="BX218" s="67"/>
    </row>
  </sheetData>
  <sheetProtection algorithmName="SHA-512" hashValue="x9pxn7TIZQYc4v6JcXO4xCxKrszOkQtgkfo8JH0JI7PbcvhcWnGVcthMNSlgqcc5EWVUk6U35WbqNnmlFiRXOA==" saltValue="VBNwwnr0nznZn56pgDHLaA==" spinCount="100000" sheet="1" objects="1" scenarios="1" selectLockedCells="1"/>
  <customSheetViews>
    <customSheetView guid="{2DAA1D84-496C-43B3-9B3D-F6443FDB70D2}" scale="90" hiddenRows="1">
      <selection activeCell="E149" sqref="E149"/>
      <pageMargins left="0.7" right="0.7" top="0.75" bottom="0.75" header="0.3" footer="0.3"/>
      <pageSetup paperSize="9" orientation="portrait" verticalDpi="0" r:id="rId1"/>
    </customSheetView>
    <customSheetView guid="{4795D392-B56F-435A-BCD0-DB99C7E0A0B0}" scale="90" hiddenRows="1" topLeftCell="A136">
      <selection activeCell="E149" sqref="E149"/>
      <pageMargins left="0.7" right="0.7" top="0.75" bottom="0.75" header="0.3" footer="0.3"/>
      <pageSetup paperSize="9" orientation="portrait" verticalDpi="0" r:id="rId2"/>
    </customSheetView>
  </customSheetViews>
  <mergeCells count="24">
    <mergeCell ref="B12:C12"/>
    <mergeCell ref="C1:F1"/>
    <mergeCell ref="D2:E2"/>
    <mergeCell ref="A94:D94"/>
    <mergeCell ref="B95:C95"/>
    <mergeCell ref="C71:D71"/>
    <mergeCell ref="E71:G71"/>
    <mergeCell ref="B74:B77"/>
    <mergeCell ref="C74:C77"/>
    <mergeCell ref="B13:C13"/>
    <mergeCell ref="D13:E13"/>
    <mergeCell ref="B38:C38"/>
    <mergeCell ref="D74:D77"/>
    <mergeCell ref="E74:E77"/>
    <mergeCell ref="B86:B89"/>
    <mergeCell ref="C86:C89"/>
    <mergeCell ref="E86:E89"/>
    <mergeCell ref="D86:D89"/>
    <mergeCell ref="I180:I181"/>
    <mergeCell ref="C211:D211"/>
    <mergeCell ref="I214:I215"/>
    <mergeCell ref="I146:I147"/>
    <mergeCell ref="C143:D143"/>
    <mergeCell ref="C177:D177"/>
  </mergeCells>
  <conditionalFormatting sqref="GE97:XFD97">
    <cfRule type="expression" dxfId="13" priority="41">
      <formula>OR(#REF!="",#REF!="לא")</formula>
    </cfRule>
  </conditionalFormatting>
  <conditionalFormatting sqref="GE97:XFD97">
    <cfRule type="expression" dxfId="12" priority="40">
      <formula>OR(#REF!="",#REF!="לא")</formula>
    </cfRule>
  </conditionalFormatting>
  <conditionalFormatting sqref="GE97:XFD97">
    <cfRule type="expression" dxfId="11" priority="39">
      <formula>OR(#REF!="",#REF!="לא")</formula>
    </cfRule>
  </conditionalFormatting>
  <conditionalFormatting sqref="GE49:XFD49 GE22:XFD22">
    <cfRule type="expression" dxfId="10" priority="11">
      <formula>OR(#REF!="",#REF!="לא")</formula>
    </cfRule>
  </conditionalFormatting>
  <conditionalFormatting sqref="A98:XFD219">
    <cfRule type="expression" dxfId="9" priority="9">
      <formula>OR($C$96="",$C$96="לא")</formula>
    </cfRule>
  </conditionalFormatting>
  <conditionalFormatting sqref="A157:XFD219">
    <cfRule type="expression" dxfId="8" priority="8">
      <formula>OR($C$155="לא",$C$155=0)</formula>
    </cfRule>
  </conditionalFormatting>
  <conditionalFormatting sqref="A190:XFD219">
    <cfRule type="expression" dxfId="7" priority="7">
      <formula>OR($C$188="",$C$188=0)</formula>
    </cfRule>
  </conditionalFormatting>
  <conditionalFormatting sqref="GE65:XFD65">
    <cfRule type="expression" dxfId="6" priority="5">
      <formula>OR(#REF!="",#REF!="לא")</formula>
    </cfRule>
  </conditionalFormatting>
  <conditionalFormatting sqref="C15 C19">
    <cfRule type="expression" dxfId="5" priority="4">
      <formula>$C$30=TRUE</formula>
    </cfRule>
  </conditionalFormatting>
  <conditionalFormatting sqref="J27:O27">
    <cfRule type="expression" dxfId="4" priority="2">
      <formula>$C$26="לא בוצעו מדידות"</formula>
    </cfRule>
  </conditionalFormatting>
  <conditionalFormatting sqref="J28:O38">
    <cfRule type="expression" dxfId="3" priority="1">
      <formula>$C$33="לא"</formula>
    </cfRule>
  </conditionalFormatting>
  <dataValidations count="8">
    <dataValidation type="decimal" operator="greaterThanOrEqual" allowBlank="1" showInputMessage="1" showErrorMessage="1" sqref="D28:D37 E201:E210 E133:E142 E167:E176 C45 F28:H37">
      <formula1>0</formula1>
    </dataValidation>
    <dataValidation type="list" allowBlank="1" showInputMessage="1" showErrorMessage="1" sqref="C188 C96 C155 C15 C19">
      <formula1>כן_לא</formula1>
    </dataValidation>
    <dataValidation type="list" allowBlank="1" showInputMessage="1" showErrorMessage="1" sqref="E191:E192 E123:E124 E158:E159">
      <formula1>חודשים</formula1>
    </dataValidation>
    <dataValidation type="list" allowBlank="1" showInputMessage="1" showErrorMessage="1" sqref="D191:D192 D123:D124 D158:D159">
      <formula1>שנה</formula1>
    </dataValidation>
    <dataValidation type="list" allowBlank="1" showInputMessage="1" showErrorMessage="1" sqref="F191:F192 F123:F124 F158:F159">
      <formula1>ימים</formula1>
    </dataValidation>
    <dataValidation type="decimal" operator="greaterThanOrEqual" allowBlank="1" showInputMessage="1" showErrorMessage="1" sqref="H9:H10">
      <formula1>אפס</formula1>
    </dataValidation>
    <dataValidation operator="greaterThanOrEqual" allowBlank="1" showInputMessage="1" showErrorMessage="1" sqref="J27:L27"/>
    <dataValidation type="list" allowBlank="1" showInputMessage="1" showErrorMessage="1" sqref="I28:I37">
      <formula1>אסמכתאות</formula1>
    </dataValidation>
  </dataValidations>
  <pageMargins left="0.7" right="0.7" top="0.75" bottom="0.75" header="0.3" footer="0.3"/>
  <pageSetup paperSize="9" orientation="portrait" verticalDpi="0" r:id="rId3"/>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theme="3" tint="0.59999389629810485"/>
    <pageSetUpPr autoPageBreaks="0"/>
  </sheetPr>
  <dimension ref="A1:KL191"/>
  <sheetViews>
    <sheetView rightToLeft="1" zoomScale="60" zoomScaleNormal="60" workbookViewId="0">
      <selection activeCell="A63" sqref="A63:XFD63"/>
    </sheetView>
  </sheetViews>
  <sheetFormatPr defaultColWidth="9" defaultRowHeight="16.5" outlineLevelRow="1"/>
  <cols>
    <col min="1" max="1" width="6.875" style="529" customWidth="1"/>
    <col min="2" max="2" width="35.625" style="253" customWidth="1"/>
    <col min="3" max="3" width="30.25" style="253" customWidth="1"/>
    <col min="4" max="4" width="22.875" style="253" customWidth="1"/>
    <col min="5" max="5" width="25.125" style="253" customWidth="1"/>
    <col min="6" max="6" width="24.375" style="253" customWidth="1"/>
    <col min="7" max="8" width="17.375" style="253" customWidth="1"/>
    <col min="9" max="9" width="20.875" style="253" customWidth="1"/>
    <col min="10" max="10" width="13.875" style="253" customWidth="1"/>
    <col min="11" max="11" width="28.375" style="253" customWidth="1"/>
    <col min="12" max="12" width="11" style="253" customWidth="1"/>
    <col min="13" max="13" width="34.625" style="253" customWidth="1"/>
    <col min="14" max="14" width="26.25" style="253" customWidth="1"/>
    <col min="15" max="15" width="29.625" style="253" customWidth="1"/>
    <col min="16" max="16" width="18.125" style="253" customWidth="1"/>
    <col min="17" max="22" width="29.375" style="253" customWidth="1"/>
    <col min="23" max="23" width="10.625" style="253" customWidth="1"/>
    <col min="24" max="24" width="29.875" style="253" customWidth="1"/>
    <col min="25" max="25" width="14.625" style="253" customWidth="1"/>
    <col min="26" max="26" width="28.25" style="253" customWidth="1"/>
    <col min="27" max="27" width="20.375" style="253" customWidth="1"/>
    <col min="28" max="28" width="29.375" style="253" customWidth="1"/>
    <col min="29" max="29" width="20.75" style="253" customWidth="1"/>
    <col min="30" max="30" width="16.625" style="253" customWidth="1"/>
    <col min="31" max="31" width="15.625" style="253" customWidth="1"/>
    <col min="32" max="32" width="18.75" style="253" customWidth="1"/>
    <col min="33" max="33" width="20.875" style="253" customWidth="1"/>
    <col min="34" max="34" width="27.125" style="253" customWidth="1"/>
    <col min="35" max="35" width="27" style="253" customWidth="1"/>
    <col min="36" max="36" width="18.25" style="253" customWidth="1"/>
    <col min="37" max="37" width="23.375" style="253" customWidth="1"/>
    <col min="38" max="38" width="20.25" style="253" customWidth="1"/>
    <col min="39" max="39" width="20.125" style="253" customWidth="1"/>
    <col min="40" max="40" width="16.375" style="253" customWidth="1"/>
    <col min="41" max="41" width="24.875" style="253" customWidth="1"/>
    <col min="42" max="42" width="14.375" style="253" customWidth="1"/>
    <col min="43" max="43" width="28.75" style="253" customWidth="1"/>
    <col min="44" max="44" width="19.125" style="253" customWidth="1"/>
    <col min="45" max="45" width="20.875" style="253" customWidth="1"/>
    <col min="46" max="46" width="22.375" style="253" customWidth="1"/>
    <col min="47" max="47" width="25.875" style="253" customWidth="1"/>
    <col min="48" max="48" width="21.875" style="253" customWidth="1"/>
    <col min="49" max="49" width="25.125" style="253" customWidth="1"/>
    <col min="50" max="50" width="22" style="253" bestFit="1" customWidth="1"/>
    <col min="51" max="51" width="11.75" style="253" customWidth="1"/>
    <col min="52" max="52" width="27.375" style="253" customWidth="1"/>
    <col min="53" max="53" width="22.375" style="253" customWidth="1"/>
    <col min="54" max="54" width="26.25" style="253" customWidth="1"/>
    <col min="55" max="55" width="20.875" style="253" customWidth="1"/>
    <col min="56" max="57" width="26.375" style="253" customWidth="1"/>
    <col min="58" max="58" width="15.375" style="253" customWidth="1"/>
    <col min="59" max="59" width="11.25" style="253" customWidth="1"/>
    <col min="60" max="60" width="13.25" style="253" customWidth="1"/>
    <col min="61" max="61" width="11" style="253" customWidth="1"/>
    <col min="62" max="62" width="22" style="337" bestFit="1" customWidth="1"/>
    <col min="63" max="63" width="13.75" style="253" customWidth="1"/>
    <col min="64" max="64" width="26.375" style="253" customWidth="1"/>
    <col min="65" max="65" width="14.875" style="253" customWidth="1"/>
    <col min="66" max="66" width="13.75" style="253" customWidth="1"/>
    <col min="67" max="67" width="14.375" style="253" customWidth="1"/>
    <col min="68" max="68" width="17.75" style="253" customWidth="1"/>
    <col min="69" max="69" width="20.875" style="253" customWidth="1"/>
    <col min="70" max="70" width="12.125" style="253" customWidth="1"/>
    <col min="71" max="71" width="14.375" style="253" customWidth="1"/>
    <col min="72" max="72" width="20.375" style="253" customWidth="1"/>
    <col min="73" max="73" width="15.125" style="253" customWidth="1"/>
    <col min="74" max="74" width="22" style="253" bestFit="1" customWidth="1"/>
    <col min="75" max="75" width="13.375" style="253" customWidth="1"/>
    <col min="76" max="76" width="20" style="253" customWidth="1"/>
    <col min="77" max="77" width="12.25" style="253" customWidth="1"/>
    <col min="78" max="78" width="15.625" style="253" customWidth="1"/>
    <col min="79" max="79" width="26" style="253" customWidth="1"/>
    <col min="80" max="80" width="14.625" style="253" customWidth="1"/>
    <col min="81" max="81" width="20.875" style="253" customWidth="1"/>
    <col min="82" max="82" width="11.625" style="253" customWidth="1"/>
    <col min="83" max="83" width="20.125" style="253" bestFit="1" customWidth="1"/>
    <col min="84" max="84" width="9" style="253"/>
    <col min="85" max="85" width="11.75" style="253" bestFit="1" customWidth="1"/>
    <col min="86" max="86" width="22" style="253" bestFit="1" customWidth="1"/>
    <col min="87" max="89" width="9" style="253"/>
    <col min="90" max="90" width="13.375" style="253" customWidth="1"/>
    <col min="91" max="91" width="13.125" style="253" customWidth="1"/>
    <col min="92" max="92" width="10.375" style="253" customWidth="1"/>
    <col min="93" max="93" width="20.875" style="253" customWidth="1"/>
    <col min="94" max="94" width="9" style="253" customWidth="1"/>
    <col min="95" max="95" width="20.125" style="253" bestFit="1" customWidth="1"/>
    <col min="96" max="96" width="9" style="253"/>
    <col min="97" max="97" width="11.75" style="253" bestFit="1" customWidth="1"/>
    <col min="98" max="98" width="22" style="253" bestFit="1" customWidth="1"/>
    <col min="99" max="101" width="9" style="253"/>
    <col min="102" max="102" width="13.375" style="253" customWidth="1"/>
    <col min="103" max="103" width="13.125" style="253" customWidth="1"/>
    <col min="104" max="104" width="10.375" style="253" customWidth="1"/>
    <col min="105" max="105" width="20.875" style="253" customWidth="1"/>
    <col min="106" max="106" width="9" style="253" customWidth="1"/>
    <col min="107" max="107" width="20.125" style="253" bestFit="1" customWidth="1"/>
    <col min="108" max="108" width="9" style="253"/>
    <col min="109" max="109" width="11.75" style="253" bestFit="1" customWidth="1"/>
    <col min="110" max="110" width="22" style="253" bestFit="1" customWidth="1"/>
    <col min="111" max="113" width="9" style="253"/>
    <col min="114" max="114" width="13.375" style="253" customWidth="1"/>
    <col min="115" max="115" width="20.125" style="253" customWidth="1"/>
    <col min="116" max="116" width="10.375" style="253" customWidth="1"/>
    <col min="117" max="117" width="20.875" style="253" customWidth="1"/>
    <col min="118" max="118" width="9" style="253" customWidth="1"/>
    <col min="119" max="16384" width="9" style="253"/>
  </cols>
  <sheetData>
    <row r="1" spans="1:298" ht="78" customHeight="1">
      <c r="A1" s="753" t="s">
        <v>2391</v>
      </c>
      <c r="B1" s="754"/>
      <c r="C1" s="754"/>
      <c r="D1" s="754"/>
      <c r="E1" s="754"/>
      <c r="F1" s="754"/>
      <c r="G1" s="754"/>
      <c r="H1" s="754"/>
      <c r="I1" s="754"/>
      <c r="J1" s="755"/>
      <c r="K1" s="647"/>
      <c r="L1" s="647"/>
      <c r="M1" s="647"/>
      <c r="N1" s="648"/>
      <c r="BJ1" s="253"/>
    </row>
    <row r="2" spans="1:298" ht="17.25">
      <c r="A2" s="577"/>
      <c r="B2" s="259"/>
      <c r="C2" s="649"/>
      <c r="D2" s="649"/>
      <c r="E2" s="649"/>
      <c r="F2" s="649"/>
      <c r="G2" s="649"/>
      <c r="H2" s="259"/>
      <c r="I2" s="259"/>
      <c r="J2" s="576"/>
      <c r="BJ2" s="253"/>
    </row>
    <row r="3" spans="1:298" s="288" customFormat="1" ht="34.5" customHeight="1">
      <c r="A3" s="422"/>
      <c r="B3" s="404" t="s">
        <v>2363</v>
      </c>
      <c r="C3" s="311"/>
      <c r="D3" s="650"/>
      <c r="E3" s="311"/>
      <c r="F3" s="311"/>
      <c r="G3" s="311"/>
      <c r="H3" s="311"/>
      <c r="I3" s="311"/>
      <c r="J3" s="289"/>
      <c r="K3" s="311"/>
      <c r="JS3" s="602"/>
      <c r="JT3" s="602"/>
      <c r="JU3" s="602"/>
      <c r="JV3" s="602"/>
      <c r="JW3" s="602"/>
      <c r="JX3" s="602"/>
      <c r="JY3" s="602"/>
      <c r="JZ3" s="602"/>
      <c r="KA3" s="602"/>
      <c r="KB3" s="602"/>
      <c r="KC3" s="602"/>
      <c r="KD3" s="602"/>
      <c r="KE3" s="602"/>
      <c r="KF3" s="602"/>
      <c r="KG3" s="602"/>
      <c r="KH3" s="602"/>
      <c r="KI3" s="602"/>
      <c r="KJ3" s="602"/>
      <c r="KK3" s="602"/>
      <c r="KL3" s="602"/>
    </row>
    <row r="4" spans="1:298" s="288" customFormat="1" ht="21" customHeight="1">
      <c r="A4" s="422"/>
      <c r="B4" s="650" t="s">
        <v>259</v>
      </c>
      <c r="C4" s="311"/>
      <c r="D4" s="650"/>
      <c r="E4" s="311"/>
      <c r="F4" s="311"/>
      <c r="G4" s="311"/>
      <c r="H4" s="311"/>
      <c r="I4" s="311"/>
      <c r="J4" s="289"/>
      <c r="K4" s="311"/>
      <c r="JS4" s="602"/>
      <c r="JT4" s="602"/>
      <c r="JU4" s="602"/>
      <c r="JV4" s="602"/>
      <c r="JW4" s="602"/>
      <c r="JX4" s="602"/>
      <c r="JY4" s="602"/>
      <c r="JZ4" s="602"/>
      <c r="KA4" s="602"/>
      <c r="KB4" s="602"/>
      <c r="KC4" s="602"/>
      <c r="KD4" s="602"/>
      <c r="KE4" s="602"/>
      <c r="KF4" s="602"/>
      <c r="KG4" s="602"/>
      <c r="KH4" s="602"/>
      <c r="KI4" s="602"/>
      <c r="KJ4" s="602"/>
      <c r="KK4" s="602"/>
      <c r="KL4" s="602"/>
    </row>
    <row r="5" spans="1:298" s="288" customFormat="1" ht="21" customHeight="1">
      <c r="A5" s="603"/>
      <c r="B5" s="311" t="s">
        <v>224</v>
      </c>
      <c r="C5" s="311"/>
      <c r="D5" s="651"/>
      <c r="E5" s="311"/>
      <c r="F5" s="311"/>
      <c r="G5" s="311"/>
      <c r="H5" s="311"/>
      <c r="I5" s="311"/>
      <c r="J5" s="289"/>
      <c r="K5" s="311"/>
      <c r="BL5" s="602"/>
      <c r="BM5" s="602"/>
      <c r="BN5" s="602"/>
      <c r="BO5" s="602"/>
      <c r="BP5" s="602"/>
      <c r="BQ5" s="602"/>
      <c r="BR5" s="602"/>
      <c r="BX5" s="602"/>
      <c r="BY5" s="602"/>
      <c r="BZ5" s="602"/>
      <c r="CA5" s="602"/>
      <c r="CB5" s="602"/>
      <c r="CC5" s="602"/>
      <c r="CD5" s="602"/>
      <c r="CE5" s="602"/>
      <c r="CF5" s="602"/>
      <c r="CG5" s="602"/>
      <c r="CH5" s="602"/>
      <c r="CI5" s="602"/>
      <c r="CJ5" s="602"/>
      <c r="CK5" s="602"/>
      <c r="CL5" s="602"/>
      <c r="CM5" s="602"/>
      <c r="CN5" s="602"/>
      <c r="CO5" s="602"/>
      <c r="CP5" s="602"/>
      <c r="CQ5" s="602"/>
      <c r="CR5" s="602"/>
      <c r="CS5" s="602"/>
      <c r="CT5" s="602"/>
      <c r="CU5" s="602"/>
      <c r="CV5" s="602"/>
      <c r="CW5" s="602"/>
      <c r="CX5" s="602"/>
      <c r="CY5" s="602"/>
      <c r="CZ5" s="602"/>
      <c r="DA5" s="602"/>
      <c r="DB5" s="602"/>
      <c r="DC5" s="602"/>
      <c r="DD5" s="602"/>
      <c r="DE5" s="602"/>
      <c r="DF5" s="602"/>
      <c r="DG5" s="602"/>
      <c r="DH5" s="602"/>
      <c r="DI5" s="602"/>
      <c r="DJ5" s="602"/>
      <c r="DK5" s="602"/>
      <c r="DL5" s="602"/>
      <c r="DM5" s="602"/>
      <c r="DN5" s="602"/>
      <c r="DO5" s="602"/>
      <c r="DP5" s="602"/>
      <c r="DQ5" s="602"/>
      <c r="DR5" s="602"/>
      <c r="DS5" s="602"/>
      <c r="DT5" s="602"/>
      <c r="DU5" s="602"/>
      <c r="DV5" s="602"/>
      <c r="DW5" s="602"/>
      <c r="DX5" s="602"/>
      <c r="DY5" s="602"/>
      <c r="DZ5" s="602"/>
      <c r="EA5" s="602"/>
      <c r="EB5" s="602"/>
      <c r="EC5" s="602"/>
      <c r="ED5" s="602"/>
      <c r="EE5" s="602"/>
      <c r="EF5" s="602"/>
      <c r="EG5" s="602"/>
      <c r="EH5" s="602"/>
      <c r="EI5" s="602"/>
      <c r="EJ5" s="602"/>
      <c r="EK5" s="602"/>
      <c r="EL5" s="602"/>
      <c r="EM5" s="602"/>
      <c r="EN5" s="602"/>
      <c r="EO5" s="602"/>
      <c r="EP5" s="602"/>
      <c r="EQ5" s="602"/>
      <c r="ER5" s="602"/>
      <c r="ES5" s="602"/>
      <c r="ET5" s="602"/>
      <c r="EU5" s="602"/>
      <c r="EV5" s="602"/>
      <c r="EW5" s="602"/>
      <c r="EX5" s="602"/>
      <c r="EY5" s="602"/>
      <c r="EZ5" s="602"/>
      <c r="FA5" s="602"/>
      <c r="FB5" s="602"/>
      <c r="FC5" s="602"/>
      <c r="FD5" s="602"/>
      <c r="FE5" s="602"/>
      <c r="FF5" s="602"/>
      <c r="FG5" s="602"/>
      <c r="FH5" s="602"/>
      <c r="FI5" s="602"/>
      <c r="FJ5" s="602"/>
      <c r="FK5" s="602"/>
      <c r="FL5" s="602"/>
      <c r="FM5" s="602"/>
      <c r="FN5" s="602"/>
      <c r="FO5" s="602"/>
      <c r="FP5" s="602"/>
      <c r="FQ5" s="602"/>
      <c r="FR5" s="602"/>
      <c r="FS5" s="602"/>
      <c r="FT5" s="602"/>
      <c r="FU5" s="602"/>
      <c r="FV5" s="602"/>
      <c r="FW5" s="602"/>
      <c r="FX5" s="602"/>
      <c r="FY5" s="602"/>
      <c r="FZ5" s="602"/>
      <c r="GA5" s="602"/>
      <c r="GB5" s="602"/>
      <c r="GC5" s="602"/>
      <c r="GD5" s="602"/>
      <c r="GE5" s="602"/>
      <c r="GF5" s="602"/>
      <c r="GG5" s="602"/>
      <c r="GH5" s="602"/>
      <c r="GI5" s="602"/>
      <c r="GJ5" s="602"/>
      <c r="GK5" s="602"/>
      <c r="GL5" s="602"/>
      <c r="GM5" s="602"/>
      <c r="GN5" s="602"/>
      <c r="GO5" s="602"/>
      <c r="GP5" s="602"/>
      <c r="GQ5" s="602"/>
      <c r="GR5" s="602"/>
      <c r="GS5" s="602"/>
      <c r="GT5" s="602"/>
      <c r="GU5" s="602"/>
      <c r="GV5" s="602"/>
      <c r="GW5" s="602"/>
      <c r="GX5" s="602"/>
      <c r="GY5" s="602"/>
      <c r="GZ5" s="602"/>
      <c r="HA5" s="602"/>
      <c r="HB5" s="602"/>
      <c r="HC5" s="602"/>
      <c r="HD5" s="602"/>
      <c r="HE5" s="602"/>
      <c r="HF5" s="602"/>
      <c r="HG5" s="602"/>
      <c r="HH5" s="602"/>
      <c r="HI5" s="602"/>
      <c r="HJ5" s="602"/>
      <c r="HK5" s="602"/>
      <c r="HL5" s="602"/>
      <c r="HM5" s="602"/>
      <c r="HN5" s="602"/>
      <c r="HO5" s="602"/>
      <c r="HP5" s="602"/>
      <c r="HQ5" s="602"/>
      <c r="HR5" s="602"/>
      <c r="HS5" s="602"/>
      <c r="HT5" s="602"/>
      <c r="HU5" s="602"/>
      <c r="HV5" s="602"/>
      <c r="HW5" s="602"/>
      <c r="HX5" s="602"/>
      <c r="HY5" s="602"/>
      <c r="HZ5" s="602"/>
      <c r="IA5" s="602"/>
      <c r="IB5" s="602"/>
      <c r="IC5" s="602"/>
      <c r="ID5" s="602"/>
      <c r="IE5" s="602"/>
      <c r="IF5" s="602"/>
      <c r="IG5" s="602"/>
      <c r="IH5" s="602"/>
      <c r="II5" s="602"/>
      <c r="IJ5" s="602"/>
      <c r="IK5" s="602"/>
      <c r="IL5" s="602"/>
      <c r="IM5" s="602"/>
      <c r="IN5" s="602"/>
      <c r="IO5" s="602"/>
      <c r="IP5" s="602"/>
      <c r="IQ5" s="602"/>
      <c r="IR5" s="602"/>
      <c r="IS5" s="602"/>
      <c r="IT5" s="602"/>
      <c r="IU5" s="602"/>
      <c r="IV5" s="602"/>
      <c r="IW5" s="602"/>
      <c r="IX5" s="602"/>
      <c r="IY5" s="602"/>
      <c r="IZ5" s="602"/>
      <c r="JA5" s="602"/>
      <c r="JB5" s="602"/>
      <c r="JC5" s="602"/>
      <c r="JD5" s="602"/>
      <c r="JE5" s="602"/>
      <c r="JF5" s="602"/>
      <c r="JG5" s="602"/>
      <c r="JH5" s="602"/>
      <c r="JI5" s="602"/>
      <c r="JJ5" s="602"/>
      <c r="JK5" s="602"/>
      <c r="JL5" s="602"/>
      <c r="JM5" s="602"/>
      <c r="JN5" s="602"/>
      <c r="JO5" s="602"/>
      <c r="JP5" s="602"/>
      <c r="JQ5" s="602"/>
      <c r="JR5" s="602"/>
    </row>
    <row r="6" spans="1:298" s="288" customFormat="1" ht="21" customHeight="1">
      <c r="A6" s="417"/>
      <c r="B6" s="652" t="s">
        <v>25</v>
      </c>
      <c r="C6" s="311"/>
      <c r="D6" s="653"/>
      <c r="E6" s="311"/>
      <c r="F6" s="311"/>
      <c r="G6" s="311"/>
      <c r="H6" s="311"/>
      <c r="I6" s="311"/>
      <c r="J6" s="289"/>
      <c r="K6" s="311"/>
      <c r="BL6" s="602"/>
      <c r="BM6" s="602"/>
      <c r="BN6" s="602"/>
      <c r="BO6" s="602"/>
      <c r="BP6" s="602"/>
      <c r="BQ6" s="602"/>
      <c r="BR6" s="602"/>
      <c r="BX6" s="602"/>
      <c r="BY6" s="602"/>
      <c r="BZ6" s="602"/>
      <c r="CA6" s="602"/>
      <c r="CB6" s="602"/>
      <c r="CC6" s="602"/>
      <c r="CD6" s="602"/>
      <c r="CE6" s="602"/>
      <c r="CF6" s="602"/>
      <c r="CG6" s="602"/>
      <c r="CH6" s="602"/>
      <c r="CI6" s="602"/>
      <c r="CJ6" s="602"/>
      <c r="CK6" s="602"/>
      <c r="CL6" s="602"/>
      <c r="CM6" s="602"/>
      <c r="CN6" s="602"/>
      <c r="CO6" s="602"/>
      <c r="CP6" s="602"/>
      <c r="CQ6" s="602"/>
      <c r="CR6" s="602"/>
      <c r="CS6" s="602"/>
      <c r="CT6" s="602"/>
      <c r="CU6" s="602"/>
      <c r="CV6" s="602"/>
      <c r="CW6" s="602"/>
      <c r="CX6" s="602"/>
      <c r="CY6" s="602"/>
      <c r="CZ6" s="602"/>
      <c r="DA6" s="602"/>
      <c r="DB6" s="602"/>
      <c r="DC6" s="602"/>
      <c r="DD6" s="602"/>
      <c r="DE6" s="602"/>
      <c r="DF6" s="602"/>
      <c r="DG6" s="602"/>
      <c r="DH6" s="602"/>
      <c r="DI6" s="602"/>
      <c r="DJ6" s="602"/>
      <c r="DK6" s="602"/>
      <c r="DL6" s="602"/>
      <c r="DM6" s="602"/>
      <c r="DN6" s="602"/>
      <c r="DO6" s="602"/>
      <c r="DP6" s="602"/>
      <c r="DQ6" s="602"/>
      <c r="DR6" s="602"/>
      <c r="DS6" s="602"/>
      <c r="DT6" s="602"/>
      <c r="DU6" s="602"/>
      <c r="DV6" s="602"/>
      <c r="DW6" s="602"/>
      <c r="DX6" s="602"/>
      <c r="DY6" s="602"/>
      <c r="DZ6" s="602"/>
      <c r="EA6" s="602"/>
      <c r="EB6" s="602"/>
      <c r="EC6" s="602"/>
      <c r="ED6" s="602"/>
      <c r="EE6" s="602"/>
      <c r="EF6" s="602"/>
      <c r="EG6" s="602"/>
      <c r="EH6" s="602"/>
      <c r="EI6" s="602"/>
      <c r="EJ6" s="602"/>
      <c r="EK6" s="602"/>
      <c r="EL6" s="602"/>
      <c r="EM6" s="602"/>
      <c r="EN6" s="602"/>
      <c r="EO6" s="602"/>
      <c r="EP6" s="602"/>
      <c r="EQ6" s="602"/>
      <c r="ER6" s="602"/>
      <c r="ES6" s="602"/>
      <c r="ET6" s="602"/>
      <c r="EU6" s="602"/>
      <c r="EV6" s="602"/>
      <c r="EW6" s="602"/>
      <c r="EX6" s="602"/>
      <c r="EY6" s="602"/>
      <c r="EZ6" s="602"/>
      <c r="FA6" s="602"/>
      <c r="FB6" s="602"/>
      <c r="FC6" s="602"/>
      <c r="FD6" s="602"/>
      <c r="FE6" s="602"/>
      <c r="FF6" s="602"/>
      <c r="FG6" s="602"/>
      <c r="FH6" s="602"/>
      <c r="FI6" s="602"/>
      <c r="FJ6" s="602"/>
      <c r="FK6" s="602"/>
      <c r="FL6" s="602"/>
      <c r="FM6" s="602"/>
      <c r="FN6" s="602"/>
      <c r="FO6" s="602"/>
      <c r="FP6" s="602"/>
      <c r="FQ6" s="602"/>
      <c r="FR6" s="602"/>
      <c r="FS6" s="602"/>
      <c r="FT6" s="602"/>
      <c r="FU6" s="602"/>
      <c r="FV6" s="602"/>
      <c r="FW6" s="602"/>
      <c r="FX6" s="602"/>
      <c r="FY6" s="602"/>
      <c r="FZ6" s="602"/>
      <c r="GA6" s="602"/>
      <c r="GB6" s="602"/>
      <c r="GC6" s="602"/>
      <c r="GD6" s="602"/>
      <c r="GE6" s="602"/>
      <c r="GF6" s="602"/>
      <c r="GG6" s="602"/>
      <c r="GH6" s="602"/>
      <c r="GI6" s="602"/>
      <c r="GJ6" s="602"/>
      <c r="GK6" s="602"/>
      <c r="GL6" s="602"/>
      <c r="GM6" s="602"/>
      <c r="GN6" s="602"/>
      <c r="GO6" s="602"/>
      <c r="GP6" s="602"/>
      <c r="GQ6" s="602"/>
      <c r="GR6" s="602"/>
      <c r="GS6" s="602"/>
      <c r="GT6" s="602"/>
      <c r="GU6" s="602"/>
      <c r="GV6" s="602"/>
      <c r="GW6" s="602"/>
      <c r="GX6" s="602"/>
      <c r="GY6" s="602"/>
      <c r="GZ6" s="602"/>
      <c r="HA6" s="602"/>
      <c r="HB6" s="602"/>
      <c r="HC6" s="602"/>
      <c r="HD6" s="602"/>
      <c r="HE6" s="602"/>
      <c r="HF6" s="602"/>
      <c r="HG6" s="602"/>
      <c r="HH6" s="602"/>
      <c r="HI6" s="602"/>
      <c r="HJ6" s="602"/>
      <c r="HK6" s="602"/>
      <c r="HL6" s="602"/>
      <c r="HM6" s="602"/>
      <c r="HN6" s="602"/>
      <c r="HO6" s="602"/>
      <c r="HP6" s="602"/>
      <c r="HQ6" s="602"/>
      <c r="HR6" s="602"/>
      <c r="HS6" s="602"/>
      <c r="HT6" s="602"/>
      <c r="HU6" s="602"/>
      <c r="HV6" s="602"/>
      <c r="HW6" s="602"/>
      <c r="HX6" s="602"/>
      <c r="HY6" s="602"/>
      <c r="HZ6" s="602"/>
      <c r="IA6" s="602"/>
      <c r="IB6" s="602"/>
      <c r="IC6" s="602"/>
      <c r="ID6" s="602"/>
      <c r="IE6" s="602"/>
      <c r="IF6" s="602"/>
      <c r="IG6" s="602"/>
      <c r="IH6" s="602"/>
      <c r="II6" s="602"/>
      <c r="IJ6" s="602"/>
      <c r="IK6" s="602"/>
      <c r="IL6" s="602"/>
      <c r="IM6" s="602"/>
      <c r="IN6" s="602"/>
      <c r="IO6" s="602"/>
      <c r="IP6" s="602"/>
      <c r="IQ6" s="602"/>
      <c r="IR6" s="602"/>
      <c r="IS6" s="602"/>
      <c r="IT6" s="602"/>
      <c r="IU6" s="602"/>
      <c r="IV6" s="602"/>
      <c r="IW6" s="602"/>
      <c r="IX6" s="602"/>
      <c r="IY6" s="602"/>
      <c r="IZ6" s="602"/>
      <c r="JA6" s="602"/>
      <c r="JB6" s="602"/>
      <c r="JC6" s="602"/>
      <c r="JD6" s="602"/>
      <c r="JE6" s="602"/>
      <c r="JF6" s="602"/>
      <c r="JG6" s="602"/>
      <c r="JH6" s="602"/>
      <c r="JI6" s="602"/>
      <c r="JJ6" s="602"/>
      <c r="JK6" s="602"/>
      <c r="JL6" s="602"/>
      <c r="JM6" s="602"/>
      <c r="JN6" s="602"/>
      <c r="JO6" s="602"/>
      <c r="JP6" s="602"/>
      <c r="JQ6" s="602"/>
      <c r="JR6" s="602"/>
      <c r="JS6" s="294"/>
      <c r="JT6" s="294"/>
      <c r="JU6" s="294"/>
      <c r="JV6" s="294"/>
      <c r="JW6" s="294"/>
      <c r="JX6" s="294"/>
      <c r="JY6" s="294"/>
      <c r="JZ6" s="294"/>
      <c r="KA6" s="294"/>
      <c r="KB6" s="294"/>
      <c r="KC6" s="294"/>
      <c r="KD6" s="294"/>
      <c r="KE6" s="294"/>
      <c r="KF6" s="294"/>
      <c r="KG6" s="294"/>
      <c r="KH6" s="294"/>
      <c r="KI6" s="294"/>
      <c r="KJ6" s="294"/>
      <c r="KK6" s="294"/>
      <c r="KL6" s="294"/>
    </row>
    <row r="7" spans="1:298" s="288" customFormat="1" ht="18.600000000000001" customHeight="1">
      <c r="A7" s="422"/>
      <c r="B7" s="654" t="s">
        <v>26</v>
      </c>
      <c r="C7" s="311"/>
      <c r="D7" s="311"/>
      <c r="E7" s="311"/>
      <c r="F7" s="311"/>
      <c r="G7" s="311"/>
      <c r="H7" s="311"/>
      <c r="I7" s="311"/>
      <c r="J7" s="289"/>
      <c r="K7" s="311"/>
      <c r="JS7" s="294"/>
      <c r="JT7" s="294"/>
      <c r="JU7" s="294"/>
      <c r="JV7" s="294"/>
      <c r="JW7" s="294"/>
      <c r="JX7" s="294"/>
      <c r="JY7" s="294"/>
      <c r="JZ7" s="294"/>
      <c r="KA7" s="294"/>
      <c r="KB7" s="294"/>
      <c r="KC7" s="294"/>
      <c r="KD7" s="294"/>
      <c r="KE7" s="294"/>
      <c r="KF7" s="294"/>
      <c r="KG7" s="294"/>
      <c r="KH7" s="294"/>
      <c r="KI7" s="294"/>
      <c r="KJ7" s="294"/>
      <c r="KK7" s="294"/>
      <c r="KL7" s="294"/>
    </row>
    <row r="8" spans="1:298" s="259" customFormat="1" ht="20.25">
      <c r="A8" s="577"/>
      <c r="J8" s="576"/>
      <c r="K8" s="253"/>
      <c r="L8" s="253"/>
      <c r="M8" s="253"/>
      <c r="N8" s="253"/>
      <c r="O8" s="253"/>
      <c r="P8" s="253"/>
      <c r="Q8" s="253"/>
      <c r="R8" s="253"/>
      <c r="S8" s="253"/>
      <c r="T8" s="253"/>
      <c r="U8" s="253"/>
      <c r="V8" s="253"/>
      <c r="W8" s="253"/>
      <c r="X8" s="253"/>
      <c r="Y8" s="253"/>
      <c r="Z8" s="253"/>
      <c r="AA8" s="253"/>
      <c r="AB8" s="253"/>
      <c r="AC8" s="253"/>
      <c r="AD8" s="253"/>
      <c r="AE8" s="253"/>
      <c r="AF8" s="253"/>
      <c r="AG8" s="253"/>
      <c r="AH8" s="253"/>
      <c r="AI8" s="253"/>
      <c r="AJ8" s="253"/>
      <c r="AK8" s="253"/>
      <c r="AL8" s="253"/>
      <c r="AM8" s="253"/>
      <c r="AN8" s="253"/>
      <c r="AO8" s="253"/>
      <c r="AP8" s="253"/>
      <c r="AQ8" s="253"/>
      <c r="AR8" s="253"/>
      <c r="AS8" s="253"/>
      <c r="AT8" s="253"/>
      <c r="AU8" s="253"/>
      <c r="AV8" s="253"/>
      <c r="AW8" s="253"/>
      <c r="AX8" s="253"/>
      <c r="AY8" s="253"/>
      <c r="AZ8" s="253"/>
      <c r="BA8" s="253"/>
      <c r="BB8" s="253"/>
      <c r="BC8" s="253"/>
      <c r="BD8" s="253"/>
      <c r="BE8" s="253"/>
      <c r="BF8" s="253"/>
      <c r="BG8" s="253"/>
      <c r="BH8" s="253"/>
      <c r="BI8" s="253"/>
      <c r="BJ8" s="253"/>
      <c r="BK8" s="253"/>
      <c r="BL8" s="253"/>
      <c r="BM8" s="253"/>
      <c r="BN8" s="253"/>
      <c r="BO8" s="253"/>
      <c r="BP8" s="253"/>
      <c r="BQ8" s="253"/>
      <c r="BR8" s="253"/>
      <c r="BS8" s="253"/>
      <c r="BT8" s="253"/>
      <c r="BU8" s="253"/>
      <c r="BV8" s="253"/>
      <c r="BW8" s="253"/>
      <c r="BX8" s="253"/>
      <c r="BY8" s="253"/>
      <c r="BZ8" s="253"/>
      <c r="CA8" s="253"/>
      <c r="CB8" s="253"/>
      <c r="CC8" s="253"/>
      <c r="CD8" s="253"/>
      <c r="CE8" s="253"/>
      <c r="CF8" s="253"/>
      <c r="CG8" s="253"/>
      <c r="CH8" s="253"/>
      <c r="CI8" s="253"/>
      <c r="CJ8" s="253"/>
      <c r="CK8" s="253"/>
      <c r="CL8" s="253"/>
      <c r="CM8" s="253"/>
      <c r="CN8" s="253"/>
      <c r="CO8" s="253"/>
      <c r="CP8" s="253"/>
      <c r="CQ8" s="253"/>
      <c r="CR8" s="253"/>
      <c r="CS8" s="253"/>
      <c r="CT8" s="253"/>
      <c r="CU8" s="253"/>
      <c r="CV8" s="253"/>
      <c r="CW8" s="253"/>
      <c r="CX8" s="253"/>
      <c r="CY8" s="253"/>
      <c r="CZ8" s="253"/>
      <c r="DA8" s="253"/>
      <c r="DB8" s="253"/>
      <c r="DC8" s="253"/>
      <c r="DD8" s="253"/>
      <c r="DE8" s="253"/>
      <c r="DF8" s="253"/>
      <c r="DG8" s="253"/>
      <c r="DH8" s="253"/>
      <c r="DI8" s="253"/>
      <c r="DJ8" s="253"/>
      <c r="DK8" s="253"/>
      <c r="DL8" s="253"/>
      <c r="DM8" s="253"/>
      <c r="DN8" s="253"/>
      <c r="DO8" s="253"/>
      <c r="DP8" s="253"/>
      <c r="DQ8" s="253"/>
      <c r="DR8" s="253"/>
      <c r="DS8" s="253"/>
      <c r="DT8" s="253"/>
      <c r="DU8" s="253"/>
      <c r="DV8" s="253"/>
      <c r="DW8" s="253"/>
      <c r="DX8" s="253"/>
      <c r="DY8" s="253"/>
      <c r="DZ8" s="253"/>
      <c r="EA8" s="253"/>
      <c r="EB8" s="253"/>
      <c r="EC8" s="253"/>
      <c r="ED8" s="253"/>
      <c r="EE8" s="253"/>
      <c r="EF8" s="253"/>
      <c r="EG8" s="253"/>
      <c r="EH8" s="253"/>
      <c r="EI8" s="253"/>
      <c r="EJ8" s="253"/>
      <c r="EK8" s="253"/>
      <c r="EL8" s="253"/>
      <c r="EM8" s="253"/>
      <c r="EN8" s="253"/>
      <c r="EO8" s="253"/>
      <c r="EP8" s="253"/>
      <c r="EQ8" s="253"/>
      <c r="ER8" s="253"/>
      <c r="ES8" s="253"/>
      <c r="ET8" s="253"/>
      <c r="EU8" s="253"/>
      <c r="EV8" s="253"/>
      <c r="EW8" s="253"/>
      <c r="EX8" s="253"/>
      <c r="EY8" s="253"/>
      <c r="EZ8" s="253"/>
      <c r="FA8" s="253"/>
      <c r="FB8" s="253"/>
      <c r="FC8" s="253"/>
      <c r="FD8" s="253"/>
      <c r="FE8" s="253"/>
      <c r="FF8" s="253"/>
      <c r="FG8" s="253"/>
      <c r="FH8" s="253"/>
      <c r="FI8" s="253"/>
      <c r="FJ8" s="253"/>
      <c r="FK8" s="253"/>
      <c r="FL8" s="253"/>
      <c r="FM8" s="253"/>
      <c r="FN8" s="253"/>
      <c r="FO8" s="253"/>
      <c r="FP8" s="253"/>
      <c r="FQ8" s="253"/>
      <c r="FR8" s="253"/>
      <c r="FS8" s="253"/>
      <c r="FT8" s="253"/>
      <c r="FU8" s="253"/>
      <c r="FV8" s="253"/>
      <c r="FW8" s="253"/>
      <c r="FX8" s="253"/>
      <c r="FY8" s="253"/>
      <c r="FZ8" s="253"/>
      <c r="GA8" s="253"/>
      <c r="GB8" s="253"/>
      <c r="GC8" s="253"/>
      <c r="GD8" s="253"/>
      <c r="GE8" s="253"/>
      <c r="GF8" s="253"/>
      <c r="GG8" s="253"/>
      <c r="GH8" s="253"/>
      <c r="GI8" s="253"/>
      <c r="GJ8" s="253"/>
      <c r="GK8" s="253"/>
      <c r="GL8" s="253"/>
      <c r="GM8" s="253"/>
      <c r="GN8" s="253"/>
      <c r="GO8" s="253"/>
      <c r="GP8" s="253"/>
      <c r="GQ8" s="253"/>
      <c r="GR8" s="253"/>
      <c r="GS8" s="253"/>
      <c r="GT8" s="253"/>
      <c r="GU8" s="253"/>
      <c r="GV8" s="253"/>
      <c r="GW8" s="253"/>
      <c r="GX8" s="253"/>
      <c r="GY8" s="253"/>
      <c r="GZ8" s="253"/>
      <c r="HA8" s="253"/>
      <c r="HB8" s="253"/>
      <c r="HC8" s="253"/>
      <c r="HD8" s="253"/>
      <c r="HE8" s="253"/>
      <c r="HF8" s="253"/>
      <c r="HG8" s="253"/>
      <c r="HH8" s="253"/>
      <c r="HI8" s="253"/>
      <c r="HJ8" s="253"/>
      <c r="HK8" s="253"/>
      <c r="HL8" s="253"/>
      <c r="HM8" s="253"/>
      <c r="HN8" s="253"/>
      <c r="HO8" s="253"/>
      <c r="HP8" s="253"/>
      <c r="HQ8" s="253"/>
      <c r="HR8" s="253"/>
      <c r="HS8" s="253"/>
      <c r="HT8" s="253"/>
      <c r="HU8" s="253"/>
      <c r="HV8" s="253"/>
      <c r="HW8" s="253"/>
      <c r="HX8" s="253"/>
      <c r="HY8" s="253"/>
      <c r="HZ8" s="253"/>
      <c r="IA8" s="253"/>
      <c r="IB8" s="253"/>
      <c r="IC8" s="253"/>
      <c r="ID8" s="253"/>
      <c r="IE8" s="253"/>
      <c r="IF8" s="253"/>
      <c r="IG8" s="253"/>
      <c r="IH8" s="253"/>
      <c r="II8" s="253"/>
      <c r="IJ8" s="253"/>
      <c r="IK8" s="253"/>
      <c r="IL8" s="253"/>
      <c r="IM8" s="253"/>
      <c r="IN8" s="253"/>
      <c r="IO8" s="253"/>
      <c r="IP8" s="253"/>
      <c r="IQ8" s="253"/>
      <c r="IR8" s="253"/>
      <c r="IS8" s="253"/>
      <c r="IT8" s="253"/>
      <c r="IU8" s="253"/>
      <c r="IV8" s="253"/>
      <c r="IW8" s="253"/>
      <c r="IX8" s="253"/>
      <c r="IY8" s="253"/>
      <c r="IZ8" s="253"/>
      <c r="JA8" s="253"/>
      <c r="JB8" s="253"/>
      <c r="JC8" s="253"/>
      <c r="JD8" s="253"/>
      <c r="JE8" s="253"/>
      <c r="JF8" s="253"/>
      <c r="JG8" s="253"/>
      <c r="JH8" s="253"/>
      <c r="JI8" s="253"/>
      <c r="JJ8" s="253"/>
      <c r="JK8" s="253"/>
      <c r="JL8" s="253"/>
      <c r="JM8" s="253"/>
      <c r="JN8" s="253"/>
      <c r="JO8" s="253"/>
      <c r="JP8" s="253"/>
      <c r="JQ8" s="253"/>
      <c r="JR8" s="253"/>
      <c r="JS8" s="258"/>
      <c r="JT8" s="258"/>
      <c r="JU8" s="258"/>
      <c r="JV8" s="258"/>
      <c r="JW8" s="258"/>
      <c r="JX8" s="258"/>
      <c r="JY8" s="258"/>
      <c r="JZ8" s="258"/>
      <c r="KA8" s="258"/>
      <c r="KB8" s="258"/>
      <c r="KC8" s="258"/>
      <c r="KD8" s="258"/>
      <c r="KE8" s="258"/>
      <c r="KF8" s="258"/>
      <c r="KG8" s="258"/>
      <c r="KH8" s="258"/>
      <c r="KI8" s="258"/>
      <c r="KJ8" s="258"/>
      <c r="KK8" s="258"/>
      <c r="KL8" s="258"/>
    </row>
    <row r="9" spans="1:298" s="259" customFormat="1" ht="25.5">
      <c r="A9" s="578"/>
      <c r="B9" s="528" t="s">
        <v>314</v>
      </c>
      <c r="C9" s="258"/>
      <c r="D9" s="258"/>
      <c r="E9" s="258"/>
      <c r="F9" s="258"/>
      <c r="G9" s="258"/>
      <c r="H9" s="258"/>
      <c r="I9" s="258"/>
      <c r="J9" s="329"/>
      <c r="K9" s="258"/>
      <c r="L9" s="258"/>
      <c r="M9" s="258"/>
      <c r="N9" s="258"/>
      <c r="O9" s="258"/>
      <c r="P9" s="258"/>
      <c r="Q9" s="258"/>
      <c r="R9" s="258"/>
      <c r="S9" s="258"/>
      <c r="T9" s="258"/>
      <c r="U9" s="258"/>
      <c r="V9" s="258"/>
      <c r="W9" s="258"/>
      <c r="X9" s="258"/>
      <c r="Y9" s="258"/>
      <c r="Z9" s="258"/>
      <c r="AA9" s="258"/>
      <c r="AB9" s="258"/>
      <c r="AC9" s="258"/>
      <c r="AD9" s="258"/>
      <c r="AE9" s="258"/>
      <c r="AF9" s="258"/>
      <c r="AG9" s="258"/>
      <c r="AH9" s="258"/>
      <c r="AI9" s="258"/>
      <c r="AJ9" s="258"/>
      <c r="AK9" s="258"/>
      <c r="AL9" s="258"/>
      <c r="AM9" s="258"/>
      <c r="AN9" s="258"/>
      <c r="AO9" s="258"/>
      <c r="AP9" s="258"/>
      <c r="AQ9" s="258"/>
      <c r="AR9" s="258"/>
      <c r="AS9" s="258"/>
      <c r="AT9" s="258"/>
      <c r="AU9" s="258"/>
      <c r="AV9" s="258"/>
      <c r="AW9" s="258"/>
      <c r="AX9" s="258"/>
      <c r="AY9" s="258"/>
      <c r="AZ9" s="258"/>
      <c r="BA9" s="258"/>
      <c r="BB9" s="258"/>
      <c r="BC9" s="258"/>
      <c r="BD9" s="258"/>
      <c r="BE9" s="258"/>
      <c r="BF9" s="258"/>
      <c r="BG9" s="258"/>
      <c r="BH9" s="258"/>
      <c r="BI9" s="258"/>
      <c r="BJ9" s="258"/>
      <c r="BK9" s="258"/>
      <c r="BL9" s="258"/>
      <c r="BM9" s="258"/>
      <c r="BN9" s="258"/>
      <c r="BO9" s="258"/>
      <c r="BP9" s="258"/>
      <c r="BQ9" s="258"/>
      <c r="BR9" s="258"/>
      <c r="BS9" s="258"/>
      <c r="BT9" s="258"/>
      <c r="BU9" s="258"/>
      <c r="BV9" s="258"/>
      <c r="BW9" s="258"/>
      <c r="BX9" s="258"/>
      <c r="BY9" s="258"/>
      <c r="BZ9" s="258"/>
      <c r="CA9" s="258"/>
      <c r="CB9" s="258"/>
      <c r="CC9" s="258"/>
      <c r="CD9" s="258"/>
      <c r="CE9" s="258"/>
      <c r="CF9" s="258"/>
      <c r="CG9" s="258"/>
      <c r="CH9" s="258"/>
      <c r="CI9" s="258"/>
      <c r="CJ9" s="258"/>
      <c r="CK9" s="258"/>
      <c r="CL9" s="258"/>
      <c r="CM9" s="258"/>
      <c r="CN9" s="258"/>
      <c r="CO9" s="258"/>
      <c r="CP9" s="258"/>
      <c r="CQ9" s="258"/>
      <c r="CR9" s="258"/>
      <c r="CS9" s="258"/>
      <c r="CT9" s="258"/>
      <c r="CU9" s="258"/>
      <c r="CV9" s="258"/>
      <c r="CW9" s="258"/>
      <c r="CX9" s="258"/>
      <c r="CY9" s="258"/>
      <c r="CZ9" s="258"/>
      <c r="DA9" s="258"/>
      <c r="DB9" s="258"/>
      <c r="DC9" s="258"/>
      <c r="DD9" s="258"/>
      <c r="DE9" s="258"/>
      <c r="DF9" s="258"/>
      <c r="DG9" s="258"/>
      <c r="DH9" s="258"/>
      <c r="DI9" s="258"/>
      <c r="DJ9" s="258"/>
      <c r="DK9" s="258"/>
      <c r="DL9" s="258"/>
      <c r="DM9" s="258"/>
      <c r="DN9" s="258"/>
      <c r="DO9" s="258"/>
      <c r="DP9" s="258"/>
      <c r="DQ9" s="258"/>
      <c r="DR9" s="258"/>
      <c r="DS9" s="258"/>
      <c r="DT9" s="258"/>
      <c r="DU9" s="258"/>
      <c r="DV9" s="258"/>
      <c r="DW9" s="258"/>
      <c r="DX9" s="258"/>
      <c r="DY9" s="258"/>
      <c r="DZ9" s="258"/>
      <c r="EA9" s="258"/>
      <c r="EB9" s="258"/>
      <c r="EC9" s="258"/>
      <c r="ED9" s="258"/>
      <c r="EE9" s="258"/>
      <c r="EF9" s="258"/>
      <c r="EG9" s="258"/>
      <c r="EH9" s="258"/>
      <c r="EI9" s="258"/>
      <c r="EJ9" s="258"/>
      <c r="EK9" s="258"/>
      <c r="EL9" s="258"/>
      <c r="EM9" s="258"/>
      <c r="EN9" s="258"/>
      <c r="EO9" s="258"/>
      <c r="EP9" s="258"/>
      <c r="EQ9" s="258"/>
      <c r="ER9" s="258"/>
      <c r="ES9" s="258"/>
      <c r="ET9" s="258"/>
      <c r="EU9" s="258"/>
      <c r="EV9" s="258"/>
      <c r="EW9" s="258"/>
      <c r="EX9" s="258"/>
      <c r="EY9" s="258"/>
      <c r="EZ9" s="258"/>
      <c r="FA9" s="258"/>
      <c r="FB9" s="258"/>
      <c r="FC9" s="258"/>
      <c r="FD9" s="258"/>
      <c r="FE9" s="258"/>
      <c r="FF9" s="258"/>
      <c r="FG9" s="258"/>
      <c r="FH9" s="258"/>
      <c r="FI9" s="258"/>
      <c r="FJ9" s="258"/>
      <c r="FK9" s="258"/>
      <c r="FL9" s="258"/>
      <c r="FM9" s="258"/>
      <c r="FN9" s="258"/>
      <c r="FO9" s="258"/>
      <c r="FP9" s="258"/>
      <c r="FQ9" s="258"/>
      <c r="FR9" s="258"/>
      <c r="FS9" s="258"/>
      <c r="FT9" s="258"/>
      <c r="FU9" s="258"/>
      <c r="FV9" s="258"/>
      <c r="FW9" s="258"/>
      <c r="FX9" s="258"/>
      <c r="FY9" s="258"/>
      <c r="FZ9" s="258"/>
      <c r="GA9" s="258"/>
      <c r="GB9" s="258"/>
      <c r="GC9" s="258"/>
      <c r="GD9" s="258"/>
      <c r="GE9" s="258"/>
      <c r="GF9" s="258"/>
      <c r="GG9" s="258"/>
      <c r="GH9" s="258"/>
      <c r="GI9" s="258"/>
      <c r="GJ9" s="258"/>
      <c r="GK9" s="258"/>
      <c r="GL9" s="258"/>
      <c r="GM9" s="258"/>
      <c r="GN9" s="258"/>
      <c r="GO9" s="258"/>
      <c r="GP9" s="258"/>
      <c r="GQ9" s="258"/>
      <c r="GR9" s="258"/>
      <c r="GS9" s="258"/>
      <c r="GT9" s="258"/>
      <c r="GU9" s="258"/>
      <c r="GV9" s="258"/>
      <c r="GW9" s="258"/>
      <c r="GX9" s="258"/>
      <c r="GY9" s="258"/>
      <c r="GZ9" s="258"/>
      <c r="HA9" s="258"/>
      <c r="HB9" s="258"/>
      <c r="HC9" s="258"/>
      <c r="HD9" s="258"/>
      <c r="HE9" s="258"/>
      <c r="HF9" s="258"/>
      <c r="HG9" s="258"/>
      <c r="HH9" s="258"/>
      <c r="HI9" s="258"/>
      <c r="HJ9" s="258"/>
      <c r="HK9" s="258"/>
      <c r="HL9" s="258"/>
      <c r="HM9" s="258"/>
      <c r="HN9" s="258"/>
      <c r="HO9" s="258"/>
      <c r="HP9" s="258"/>
      <c r="HQ9" s="258"/>
      <c r="HR9" s="258"/>
      <c r="HS9" s="258"/>
      <c r="HT9" s="258"/>
      <c r="HU9" s="258"/>
      <c r="HV9" s="258"/>
      <c r="HW9" s="258"/>
      <c r="HX9" s="258"/>
      <c r="HY9" s="258"/>
      <c r="HZ9" s="258"/>
      <c r="IA9" s="258"/>
      <c r="IB9" s="258"/>
      <c r="IC9" s="258"/>
      <c r="ID9" s="258"/>
      <c r="IE9" s="258"/>
      <c r="IF9" s="258"/>
      <c r="IG9" s="258"/>
      <c r="IH9" s="258"/>
      <c r="II9" s="258"/>
      <c r="IJ9" s="258"/>
      <c r="IK9" s="258"/>
      <c r="IL9" s="258"/>
      <c r="IM9" s="258"/>
      <c r="IN9" s="258"/>
      <c r="IO9" s="258"/>
      <c r="IP9" s="258"/>
      <c r="IQ9" s="258"/>
      <c r="IR9" s="258"/>
      <c r="IS9" s="258"/>
      <c r="IT9" s="258"/>
      <c r="IU9" s="258"/>
      <c r="IV9" s="258"/>
      <c r="IW9" s="258"/>
      <c r="IX9" s="258"/>
      <c r="IY9" s="258"/>
      <c r="IZ9" s="258"/>
      <c r="JA9" s="258"/>
      <c r="JB9" s="258"/>
      <c r="JC9" s="258"/>
      <c r="JD9" s="258"/>
      <c r="JE9" s="258"/>
      <c r="JF9" s="258"/>
      <c r="JG9" s="258"/>
      <c r="JH9" s="258"/>
      <c r="JI9" s="258"/>
      <c r="JJ9" s="258"/>
      <c r="JK9" s="258"/>
      <c r="JL9" s="258"/>
      <c r="JM9" s="258"/>
      <c r="JN9" s="258"/>
      <c r="JO9" s="258"/>
      <c r="JP9" s="258"/>
      <c r="JQ9" s="258"/>
      <c r="JR9" s="258"/>
      <c r="JS9" s="258"/>
      <c r="JT9" s="258"/>
      <c r="JU9" s="258"/>
      <c r="JV9" s="258"/>
      <c r="JW9" s="258"/>
      <c r="JX9" s="258"/>
      <c r="JY9" s="258"/>
      <c r="JZ9" s="258"/>
      <c r="KA9" s="258"/>
      <c r="KB9" s="258"/>
      <c r="KC9" s="258"/>
      <c r="KD9" s="258"/>
      <c r="KE9" s="258"/>
      <c r="KF9" s="258"/>
      <c r="KG9" s="258"/>
      <c r="KH9" s="258"/>
      <c r="KI9" s="258"/>
      <c r="KJ9" s="258"/>
      <c r="KK9" s="258"/>
      <c r="KL9" s="258"/>
    </row>
    <row r="10" spans="1:298" ht="17.25" customHeight="1">
      <c r="A10" s="577">
        <v>3.1</v>
      </c>
      <c r="B10" s="261" t="s">
        <v>2321</v>
      </c>
      <c r="C10" s="259"/>
      <c r="D10" s="259"/>
      <c r="E10" s="259"/>
      <c r="F10" s="259"/>
      <c r="G10" s="259"/>
      <c r="H10" s="259"/>
      <c r="I10" s="259"/>
      <c r="J10" s="576"/>
      <c r="BJ10" s="253"/>
    </row>
    <row r="11" spans="1:298">
      <c r="A11" s="577"/>
      <c r="B11" s="634" t="s">
        <v>48</v>
      </c>
      <c r="C11" s="561" t="s">
        <v>2366</v>
      </c>
      <c r="D11" s="561" t="s">
        <v>2367</v>
      </c>
      <c r="E11" s="561" t="s">
        <v>2368</v>
      </c>
      <c r="F11" s="561" t="s">
        <v>2369</v>
      </c>
      <c r="G11" s="561" t="s">
        <v>2370</v>
      </c>
      <c r="H11" s="259"/>
      <c r="I11" s="259"/>
      <c r="J11" s="576"/>
    </row>
    <row r="12" spans="1:298">
      <c r="A12" s="577"/>
      <c r="B12" s="635" t="s">
        <v>181</v>
      </c>
      <c r="C12" s="636">
        <f>כללי!C59</f>
        <v>0</v>
      </c>
      <c r="D12" s="636">
        <f>כללי!C60</f>
        <v>0</v>
      </c>
      <c r="E12" s="636">
        <f>כללי!C61</f>
        <v>0</v>
      </c>
      <c r="F12" s="636">
        <f>כללי!C62</f>
        <v>0</v>
      </c>
      <c r="G12" s="636">
        <f>כללי!C63</f>
        <v>0</v>
      </c>
      <c r="H12" s="259"/>
      <c r="I12" s="259"/>
      <c r="J12" s="576"/>
    </row>
    <row r="13" spans="1:298">
      <c r="A13" s="577"/>
      <c r="B13" s="271"/>
      <c r="C13" s="271"/>
      <c r="D13" s="271"/>
      <c r="E13" s="271"/>
      <c r="F13" s="271"/>
      <c r="G13" s="271"/>
      <c r="H13" s="271"/>
      <c r="I13" s="271"/>
      <c r="J13" s="655"/>
    </row>
    <row r="14" spans="1:298">
      <c r="A14" s="577">
        <v>3.2</v>
      </c>
      <c r="B14" s="633" t="s">
        <v>286</v>
      </c>
      <c r="C14" s="259"/>
      <c r="D14" s="259"/>
      <c r="E14" s="259"/>
      <c r="F14" s="259"/>
      <c r="G14" s="259"/>
      <c r="H14" s="259"/>
      <c r="I14" s="259"/>
      <c r="J14" s="576"/>
      <c r="BJ14" s="253"/>
    </row>
    <row r="15" spans="1:298">
      <c r="A15" s="577"/>
      <c r="B15" s="590" t="s">
        <v>2380</v>
      </c>
      <c r="C15" s="259"/>
      <c r="D15" s="259"/>
      <c r="E15" s="259"/>
      <c r="F15" s="259"/>
      <c r="G15" s="259"/>
      <c r="H15" s="259"/>
      <c r="I15" s="259"/>
      <c r="J15" s="576"/>
    </row>
    <row r="16" spans="1:298" ht="33">
      <c r="A16" s="577"/>
      <c r="B16" s="634" t="s">
        <v>48</v>
      </c>
      <c r="C16" s="634" t="s">
        <v>178</v>
      </c>
      <c r="D16" s="634" t="s">
        <v>231</v>
      </c>
      <c r="E16" s="561" t="s">
        <v>271</v>
      </c>
      <c r="F16" s="634" t="s">
        <v>2404</v>
      </c>
      <c r="G16" s="259"/>
      <c r="H16" s="259"/>
      <c r="I16" s="259"/>
      <c r="J16" s="576"/>
    </row>
    <row r="17" spans="1:186">
      <c r="A17" s="577"/>
      <c r="B17" s="637" t="s">
        <v>42</v>
      </c>
      <c r="C17" s="638" t="s">
        <v>306</v>
      </c>
      <c r="D17" s="541"/>
      <c r="E17" s="639">
        <f>IF(OR(D17=0,D17=""),קבועים!$C$128,D17)</f>
        <v>20</v>
      </c>
      <c r="F17" s="640">
        <f>E17*C12</f>
        <v>0</v>
      </c>
      <c r="G17" s="259"/>
      <c r="H17" s="259"/>
      <c r="I17" s="259"/>
      <c r="J17" s="576"/>
    </row>
    <row r="18" spans="1:186">
      <c r="A18" s="577"/>
      <c r="B18" s="637" t="s">
        <v>49</v>
      </c>
      <c r="C18" s="638" t="s">
        <v>315</v>
      </c>
      <c r="D18" s="541"/>
      <c r="E18" s="639">
        <f>IF(OR(D18=0,D18=""),קבועים!$C$129,D18)</f>
        <v>2.9</v>
      </c>
      <c r="F18" s="640">
        <f>E18*D12</f>
        <v>0</v>
      </c>
      <c r="G18" s="259"/>
      <c r="H18" s="259"/>
      <c r="I18" s="259"/>
      <c r="J18" s="576"/>
    </row>
    <row r="19" spans="1:186">
      <c r="A19" s="577"/>
      <c r="B19" s="637" t="s">
        <v>40</v>
      </c>
      <c r="C19" s="638" t="s">
        <v>316</v>
      </c>
      <c r="D19" s="541"/>
      <c r="E19" s="639">
        <f>IF(OR(D19=0,D19=""),קבועים!$C$130,D19)</f>
        <v>0.47</v>
      </c>
      <c r="F19" s="640">
        <f>E19*E12</f>
        <v>0</v>
      </c>
      <c r="G19" s="259"/>
      <c r="H19" s="259"/>
      <c r="I19" s="259"/>
      <c r="J19" s="576"/>
    </row>
    <row r="20" spans="1:186">
      <c r="A20" s="577"/>
      <c r="B20" s="637" t="s">
        <v>43</v>
      </c>
      <c r="C20" s="638" t="s">
        <v>317</v>
      </c>
      <c r="D20" s="541"/>
      <c r="E20" s="639">
        <f>IF(OR(D20=0,D20=""),קבועים!$C$131,D20)</f>
        <v>1.49156</v>
      </c>
      <c r="F20" s="640">
        <f>E20*F12</f>
        <v>0</v>
      </c>
      <c r="G20" s="259"/>
      <c r="H20" s="259"/>
      <c r="I20" s="259"/>
      <c r="J20" s="576"/>
    </row>
    <row r="21" spans="1:186" s="259" customFormat="1">
      <c r="A21" s="577"/>
      <c r="B21" s="637" t="s">
        <v>41</v>
      </c>
      <c r="C21" s="638" t="s">
        <v>317</v>
      </c>
      <c r="D21" s="541"/>
      <c r="E21" s="639">
        <f>IF(OR(D21=0,D21=""),קבועים!$C$132,D21)</f>
        <v>4.5672249999999996</v>
      </c>
      <c r="F21" s="640">
        <f>E21*G12</f>
        <v>0</v>
      </c>
      <c r="J21" s="576"/>
      <c r="K21" s="253"/>
      <c r="L21" s="253"/>
      <c r="M21" s="253"/>
      <c r="N21" s="253"/>
      <c r="O21" s="253"/>
      <c r="P21" s="253"/>
      <c r="Q21" s="253"/>
      <c r="R21" s="253"/>
      <c r="S21" s="253"/>
      <c r="T21" s="253"/>
      <c r="U21" s="253"/>
      <c r="V21" s="253"/>
      <c r="W21" s="253"/>
      <c r="X21" s="253"/>
      <c r="Y21" s="253"/>
      <c r="Z21" s="253"/>
      <c r="AA21" s="253"/>
      <c r="AB21" s="253"/>
      <c r="AC21" s="253"/>
      <c r="AD21" s="253"/>
      <c r="AE21" s="253"/>
      <c r="AF21" s="253"/>
      <c r="AG21" s="253"/>
      <c r="AH21" s="253"/>
      <c r="AI21" s="253"/>
      <c r="AJ21" s="253"/>
      <c r="AK21" s="253"/>
      <c r="AL21" s="253"/>
      <c r="AM21" s="253"/>
      <c r="AN21" s="253"/>
      <c r="AO21" s="253"/>
      <c r="AP21" s="253"/>
      <c r="AQ21" s="253"/>
      <c r="AR21" s="253"/>
      <c r="AS21" s="253"/>
      <c r="AT21" s="253"/>
      <c r="AU21" s="253"/>
      <c r="AV21" s="253"/>
      <c r="AW21" s="253"/>
      <c r="AX21" s="253"/>
      <c r="AY21" s="253"/>
      <c r="AZ21" s="253"/>
      <c r="BA21" s="253"/>
      <c r="BB21" s="253"/>
      <c r="BC21" s="253"/>
      <c r="BD21" s="253"/>
      <c r="BE21" s="253"/>
      <c r="BF21" s="253"/>
      <c r="BG21" s="253"/>
      <c r="BH21" s="253"/>
      <c r="BI21" s="253"/>
      <c r="BJ21" s="337"/>
      <c r="BK21" s="253"/>
      <c r="BL21" s="253"/>
      <c r="BM21" s="253"/>
      <c r="BN21" s="253"/>
      <c r="BO21" s="253"/>
      <c r="BP21" s="253"/>
      <c r="BQ21" s="253"/>
      <c r="BR21" s="253"/>
      <c r="BS21" s="253"/>
      <c r="BT21" s="253"/>
      <c r="BU21" s="253"/>
      <c r="BV21" s="253"/>
      <c r="BW21" s="253"/>
      <c r="BX21" s="253"/>
      <c r="BY21" s="253"/>
      <c r="BZ21" s="253"/>
      <c r="CA21" s="253"/>
      <c r="CB21" s="253"/>
      <c r="CC21" s="253"/>
      <c r="CD21" s="253"/>
      <c r="CE21" s="253"/>
      <c r="CF21" s="253"/>
      <c r="CG21" s="253"/>
      <c r="CH21" s="253"/>
      <c r="CI21" s="253"/>
      <c r="CJ21" s="253"/>
      <c r="CK21" s="253"/>
      <c r="CL21" s="253"/>
      <c r="CM21" s="253"/>
      <c r="CN21" s="253"/>
      <c r="CO21" s="253"/>
      <c r="CP21" s="253"/>
      <c r="CQ21" s="253"/>
      <c r="CR21" s="253"/>
      <c r="CS21" s="253"/>
      <c r="CT21" s="253"/>
      <c r="CU21" s="253"/>
      <c r="CV21" s="253"/>
      <c r="CW21" s="253"/>
      <c r="CX21" s="253"/>
      <c r="CY21" s="253"/>
      <c r="CZ21" s="253"/>
      <c r="DA21" s="253"/>
      <c r="DB21" s="253"/>
      <c r="DC21" s="253"/>
      <c r="DD21" s="253"/>
      <c r="DE21" s="253"/>
      <c r="DF21" s="253"/>
      <c r="DG21" s="253"/>
      <c r="DH21" s="253"/>
      <c r="DI21" s="253"/>
      <c r="DJ21" s="253"/>
      <c r="DK21" s="253"/>
      <c r="DL21" s="253"/>
      <c r="DM21" s="253"/>
      <c r="DN21" s="253"/>
      <c r="DO21" s="253"/>
      <c r="DP21" s="253"/>
      <c r="DQ21" s="253"/>
      <c r="DR21" s="253"/>
      <c r="DS21" s="253"/>
      <c r="DT21" s="253"/>
      <c r="DU21" s="253"/>
      <c r="DV21" s="253"/>
      <c r="DW21" s="253"/>
      <c r="DX21" s="253"/>
      <c r="DY21" s="253"/>
      <c r="DZ21" s="253"/>
      <c r="EA21" s="253"/>
      <c r="EB21" s="253"/>
      <c r="EC21" s="253"/>
      <c r="ED21" s="253"/>
      <c r="EE21" s="253"/>
      <c r="EF21" s="253"/>
      <c r="EG21" s="253"/>
      <c r="EH21" s="253"/>
      <c r="EI21" s="253"/>
      <c r="EJ21" s="253"/>
      <c r="EK21" s="253"/>
      <c r="EL21" s="253"/>
      <c r="EM21" s="253"/>
      <c r="EN21" s="253"/>
      <c r="EO21" s="253"/>
      <c r="EP21" s="253"/>
      <c r="EQ21" s="253"/>
      <c r="ER21" s="253"/>
      <c r="ES21" s="253"/>
      <c r="ET21" s="253"/>
      <c r="EU21" s="253"/>
      <c r="EV21" s="253"/>
      <c r="EW21" s="253"/>
      <c r="EX21" s="253"/>
      <c r="EY21" s="253"/>
      <c r="EZ21" s="253"/>
      <c r="FA21" s="253"/>
      <c r="FB21" s="253"/>
      <c r="FC21" s="253"/>
      <c r="FD21" s="253"/>
      <c r="FE21" s="253"/>
      <c r="FF21" s="253"/>
      <c r="FG21" s="253"/>
      <c r="FH21" s="253"/>
      <c r="FI21" s="253"/>
      <c r="FJ21" s="253"/>
      <c r="FK21" s="253"/>
      <c r="FL21" s="253"/>
      <c r="FM21" s="253"/>
      <c r="FN21" s="253"/>
      <c r="FO21" s="253"/>
      <c r="FP21" s="253"/>
      <c r="FQ21" s="253"/>
      <c r="FR21" s="253"/>
      <c r="FS21" s="253"/>
      <c r="FT21" s="253"/>
      <c r="FU21" s="253"/>
      <c r="FV21" s="253"/>
      <c r="FW21" s="253"/>
      <c r="FX21" s="253"/>
      <c r="FY21" s="253"/>
      <c r="FZ21" s="253"/>
      <c r="GA21" s="253"/>
      <c r="GB21" s="253"/>
      <c r="GC21" s="253"/>
      <c r="GD21" s="253"/>
    </row>
    <row r="22" spans="1:186" s="259" customFormat="1">
      <c r="A22" s="577"/>
      <c r="J22" s="576"/>
      <c r="K22" s="253"/>
      <c r="L22" s="253"/>
      <c r="M22" s="253"/>
      <c r="N22" s="253"/>
      <c r="O22" s="253"/>
      <c r="P22" s="253"/>
      <c r="Q22" s="253"/>
      <c r="R22" s="253"/>
      <c r="S22" s="253"/>
      <c r="T22" s="253"/>
      <c r="U22" s="253"/>
      <c r="V22" s="253"/>
      <c r="W22" s="253"/>
      <c r="X22" s="253"/>
      <c r="Y22" s="253"/>
      <c r="Z22" s="253"/>
      <c r="AA22" s="253"/>
      <c r="AB22" s="253"/>
      <c r="AC22" s="253"/>
      <c r="AD22" s="253"/>
      <c r="AE22" s="253"/>
      <c r="AF22" s="253"/>
      <c r="AG22" s="253"/>
      <c r="AH22" s="253"/>
      <c r="AI22" s="253"/>
      <c r="AJ22" s="253"/>
      <c r="AK22" s="253"/>
      <c r="AL22" s="253"/>
      <c r="AM22" s="253"/>
      <c r="AN22" s="253"/>
      <c r="AO22" s="253"/>
      <c r="AP22" s="253"/>
      <c r="AQ22" s="253"/>
      <c r="AR22" s="253"/>
      <c r="AS22" s="253"/>
      <c r="AT22" s="253"/>
      <c r="AU22" s="253"/>
      <c r="AV22" s="253"/>
      <c r="AW22" s="253"/>
      <c r="AX22" s="253"/>
      <c r="AY22" s="253"/>
      <c r="AZ22" s="253"/>
      <c r="BA22" s="253"/>
      <c r="BB22" s="253"/>
      <c r="BC22" s="253"/>
      <c r="BD22" s="253"/>
      <c r="BE22" s="253"/>
      <c r="BF22" s="253"/>
      <c r="BG22" s="253"/>
      <c r="BH22" s="253"/>
      <c r="BI22" s="253"/>
      <c r="BJ22" s="337"/>
      <c r="BK22" s="253"/>
      <c r="BL22" s="253"/>
      <c r="BM22" s="253"/>
      <c r="BN22" s="253"/>
      <c r="BO22" s="253"/>
      <c r="BP22" s="253"/>
      <c r="BQ22" s="253"/>
      <c r="BR22" s="253"/>
      <c r="BS22" s="253"/>
      <c r="BT22" s="253"/>
      <c r="BU22" s="253"/>
      <c r="BV22" s="253"/>
      <c r="BW22" s="253"/>
      <c r="BX22" s="253"/>
      <c r="BY22" s="253"/>
      <c r="BZ22" s="253"/>
      <c r="CA22" s="253"/>
      <c r="CB22" s="253"/>
      <c r="CC22" s="253"/>
      <c r="CD22" s="253"/>
      <c r="CE22" s="253"/>
      <c r="CF22" s="253"/>
      <c r="CG22" s="253"/>
      <c r="CH22" s="253"/>
      <c r="CI22" s="253"/>
      <c r="CJ22" s="253"/>
      <c r="CK22" s="253"/>
      <c r="CL22" s="253"/>
      <c r="CM22" s="253"/>
      <c r="CN22" s="253"/>
      <c r="CO22" s="253"/>
      <c r="CP22" s="253"/>
      <c r="CQ22" s="253"/>
      <c r="CR22" s="253"/>
      <c r="CS22" s="253"/>
      <c r="CT22" s="253"/>
      <c r="CU22" s="253"/>
      <c r="CV22" s="253"/>
      <c r="CW22" s="253"/>
      <c r="CX22" s="253"/>
      <c r="CY22" s="253"/>
      <c r="CZ22" s="253"/>
      <c r="DA22" s="253"/>
      <c r="DB22" s="253"/>
      <c r="DC22" s="253"/>
      <c r="DD22" s="253"/>
      <c r="DE22" s="253"/>
      <c r="DF22" s="253"/>
      <c r="DG22" s="253"/>
      <c r="DH22" s="253"/>
      <c r="DI22" s="253"/>
      <c r="DJ22" s="253"/>
      <c r="DK22" s="253"/>
      <c r="DL22" s="253"/>
      <c r="DM22" s="253"/>
      <c r="DN22" s="253"/>
      <c r="DO22" s="253"/>
      <c r="DP22" s="253"/>
      <c r="DQ22" s="253"/>
      <c r="DR22" s="253"/>
      <c r="DS22" s="253"/>
      <c r="DT22" s="253"/>
      <c r="DU22" s="253"/>
      <c r="DV22" s="253"/>
      <c r="DW22" s="253"/>
      <c r="DX22" s="253"/>
      <c r="DY22" s="253"/>
      <c r="DZ22" s="253"/>
      <c r="EA22" s="253"/>
      <c r="EB22" s="253"/>
      <c r="EC22" s="253"/>
      <c r="ED22" s="253"/>
      <c r="EE22" s="253"/>
      <c r="EF22" s="253"/>
      <c r="EG22" s="253"/>
      <c r="EH22" s="253"/>
      <c r="EI22" s="253"/>
      <c r="EJ22" s="253"/>
      <c r="EK22" s="253"/>
      <c r="EL22" s="253"/>
      <c r="EM22" s="253"/>
      <c r="EN22" s="253"/>
      <c r="EO22" s="253"/>
      <c r="EP22" s="253"/>
      <c r="EQ22" s="253"/>
      <c r="ER22" s="253"/>
      <c r="ES22" s="253"/>
      <c r="ET22" s="253"/>
      <c r="EU22" s="253"/>
      <c r="EV22" s="253"/>
      <c r="EW22" s="253"/>
      <c r="EX22" s="253"/>
      <c r="EY22" s="253"/>
      <c r="EZ22" s="253"/>
      <c r="FA22" s="253"/>
      <c r="FB22" s="253"/>
      <c r="FC22" s="253"/>
      <c r="FD22" s="253"/>
      <c r="FE22" s="253"/>
      <c r="FF22" s="253"/>
      <c r="FG22" s="253"/>
      <c r="FH22" s="253"/>
      <c r="FI22" s="253"/>
      <c r="FJ22" s="253"/>
      <c r="FK22" s="253"/>
      <c r="FL22" s="253"/>
      <c r="FM22" s="253"/>
      <c r="FN22" s="253"/>
      <c r="FO22" s="253"/>
      <c r="FP22" s="253"/>
      <c r="FQ22" s="253"/>
      <c r="FR22" s="253"/>
      <c r="FS22" s="253"/>
      <c r="FT22" s="253"/>
      <c r="FU22" s="253"/>
      <c r="FV22" s="253"/>
      <c r="FW22" s="253"/>
      <c r="FX22" s="253"/>
      <c r="FY22" s="253"/>
      <c r="FZ22" s="253"/>
      <c r="GA22" s="253"/>
      <c r="GB22" s="253"/>
      <c r="GC22" s="253"/>
      <c r="GD22" s="253"/>
    </row>
    <row r="23" spans="1:186" ht="33.950000000000003" hidden="1" customHeight="1" outlineLevel="1">
      <c r="A23" s="577"/>
      <c r="B23" s="555" t="s">
        <v>77</v>
      </c>
      <c r="C23" s="641"/>
      <c r="D23" s="453"/>
      <c r="E23" s="613"/>
      <c r="F23" s="259"/>
      <c r="G23" s="259"/>
      <c r="H23" s="259"/>
      <c r="I23" s="259"/>
      <c r="J23" s="576"/>
      <c r="BJ23" s="253"/>
    </row>
    <row r="24" spans="1:186" s="259" customFormat="1" collapsed="1">
      <c r="A24" s="577"/>
      <c r="J24" s="576"/>
      <c r="K24" s="253"/>
      <c r="L24" s="253"/>
      <c r="M24" s="253"/>
      <c r="N24" s="253"/>
      <c r="O24" s="253"/>
      <c r="P24" s="253"/>
      <c r="Q24" s="253"/>
      <c r="R24" s="253"/>
      <c r="S24" s="253"/>
      <c r="T24" s="253"/>
      <c r="U24" s="253"/>
      <c r="V24" s="253"/>
      <c r="W24" s="253"/>
      <c r="X24" s="253"/>
      <c r="Y24" s="253"/>
      <c r="Z24" s="253"/>
      <c r="AA24" s="253"/>
      <c r="AB24" s="253"/>
      <c r="AC24" s="253"/>
      <c r="AD24" s="253"/>
      <c r="AE24" s="253"/>
      <c r="AF24" s="253"/>
      <c r="AG24" s="253"/>
      <c r="AH24" s="253"/>
      <c r="AI24" s="253"/>
      <c r="AJ24" s="253"/>
      <c r="AK24" s="253"/>
      <c r="AL24" s="253"/>
      <c r="AM24" s="253"/>
      <c r="AN24" s="253"/>
      <c r="AO24" s="253"/>
      <c r="AP24" s="253"/>
      <c r="AQ24" s="253"/>
      <c r="AR24" s="253"/>
      <c r="AS24" s="253"/>
      <c r="AT24" s="253"/>
      <c r="AU24" s="253"/>
      <c r="AV24" s="253"/>
      <c r="AW24" s="253"/>
      <c r="AX24" s="253"/>
      <c r="AY24" s="253"/>
      <c r="AZ24" s="253"/>
      <c r="BA24" s="253"/>
      <c r="BB24" s="253"/>
      <c r="BC24" s="253"/>
      <c r="BD24" s="253"/>
      <c r="BE24" s="253"/>
      <c r="BF24" s="253"/>
      <c r="BG24" s="253"/>
      <c r="BH24" s="253"/>
      <c r="BI24" s="253"/>
      <c r="BJ24" s="337"/>
      <c r="BK24" s="253"/>
      <c r="BL24" s="253"/>
      <c r="BM24" s="253"/>
      <c r="BN24" s="253"/>
      <c r="BO24" s="253"/>
      <c r="BP24" s="253"/>
      <c r="BQ24" s="253"/>
      <c r="BR24" s="253"/>
      <c r="BS24" s="253"/>
      <c r="BT24" s="253"/>
      <c r="BU24" s="253"/>
      <c r="BV24" s="253"/>
      <c r="BW24" s="253"/>
      <c r="BX24" s="253"/>
      <c r="BY24" s="253"/>
      <c r="BZ24" s="253"/>
      <c r="CA24" s="253"/>
      <c r="CB24" s="253"/>
      <c r="CC24" s="253"/>
      <c r="CD24" s="253"/>
      <c r="CE24" s="253"/>
      <c r="CF24" s="253"/>
      <c r="CG24" s="253"/>
      <c r="CH24" s="253"/>
      <c r="CI24" s="253"/>
      <c r="CJ24" s="253"/>
      <c r="CK24" s="253"/>
      <c r="CL24" s="253"/>
      <c r="CM24" s="253"/>
      <c r="CN24" s="253"/>
      <c r="CO24" s="253"/>
      <c r="CP24" s="253"/>
      <c r="CQ24" s="253"/>
      <c r="CR24" s="253"/>
      <c r="CS24" s="253"/>
      <c r="CT24" s="253"/>
      <c r="CU24" s="253"/>
      <c r="CV24" s="253"/>
      <c r="CW24" s="253"/>
      <c r="CX24" s="253"/>
      <c r="CY24" s="253"/>
      <c r="CZ24" s="253"/>
      <c r="DA24" s="253"/>
      <c r="DB24" s="253"/>
      <c r="DC24" s="253"/>
      <c r="DD24" s="253"/>
      <c r="DE24" s="253"/>
      <c r="DF24" s="253"/>
      <c r="DG24" s="253"/>
      <c r="DH24" s="253"/>
      <c r="DI24" s="253"/>
      <c r="DJ24" s="253"/>
      <c r="DK24" s="253"/>
      <c r="DL24" s="253"/>
      <c r="DM24" s="253"/>
      <c r="DN24" s="253"/>
      <c r="DO24" s="253"/>
      <c r="DP24" s="253"/>
      <c r="DQ24" s="253"/>
      <c r="DR24" s="253"/>
      <c r="DS24" s="253"/>
      <c r="DT24" s="253"/>
      <c r="DU24" s="253"/>
      <c r="DV24" s="253"/>
      <c r="DW24" s="253"/>
      <c r="DX24" s="253"/>
      <c r="DY24" s="253"/>
      <c r="DZ24" s="253"/>
      <c r="EA24" s="253"/>
      <c r="EB24" s="253"/>
      <c r="EC24" s="253"/>
      <c r="ED24" s="253"/>
      <c r="EE24" s="253"/>
      <c r="EF24" s="253"/>
      <c r="EG24" s="253"/>
      <c r="EH24" s="253"/>
      <c r="EI24" s="253"/>
      <c r="EJ24" s="253"/>
      <c r="EK24" s="253"/>
      <c r="EL24" s="253"/>
      <c r="EM24" s="253"/>
      <c r="EN24" s="253"/>
      <c r="EO24" s="253"/>
      <c r="EP24" s="253"/>
      <c r="EQ24" s="253"/>
      <c r="ER24" s="253"/>
      <c r="ES24" s="253"/>
      <c r="ET24" s="253"/>
      <c r="EU24" s="253"/>
      <c r="EV24" s="253"/>
      <c r="EW24" s="253"/>
      <c r="EX24" s="253"/>
      <c r="EY24" s="253"/>
      <c r="EZ24" s="253"/>
      <c r="FA24" s="253"/>
      <c r="FB24" s="253"/>
      <c r="FC24" s="253"/>
      <c r="FD24" s="253"/>
      <c r="FE24" s="253"/>
      <c r="FF24" s="253"/>
      <c r="FG24" s="253"/>
      <c r="FH24" s="253"/>
      <c r="FI24" s="253"/>
      <c r="FJ24" s="253"/>
      <c r="FK24" s="253"/>
      <c r="FL24" s="253"/>
      <c r="FM24" s="253"/>
      <c r="FN24" s="253"/>
      <c r="FO24" s="253"/>
      <c r="FP24" s="253"/>
      <c r="FQ24" s="253"/>
      <c r="FR24" s="253"/>
      <c r="FS24" s="253"/>
      <c r="FT24" s="253"/>
      <c r="FU24" s="253"/>
      <c r="FV24" s="253"/>
      <c r="FW24" s="253"/>
      <c r="FX24" s="253"/>
      <c r="FY24" s="253"/>
      <c r="FZ24" s="253"/>
      <c r="GA24" s="253"/>
      <c r="GB24" s="253"/>
      <c r="GC24" s="253"/>
      <c r="GD24" s="253"/>
    </row>
    <row r="25" spans="1:186">
      <c r="A25" s="577">
        <v>3.3</v>
      </c>
      <c r="B25" s="633" t="s">
        <v>233</v>
      </c>
      <c r="C25" s="259"/>
      <c r="D25" s="259"/>
      <c r="E25" s="259"/>
      <c r="F25" s="259"/>
      <c r="G25" s="259"/>
      <c r="H25" s="259"/>
      <c r="I25" s="259"/>
      <c r="J25" s="576"/>
      <c r="BJ25" s="253"/>
    </row>
    <row r="26" spans="1:186">
      <c r="A26" s="577"/>
      <c r="B26" s="634" t="s">
        <v>48</v>
      </c>
      <c r="C26" s="561" t="s">
        <v>2366</v>
      </c>
      <c r="D26" s="561" t="s">
        <v>2367</v>
      </c>
      <c r="E26" s="561" t="s">
        <v>2368</v>
      </c>
      <c r="F26" s="561" t="s">
        <v>2369</v>
      </c>
      <c r="G26" s="561" t="s">
        <v>2370</v>
      </c>
      <c r="H26" s="259"/>
      <c r="I26" s="259"/>
      <c r="J26" s="576"/>
      <c r="BJ26" s="253"/>
    </row>
    <row r="27" spans="1:186" s="259" customFormat="1">
      <c r="A27" s="577"/>
      <c r="B27" s="635" t="s">
        <v>181</v>
      </c>
      <c r="C27" s="636">
        <f>כללי!C103</f>
        <v>0</v>
      </c>
      <c r="D27" s="636">
        <f>כללי!C104</f>
        <v>0</v>
      </c>
      <c r="E27" s="636">
        <f>כללי!C105</f>
        <v>0</v>
      </c>
      <c r="F27" s="636">
        <f>כללי!C106</f>
        <v>0</v>
      </c>
      <c r="G27" s="636">
        <f>כללי!C107</f>
        <v>0</v>
      </c>
      <c r="J27" s="576"/>
      <c r="K27" s="253"/>
      <c r="L27" s="253"/>
      <c r="M27" s="253"/>
      <c r="N27" s="253"/>
      <c r="O27" s="253"/>
      <c r="P27" s="253"/>
      <c r="Q27" s="253"/>
      <c r="R27" s="253"/>
      <c r="S27" s="253"/>
      <c r="T27" s="253"/>
      <c r="U27" s="253"/>
      <c r="V27" s="253"/>
      <c r="W27" s="253"/>
      <c r="X27" s="253"/>
      <c r="Y27" s="253"/>
      <c r="Z27" s="253"/>
      <c r="AA27" s="253"/>
      <c r="AB27" s="253"/>
      <c r="AC27" s="253"/>
      <c r="AD27" s="253"/>
      <c r="AE27" s="253"/>
      <c r="AF27" s="253"/>
      <c r="AG27" s="253"/>
      <c r="AH27" s="253"/>
      <c r="AI27" s="253"/>
      <c r="AJ27" s="253"/>
      <c r="AK27" s="253"/>
      <c r="AL27" s="253"/>
      <c r="AM27" s="253"/>
      <c r="AN27" s="253"/>
      <c r="AO27" s="253"/>
      <c r="AP27" s="253"/>
      <c r="AQ27" s="253"/>
      <c r="AR27" s="253"/>
      <c r="AS27" s="253"/>
      <c r="AT27" s="253"/>
      <c r="AU27" s="253"/>
      <c r="AV27" s="253"/>
      <c r="AW27" s="253"/>
      <c r="AX27" s="253"/>
      <c r="AY27" s="253"/>
      <c r="AZ27" s="253"/>
      <c r="BA27" s="253"/>
      <c r="BB27" s="253"/>
      <c r="BC27" s="253"/>
      <c r="BD27" s="253"/>
      <c r="BE27" s="253"/>
      <c r="BF27" s="253"/>
      <c r="BG27" s="253"/>
      <c r="BH27" s="253"/>
      <c r="BI27" s="253"/>
      <c r="BJ27" s="337"/>
      <c r="BK27" s="253"/>
      <c r="BL27" s="253"/>
      <c r="BM27" s="253"/>
      <c r="BN27" s="253"/>
      <c r="BO27" s="253"/>
      <c r="BP27" s="253"/>
      <c r="BQ27" s="253"/>
      <c r="BR27" s="253"/>
      <c r="BS27" s="253"/>
      <c r="BT27" s="253"/>
      <c r="BU27" s="253"/>
      <c r="BV27" s="253"/>
      <c r="BW27" s="253"/>
      <c r="BX27" s="253"/>
      <c r="BY27" s="253"/>
      <c r="BZ27" s="253"/>
      <c r="CA27" s="253"/>
      <c r="CB27" s="253"/>
      <c r="CC27" s="253"/>
      <c r="CD27" s="253"/>
      <c r="CE27" s="253"/>
      <c r="CF27" s="253"/>
      <c r="CG27" s="253"/>
      <c r="CH27" s="253"/>
      <c r="CI27" s="253"/>
      <c r="CJ27" s="253"/>
      <c r="CK27" s="253"/>
      <c r="CL27" s="253"/>
      <c r="CM27" s="253"/>
      <c r="CN27" s="253"/>
      <c r="CO27" s="253"/>
      <c r="CP27" s="253"/>
      <c r="CQ27" s="253"/>
      <c r="CR27" s="253"/>
      <c r="CS27" s="253"/>
      <c r="CT27" s="253"/>
      <c r="CU27" s="253"/>
      <c r="CV27" s="253"/>
      <c r="CW27" s="253"/>
      <c r="CX27" s="253"/>
      <c r="CY27" s="253"/>
      <c r="CZ27" s="253"/>
      <c r="DA27" s="253"/>
      <c r="DB27" s="253"/>
      <c r="DC27" s="253"/>
      <c r="DD27" s="253"/>
      <c r="DE27" s="253"/>
      <c r="DF27" s="253"/>
      <c r="DG27" s="253"/>
      <c r="DH27" s="253"/>
      <c r="DI27" s="253"/>
      <c r="DJ27" s="253"/>
      <c r="DK27" s="253"/>
      <c r="DL27" s="253"/>
      <c r="DM27" s="253"/>
      <c r="DN27" s="253"/>
      <c r="DO27" s="253"/>
      <c r="DP27" s="253"/>
      <c r="DQ27" s="253"/>
      <c r="DR27" s="253"/>
      <c r="DS27" s="253"/>
      <c r="DT27" s="253"/>
      <c r="DU27" s="253"/>
      <c r="DV27" s="253"/>
      <c r="DW27" s="253"/>
      <c r="DX27" s="253"/>
      <c r="DY27" s="253"/>
      <c r="DZ27" s="253"/>
      <c r="EA27" s="253"/>
      <c r="EB27" s="253"/>
      <c r="EC27" s="253"/>
      <c r="ED27" s="253"/>
      <c r="EE27" s="253"/>
      <c r="EF27" s="253"/>
      <c r="EG27" s="253"/>
      <c r="EH27" s="253"/>
      <c r="EI27" s="253"/>
      <c r="EJ27" s="253"/>
      <c r="EK27" s="253"/>
      <c r="EL27" s="253"/>
      <c r="EM27" s="253"/>
      <c r="EN27" s="253"/>
      <c r="EO27" s="253"/>
      <c r="EP27" s="253"/>
      <c r="EQ27" s="253"/>
      <c r="ER27" s="253"/>
      <c r="ES27" s="253"/>
      <c r="ET27" s="253"/>
      <c r="EU27" s="253"/>
      <c r="EV27" s="253"/>
      <c r="EW27" s="253"/>
      <c r="EX27" s="253"/>
      <c r="EY27" s="253"/>
      <c r="EZ27" s="253"/>
      <c r="FA27" s="253"/>
      <c r="FB27" s="253"/>
      <c r="FC27" s="253"/>
      <c r="FD27" s="253"/>
      <c r="FE27" s="253"/>
      <c r="FF27" s="253"/>
      <c r="FG27" s="253"/>
      <c r="FH27" s="253"/>
      <c r="FI27" s="253"/>
      <c r="FJ27" s="253"/>
      <c r="FK27" s="253"/>
      <c r="FL27" s="253"/>
      <c r="FM27" s="253"/>
      <c r="FN27" s="253"/>
      <c r="FO27" s="253"/>
      <c r="FP27" s="253"/>
      <c r="FQ27" s="253"/>
      <c r="FR27" s="253"/>
      <c r="FS27" s="253"/>
      <c r="FT27" s="253"/>
      <c r="FU27" s="253"/>
      <c r="FV27" s="253"/>
      <c r="FW27" s="253"/>
      <c r="FX27" s="253"/>
      <c r="FY27" s="253"/>
      <c r="FZ27" s="253"/>
      <c r="GA27" s="253"/>
      <c r="GB27" s="253"/>
      <c r="GC27" s="253"/>
      <c r="GD27" s="253"/>
    </row>
    <row r="28" spans="1:186" s="259" customFormat="1">
      <c r="A28" s="577"/>
      <c r="J28" s="576"/>
      <c r="K28" s="253"/>
      <c r="L28" s="253"/>
      <c r="M28" s="253"/>
      <c r="N28" s="253"/>
      <c r="O28" s="253"/>
      <c r="P28" s="253"/>
      <c r="Q28" s="253"/>
      <c r="R28" s="253"/>
      <c r="S28" s="253"/>
      <c r="T28" s="253"/>
      <c r="U28" s="253"/>
      <c r="V28" s="253"/>
      <c r="W28" s="253"/>
      <c r="X28" s="253"/>
      <c r="Y28" s="253"/>
      <c r="Z28" s="253"/>
      <c r="AA28" s="253"/>
      <c r="AB28" s="253"/>
      <c r="AC28" s="253"/>
      <c r="AD28" s="253"/>
      <c r="AE28" s="253"/>
      <c r="AF28" s="253"/>
      <c r="AG28" s="253"/>
      <c r="AH28" s="253"/>
      <c r="AI28" s="253"/>
      <c r="AJ28" s="253"/>
      <c r="AK28" s="253"/>
      <c r="AL28" s="253"/>
      <c r="AM28" s="253"/>
      <c r="AN28" s="253"/>
      <c r="AO28" s="253"/>
      <c r="AP28" s="253"/>
      <c r="AQ28" s="253"/>
      <c r="AR28" s="253"/>
      <c r="AS28" s="253"/>
      <c r="AT28" s="253"/>
      <c r="AU28" s="253"/>
      <c r="AV28" s="253"/>
      <c r="AW28" s="253"/>
      <c r="AX28" s="253"/>
      <c r="AY28" s="253"/>
      <c r="AZ28" s="253"/>
      <c r="BA28" s="253"/>
      <c r="BB28" s="253"/>
      <c r="BC28" s="253"/>
      <c r="BD28" s="253"/>
      <c r="BE28" s="253"/>
      <c r="BF28" s="253"/>
      <c r="BG28" s="253"/>
      <c r="BH28" s="253"/>
      <c r="BI28" s="253"/>
      <c r="BJ28" s="337"/>
      <c r="BK28" s="253"/>
      <c r="BL28" s="253"/>
      <c r="BM28" s="253"/>
      <c r="BN28" s="253"/>
      <c r="BO28" s="253"/>
      <c r="BP28" s="253"/>
      <c r="BQ28" s="253"/>
      <c r="BR28" s="253"/>
      <c r="BS28" s="253"/>
      <c r="BT28" s="253"/>
      <c r="BU28" s="253"/>
      <c r="BV28" s="253"/>
      <c r="BW28" s="253"/>
      <c r="BX28" s="253"/>
      <c r="BY28" s="253"/>
      <c r="BZ28" s="253"/>
      <c r="CA28" s="253"/>
      <c r="CB28" s="253"/>
      <c r="CC28" s="253"/>
      <c r="CD28" s="253"/>
      <c r="CE28" s="253"/>
      <c r="CF28" s="253"/>
      <c r="CG28" s="253"/>
      <c r="CH28" s="253"/>
      <c r="CI28" s="253"/>
      <c r="CJ28" s="253"/>
      <c r="CK28" s="253"/>
      <c r="CL28" s="253"/>
      <c r="CM28" s="253"/>
      <c r="CN28" s="253"/>
      <c r="CO28" s="253"/>
      <c r="CP28" s="253"/>
      <c r="CQ28" s="253"/>
      <c r="CR28" s="253"/>
      <c r="CS28" s="253"/>
      <c r="CT28" s="253"/>
      <c r="CU28" s="253"/>
      <c r="CV28" s="253"/>
      <c r="CW28" s="253"/>
      <c r="CX28" s="253"/>
      <c r="CY28" s="253"/>
      <c r="CZ28" s="253"/>
      <c r="DA28" s="253"/>
      <c r="DB28" s="253"/>
      <c r="DC28" s="253"/>
      <c r="DD28" s="253"/>
      <c r="DE28" s="253"/>
      <c r="DF28" s="253"/>
      <c r="DG28" s="253"/>
      <c r="DH28" s="253"/>
      <c r="DI28" s="253"/>
      <c r="DJ28" s="253"/>
      <c r="DK28" s="253"/>
      <c r="DL28" s="253"/>
      <c r="DM28" s="253"/>
      <c r="DN28" s="253"/>
      <c r="DO28" s="253"/>
      <c r="DP28" s="253"/>
      <c r="DQ28" s="253"/>
      <c r="DR28" s="253"/>
      <c r="DS28" s="253"/>
      <c r="DT28" s="253"/>
      <c r="DU28" s="253"/>
      <c r="DV28" s="253"/>
      <c r="DW28" s="253"/>
      <c r="DX28" s="253"/>
      <c r="DY28" s="253"/>
      <c r="DZ28" s="253"/>
      <c r="EA28" s="253"/>
      <c r="EB28" s="253"/>
      <c r="EC28" s="253"/>
      <c r="ED28" s="253"/>
      <c r="EE28" s="253"/>
      <c r="EF28" s="253"/>
      <c r="EG28" s="253"/>
      <c r="EH28" s="253"/>
      <c r="EI28" s="253"/>
      <c r="EJ28" s="253"/>
      <c r="EK28" s="253"/>
      <c r="EL28" s="253"/>
      <c r="EM28" s="253"/>
      <c r="EN28" s="253"/>
      <c r="EO28" s="253"/>
      <c r="EP28" s="253"/>
      <c r="EQ28" s="253"/>
      <c r="ER28" s="253"/>
      <c r="ES28" s="253"/>
      <c r="ET28" s="253"/>
      <c r="EU28" s="253"/>
      <c r="EV28" s="253"/>
      <c r="EW28" s="253"/>
      <c r="EX28" s="253"/>
      <c r="EY28" s="253"/>
      <c r="EZ28" s="253"/>
      <c r="FA28" s="253"/>
      <c r="FB28" s="253"/>
      <c r="FC28" s="253"/>
      <c r="FD28" s="253"/>
      <c r="FE28" s="253"/>
      <c r="FF28" s="253"/>
      <c r="FG28" s="253"/>
      <c r="FH28" s="253"/>
      <c r="FI28" s="253"/>
      <c r="FJ28" s="253"/>
      <c r="FK28" s="253"/>
      <c r="FL28" s="253"/>
      <c r="FM28" s="253"/>
      <c r="FN28" s="253"/>
      <c r="FO28" s="253"/>
      <c r="FP28" s="253"/>
      <c r="FQ28" s="253"/>
      <c r="FR28" s="253"/>
      <c r="FS28" s="253"/>
      <c r="FT28" s="253"/>
      <c r="FU28" s="253"/>
      <c r="FV28" s="253"/>
      <c r="FW28" s="253"/>
      <c r="FX28" s="253"/>
      <c r="FY28" s="253"/>
      <c r="FZ28" s="253"/>
      <c r="GA28" s="253"/>
      <c r="GB28" s="253"/>
      <c r="GC28" s="253"/>
      <c r="GD28" s="253"/>
    </row>
    <row r="29" spans="1:186" ht="15" customHeight="1">
      <c r="A29" s="577">
        <v>3.4</v>
      </c>
      <c r="B29" s="633" t="s">
        <v>268</v>
      </c>
      <c r="C29" s="259"/>
      <c r="D29" s="259"/>
      <c r="E29" s="259"/>
      <c r="F29" s="259"/>
      <c r="G29" s="259"/>
      <c r="H29" s="259"/>
      <c r="I29" s="259"/>
      <c r="J29" s="576"/>
      <c r="BJ29" s="253"/>
    </row>
    <row r="30" spans="1:186">
      <c r="A30" s="577"/>
      <c r="B30" s="634" t="s">
        <v>48</v>
      </c>
      <c r="C30" s="634" t="s">
        <v>178</v>
      </c>
      <c r="D30" s="634" t="s">
        <v>2406</v>
      </c>
      <c r="E30" s="259"/>
      <c r="F30" s="259"/>
      <c r="G30" s="259"/>
      <c r="H30" s="259"/>
      <c r="I30" s="259"/>
      <c r="J30" s="576"/>
      <c r="BI30" s="337"/>
      <c r="BJ30" s="253"/>
    </row>
    <row r="31" spans="1:186">
      <c r="A31" s="577"/>
      <c r="B31" s="637" t="s">
        <v>42</v>
      </c>
      <c r="C31" s="638" t="s">
        <v>2405</v>
      </c>
      <c r="D31" s="640">
        <f>C27*E17</f>
        <v>0</v>
      </c>
      <c r="E31" s="259"/>
      <c r="F31" s="259"/>
      <c r="G31" s="259"/>
      <c r="H31" s="259"/>
      <c r="I31" s="259"/>
      <c r="J31" s="576"/>
      <c r="BI31" s="337"/>
      <c r="BJ31" s="253"/>
    </row>
    <row r="32" spans="1:186">
      <c r="A32" s="577"/>
      <c r="B32" s="637" t="s">
        <v>49</v>
      </c>
      <c r="C32" s="638" t="s">
        <v>2405</v>
      </c>
      <c r="D32" s="640">
        <f>E18*D27</f>
        <v>0</v>
      </c>
      <c r="E32" s="259"/>
      <c r="F32" s="259"/>
      <c r="G32" s="259"/>
      <c r="H32" s="259"/>
      <c r="I32" s="259"/>
      <c r="J32" s="576"/>
      <c r="BI32" s="337"/>
      <c r="BJ32" s="253"/>
    </row>
    <row r="33" spans="1:186">
      <c r="A33" s="577"/>
      <c r="B33" s="637" t="s">
        <v>40</v>
      </c>
      <c r="C33" s="638" t="s">
        <v>2405</v>
      </c>
      <c r="D33" s="640">
        <f>E19*E27</f>
        <v>0</v>
      </c>
      <c r="E33" s="259"/>
      <c r="F33" s="259"/>
      <c r="G33" s="259"/>
      <c r="H33" s="259"/>
      <c r="I33" s="259"/>
      <c r="J33" s="576"/>
      <c r="BI33" s="337"/>
      <c r="BJ33" s="253"/>
    </row>
    <row r="34" spans="1:186">
      <c r="A34" s="577"/>
      <c r="B34" s="637" t="s">
        <v>43</v>
      </c>
      <c r="C34" s="638" t="s">
        <v>2405</v>
      </c>
      <c r="D34" s="640">
        <f>E20*F27</f>
        <v>0</v>
      </c>
      <c r="E34" s="259"/>
      <c r="F34" s="259"/>
      <c r="G34" s="259"/>
      <c r="H34" s="259"/>
      <c r="I34" s="259"/>
      <c r="J34" s="576"/>
      <c r="BI34" s="337"/>
      <c r="BJ34" s="253"/>
    </row>
    <row r="35" spans="1:186" s="259" customFormat="1">
      <c r="A35" s="577"/>
      <c r="B35" s="637" t="s">
        <v>41</v>
      </c>
      <c r="C35" s="638" t="s">
        <v>2405</v>
      </c>
      <c r="D35" s="640">
        <f>E21*G27</f>
        <v>0</v>
      </c>
      <c r="J35" s="576"/>
      <c r="K35" s="253"/>
      <c r="L35" s="253"/>
      <c r="M35" s="253"/>
      <c r="N35" s="253"/>
      <c r="O35" s="253"/>
      <c r="P35" s="253"/>
      <c r="Q35" s="253"/>
      <c r="R35" s="253"/>
      <c r="S35" s="253"/>
      <c r="T35" s="253"/>
      <c r="U35" s="253"/>
      <c r="V35" s="253"/>
      <c r="W35" s="253"/>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c r="AU35" s="253"/>
      <c r="AV35" s="253"/>
      <c r="AW35" s="253"/>
      <c r="AX35" s="253"/>
      <c r="AY35" s="253"/>
      <c r="AZ35" s="253"/>
      <c r="BA35" s="253"/>
      <c r="BB35" s="253"/>
      <c r="BC35" s="253"/>
      <c r="BD35" s="253"/>
      <c r="BE35" s="253"/>
      <c r="BF35" s="253"/>
      <c r="BG35" s="253"/>
      <c r="BH35" s="253"/>
      <c r="BI35" s="337"/>
      <c r="BJ35" s="253"/>
      <c r="BK35" s="253"/>
      <c r="BL35" s="253"/>
      <c r="BM35" s="253"/>
      <c r="BN35" s="253"/>
      <c r="BO35" s="253"/>
      <c r="BP35" s="253"/>
      <c r="BQ35" s="253"/>
      <c r="BR35" s="253"/>
      <c r="BS35" s="253"/>
      <c r="BT35" s="253"/>
      <c r="BU35" s="253"/>
      <c r="BV35" s="253"/>
      <c r="BW35" s="253"/>
      <c r="BX35" s="253"/>
      <c r="BY35" s="253"/>
      <c r="BZ35" s="253"/>
      <c r="CA35" s="253"/>
      <c r="CB35" s="253"/>
      <c r="CC35" s="253"/>
      <c r="CD35" s="253"/>
      <c r="CE35" s="253"/>
      <c r="CF35" s="253"/>
      <c r="CG35" s="253"/>
      <c r="CH35" s="253"/>
      <c r="CI35" s="253"/>
      <c r="CJ35" s="253"/>
      <c r="CK35" s="253"/>
      <c r="CL35" s="253"/>
      <c r="CM35" s="253"/>
      <c r="CN35" s="253"/>
      <c r="CO35" s="253"/>
      <c r="CP35" s="253"/>
      <c r="CQ35" s="253"/>
      <c r="CR35" s="253"/>
      <c r="CS35" s="253"/>
      <c r="CT35" s="253"/>
      <c r="CU35" s="253"/>
      <c r="CV35" s="253"/>
      <c r="CW35" s="253"/>
      <c r="CX35" s="253"/>
      <c r="CY35" s="253"/>
      <c r="CZ35" s="253"/>
      <c r="DA35" s="253"/>
      <c r="DB35" s="253"/>
      <c r="DC35" s="253"/>
      <c r="DD35" s="253"/>
      <c r="DE35" s="253"/>
      <c r="DF35" s="253"/>
      <c r="DG35" s="253"/>
      <c r="DH35" s="253"/>
      <c r="DI35" s="253"/>
      <c r="DJ35" s="253"/>
      <c r="DK35" s="253"/>
      <c r="DL35" s="253"/>
      <c r="DM35" s="253"/>
      <c r="DN35" s="253"/>
      <c r="DO35" s="253"/>
      <c r="DP35" s="253"/>
      <c r="DQ35" s="253"/>
      <c r="DR35" s="253"/>
      <c r="DS35" s="253"/>
      <c r="DT35" s="253"/>
      <c r="DU35" s="253"/>
      <c r="DV35" s="253"/>
      <c r="DW35" s="253"/>
      <c r="DX35" s="253"/>
      <c r="DY35" s="253"/>
      <c r="DZ35" s="253"/>
      <c r="EA35" s="253"/>
      <c r="EB35" s="253"/>
      <c r="EC35" s="253"/>
      <c r="ED35" s="253"/>
      <c r="EE35" s="253"/>
      <c r="EF35" s="253"/>
      <c r="EG35" s="253"/>
      <c r="EH35" s="253"/>
      <c r="EI35" s="253"/>
      <c r="EJ35" s="253"/>
      <c r="EK35" s="253"/>
      <c r="EL35" s="253"/>
      <c r="EM35" s="253"/>
      <c r="EN35" s="253"/>
      <c r="EO35" s="253"/>
      <c r="EP35" s="253"/>
      <c r="EQ35" s="253"/>
      <c r="ER35" s="253"/>
      <c r="ES35" s="253"/>
      <c r="ET35" s="253"/>
      <c r="EU35" s="253"/>
      <c r="EV35" s="253"/>
      <c r="EW35" s="253"/>
      <c r="EX35" s="253"/>
      <c r="EY35" s="253"/>
      <c r="EZ35" s="253"/>
      <c r="FA35" s="253"/>
      <c r="FB35" s="253"/>
      <c r="FC35" s="253"/>
      <c r="FD35" s="253"/>
      <c r="FE35" s="253"/>
      <c r="FF35" s="253"/>
      <c r="FG35" s="253"/>
      <c r="FH35" s="253"/>
      <c r="FI35" s="253"/>
      <c r="FJ35" s="253"/>
      <c r="FK35" s="253"/>
      <c r="FL35" s="253"/>
      <c r="FM35" s="253"/>
      <c r="FN35" s="253"/>
      <c r="FO35" s="253"/>
      <c r="FP35" s="253"/>
      <c r="FQ35" s="253"/>
      <c r="FR35" s="253"/>
      <c r="FS35" s="253"/>
      <c r="FT35" s="253"/>
      <c r="FU35" s="253"/>
      <c r="FV35" s="253"/>
      <c r="FW35" s="253"/>
      <c r="FX35" s="253"/>
      <c r="FY35" s="253"/>
      <c r="FZ35" s="253"/>
      <c r="GA35" s="253"/>
      <c r="GB35" s="253"/>
      <c r="GC35" s="253"/>
    </row>
    <row r="36" spans="1:186">
      <c r="A36" s="577"/>
      <c r="B36" s="259"/>
      <c r="C36" s="259"/>
      <c r="D36" s="259"/>
      <c r="E36" s="259"/>
      <c r="F36" s="259"/>
      <c r="G36" s="259"/>
      <c r="H36" s="259"/>
      <c r="I36" s="259"/>
      <c r="J36" s="576"/>
    </row>
    <row r="37" spans="1:186" ht="32.1" hidden="1" customHeight="1" outlineLevel="1">
      <c r="A37" s="577"/>
      <c r="B37" s="555" t="s">
        <v>77</v>
      </c>
      <c r="C37" s="641"/>
      <c r="D37" s="453"/>
      <c r="E37" s="613"/>
      <c r="F37" s="259"/>
      <c r="G37" s="259"/>
      <c r="H37" s="259"/>
      <c r="I37" s="259"/>
      <c r="J37" s="576"/>
      <c r="BJ37" s="253"/>
    </row>
    <row r="38" spans="1:186" collapsed="1">
      <c r="A38" s="577"/>
      <c r="B38" s="453"/>
      <c r="C38" s="259"/>
      <c r="D38" s="453"/>
      <c r="E38" s="613"/>
      <c r="F38" s="259"/>
      <c r="G38" s="259"/>
      <c r="H38" s="259"/>
      <c r="I38" s="259"/>
      <c r="J38" s="576"/>
      <c r="BJ38" s="253"/>
    </row>
    <row r="39" spans="1:186" s="259" customFormat="1" ht="15" customHeight="1">
      <c r="A39" s="577">
        <v>3.5</v>
      </c>
      <c r="B39" s="633" t="s">
        <v>234</v>
      </c>
      <c r="J39" s="576"/>
    </row>
    <row r="40" spans="1:186" s="259" customFormat="1" ht="15" customHeight="1">
      <c r="A40" s="577"/>
      <c r="B40" s="789" t="s">
        <v>2333</v>
      </c>
      <c r="C40" s="790"/>
      <c r="D40" s="790"/>
      <c r="E40" s="790"/>
      <c r="F40" s="790"/>
      <c r="J40" s="576"/>
    </row>
    <row r="41" spans="1:186" ht="15" customHeight="1">
      <c r="A41" s="577"/>
      <c r="B41" s="789" t="s">
        <v>2341</v>
      </c>
      <c r="C41" s="789"/>
      <c r="D41" s="789"/>
      <c r="E41" s="789"/>
      <c r="F41" s="789"/>
      <c r="G41" s="259"/>
      <c r="H41" s="259"/>
      <c r="I41" s="259"/>
      <c r="J41" s="576"/>
      <c r="BJ41" s="253"/>
    </row>
    <row r="42" spans="1:186" ht="21" customHeight="1">
      <c r="A42" s="577"/>
      <c r="B42" s="793" t="s">
        <v>2393</v>
      </c>
      <c r="C42" s="794"/>
      <c r="D42" s="794"/>
      <c r="E42" s="794"/>
      <c r="F42" s="794"/>
      <c r="G42" s="259"/>
      <c r="H42" s="259"/>
      <c r="I42" s="259"/>
      <c r="J42" s="576"/>
      <c r="BJ42" s="253"/>
    </row>
    <row r="43" spans="1:186" ht="19.5" customHeight="1">
      <c r="A43" s="577"/>
      <c r="B43" s="634" t="s">
        <v>48</v>
      </c>
      <c r="C43" s="642" t="s">
        <v>2381</v>
      </c>
      <c r="D43" s="643" t="s">
        <v>237</v>
      </c>
      <c r="E43" s="643" t="s">
        <v>2382</v>
      </c>
      <c r="F43" s="643" t="s">
        <v>262</v>
      </c>
      <c r="G43" s="643" t="s">
        <v>247</v>
      </c>
      <c r="H43" s="259"/>
      <c r="I43" s="259"/>
      <c r="J43" s="576"/>
    </row>
    <row r="44" spans="1:186">
      <c r="A44" s="577"/>
      <c r="B44" s="635" t="s">
        <v>181</v>
      </c>
      <c r="C44" s="644">
        <f>((C12-C27)*$E$17)+((D12-D27)*$E$18)+((E12-E27)*E$19)+((F12-F27)*$E$20)+((G12-G27)*$E$21)</f>
        <v>0</v>
      </c>
      <c r="D44" s="645">
        <f>IF(OR(קבועים!B121="",קבועים!B121=0),0,קבועים!B121)</f>
        <v>0</v>
      </c>
      <c r="E44" s="645">
        <f>IF(OR(קבועים!D121=0,C44=0),0,C44/קבועים!D121)</f>
        <v>0</v>
      </c>
      <c r="F44" s="644">
        <f>IF(C44=0,0,NPV(0.07,קבועים!D121:X121))</f>
        <v>0</v>
      </c>
      <c r="G44" s="646">
        <f>IF(C44=0,0,IF(C44&lt;0,"-",קבועים!C121/C44))</f>
        <v>0</v>
      </c>
      <c r="H44" s="259"/>
      <c r="I44" s="259"/>
      <c r="J44" s="576"/>
    </row>
    <row r="45" spans="1:186">
      <c r="A45" s="577"/>
      <c r="B45" s="259"/>
      <c r="C45" s="259"/>
      <c r="D45" s="259"/>
      <c r="E45" s="259"/>
      <c r="F45" s="259"/>
      <c r="G45" s="259"/>
      <c r="H45" s="259"/>
      <c r="I45" s="259"/>
      <c r="J45" s="576"/>
    </row>
    <row r="46" spans="1:186" ht="29.45" hidden="1" customHeight="1" outlineLevel="1">
      <c r="A46" s="577"/>
      <c r="B46" s="555" t="s">
        <v>77</v>
      </c>
      <c r="C46" s="641"/>
      <c r="D46" s="259"/>
      <c r="E46" s="259"/>
      <c r="F46" s="259"/>
      <c r="G46" s="259"/>
      <c r="H46" s="259"/>
      <c r="I46" s="259"/>
      <c r="J46" s="576"/>
    </row>
    <row r="47" spans="1:186" collapsed="1">
      <c r="A47" s="577"/>
      <c r="B47" s="259"/>
      <c r="C47" s="259"/>
      <c r="D47" s="453"/>
      <c r="E47" s="613"/>
      <c r="F47" s="259"/>
      <c r="G47" s="259"/>
      <c r="H47" s="259"/>
      <c r="I47" s="259"/>
      <c r="J47" s="576"/>
      <c r="BJ47" s="253"/>
    </row>
    <row r="48" spans="1:186" s="259" customFormat="1">
      <c r="A48" s="577"/>
      <c r="J48" s="576"/>
      <c r="K48" s="253"/>
      <c r="L48" s="253"/>
      <c r="M48" s="253"/>
      <c r="N48" s="253"/>
      <c r="O48" s="253"/>
      <c r="P48" s="253"/>
      <c r="Q48" s="253"/>
      <c r="R48" s="253"/>
      <c r="S48" s="253"/>
      <c r="T48" s="253"/>
      <c r="U48" s="253"/>
      <c r="V48" s="253"/>
      <c r="W48" s="253"/>
      <c r="X48" s="253"/>
      <c r="Y48" s="253"/>
      <c r="Z48" s="253"/>
      <c r="AA48" s="253"/>
      <c r="AB48" s="253"/>
      <c r="AC48" s="253"/>
      <c r="AD48" s="253"/>
      <c r="AE48" s="253"/>
      <c r="AF48" s="253"/>
      <c r="AG48" s="253"/>
      <c r="AH48" s="253"/>
      <c r="AI48" s="253"/>
      <c r="AJ48" s="253"/>
      <c r="AK48" s="253"/>
      <c r="AL48" s="253"/>
      <c r="AM48" s="253"/>
      <c r="AN48" s="253"/>
      <c r="AO48" s="253"/>
      <c r="AP48" s="253"/>
      <c r="AQ48" s="253"/>
      <c r="AR48" s="253"/>
      <c r="AS48" s="253"/>
      <c r="AT48" s="253"/>
      <c r="AU48" s="253"/>
      <c r="AV48" s="253"/>
      <c r="AW48" s="253"/>
      <c r="AX48" s="253"/>
      <c r="AY48" s="253"/>
      <c r="AZ48" s="253"/>
      <c r="BA48" s="253"/>
      <c r="BB48" s="253"/>
      <c r="BC48" s="253"/>
      <c r="BD48" s="253"/>
      <c r="BE48" s="253"/>
      <c r="BF48" s="253"/>
      <c r="BG48" s="253"/>
      <c r="BH48" s="253"/>
      <c r="BI48" s="253"/>
      <c r="BJ48" s="337"/>
      <c r="BK48" s="253"/>
      <c r="BL48" s="253"/>
      <c r="BM48" s="253"/>
      <c r="BN48" s="253"/>
      <c r="BO48" s="253"/>
      <c r="BP48" s="253"/>
      <c r="BQ48" s="253"/>
      <c r="BR48" s="253"/>
      <c r="BS48" s="253"/>
      <c r="BT48" s="253"/>
      <c r="BU48" s="253"/>
      <c r="BV48" s="253"/>
      <c r="BW48" s="253"/>
      <c r="BX48" s="253"/>
      <c r="BY48" s="253"/>
      <c r="BZ48" s="253"/>
      <c r="CA48" s="253"/>
      <c r="CB48" s="253"/>
      <c r="CC48" s="253"/>
      <c r="CD48" s="253"/>
      <c r="CE48" s="253"/>
      <c r="CF48" s="253"/>
      <c r="CG48" s="253"/>
      <c r="CH48" s="253"/>
      <c r="CI48" s="253"/>
      <c r="CJ48" s="253"/>
      <c r="CK48" s="253"/>
      <c r="CL48" s="253"/>
      <c r="CM48" s="253"/>
      <c r="CN48" s="253"/>
      <c r="CO48" s="253"/>
      <c r="CP48" s="253"/>
      <c r="CQ48" s="253"/>
      <c r="CR48" s="253"/>
      <c r="CS48" s="253"/>
      <c r="CT48" s="253"/>
      <c r="CU48" s="253"/>
      <c r="CV48" s="253"/>
      <c r="CW48" s="253"/>
      <c r="CX48" s="253"/>
      <c r="CY48" s="253"/>
      <c r="CZ48" s="253"/>
      <c r="DA48" s="253"/>
      <c r="DB48" s="253"/>
      <c r="DC48" s="253"/>
      <c r="DD48" s="253"/>
      <c r="DE48" s="253"/>
      <c r="DF48" s="253"/>
      <c r="DG48" s="253"/>
      <c r="DH48" s="253"/>
      <c r="DI48" s="253"/>
      <c r="DJ48" s="253"/>
      <c r="DK48" s="253"/>
      <c r="DL48" s="253"/>
      <c r="DM48" s="253"/>
      <c r="DN48" s="253"/>
      <c r="DO48" s="253"/>
      <c r="DP48" s="253"/>
      <c r="DQ48" s="253"/>
      <c r="DR48" s="253"/>
      <c r="DS48" s="253"/>
      <c r="DT48" s="253"/>
      <c r="DU48" s="253"/>
      <c r="DV48" s="253"/>
      <c r="DW48" s="253"/>
      <c r="DX48" s="253"/>
      <c r="DY48" s="253"/>
      <c r="DZ48" s="253"/>
      <c r="EA48" s="253"/>
      <c r="EB48" s="253"/>
      <c r="EC48" s="253"/>
      <c r="ED48" s="253"/>
      <c r="EE48" s="253"/>
      <c r="EF48" s="253"/>
      <c r="EG48" s="253"/>
      <c r="EH48" s="253"/>
      <c r="EI48" s="253"/>
      <c r="EJ48" s="253"/>
      <c r="EK48" s="253"/>
      <c r="EL48" s="253"/>
      <c r="EM48" s="253"/>
      <c r="EN48" s="253"/>
      <c r="EO48" s="253"/>
      <c r="EP48" s="253"/>
      <c r="EQ48" s="253"/>
      <c r="ER48" s="253"/>
      <c r="ES48" s="253"/>
      <c r="ET48" s="253"/>
      <c r="EU48" s="253"/>
      <c r="EV48" s="253"/>
      <c r="EW48" s="253"/>
      <c r="EX48" s="253"/>
      <c r="EY48" s="253"/>
      <c r="EZ48" s="253"/>
      <c r="FA48" s="253"/>
      <c r="FB48" s="253"/>
      <c r="FC48" s="253"/>
      <c r="FD48" s="253"/>
      <c r="FE48" s="253"/>
      <c r="FF48" s="253"/>
      <c r="FG48" s="253"/>
      <c r="FH48" s="253"/>
      <c r="FI48" s="253"/>
      <c r="FJ48" s="253"/>
      <c r="FK48" s="253"/>
      <c r="FL48" s="253"/>
      <c r="FM48" s="253"/>
      <c r="FN48" s="253"/>
      <c r="FO48" s="253"/>
      <c r="FP48" s="253"/>
      <c r="FQ48" s="253"/>
      <c r="FR48" s="253"/>
      <c r="FS48" s="253"/>
      <c r="FT48" s="253"/>
      <c r="FU48" s="253"/>
      <c r="FV48" s="253"/>
      <c r="FW48" s="253"/>
      <c r="FX48" s="253"/>
      <c r="FY48" s="253"/>
      <c r="FZ48" s="253"/>
      <c r="GA48" s="253"/>
      <c r="GB48" s="253"/>
      <c r="GC48" s="253"/>
      <c r="GD48" s="253"/>
    </row>
    <row r="49" spans="1:186" s="259" customFormat="1">
      <c r="A49" s="577"/>
      <c r="J49" s="576"/>
      <c r="K49" s="253"/>
      <c r="L49" s="253"/>
      <c r="M49" s="253"/>
      <c r="N49" s="253"/>
      <c r="O49" s="253"/>
      <c r="P49" s="253"/>
      <c r="Q49" s="253"/>
      <c r="R49" s="253"/>
      <c r="S49" s="253"/>
      <c r="T49" s="253"/>
      <c r="U49" s="253"/>
      <c r="V49" s="253"/>
      <c r="W49" s="253"/>
      <c r="X49" s="253"/>
      <c r="Y49" s="253"/>
      <c r="Z49" s="253"/>
      <c r="AA49" s="253"/>
      <c r="AB49" s="253"/>
      <c r="AC49" s="253"/>
      <c r="AD49" s="253"/>
      <c r="AE49" s="253"/>
      <c r="AF49" s="253"/>
      <c r="AG49" s="253"/>
      <c r="AH49" s="253"/>
      <c r="AI49" s="253"/>
      <c r="AJ49" s="253"/>
      <c r="AK49" s="253"/>
      <c r="AL49" s="253"/>
      <c r="AM49" s="253"/>
      <c r="AN49" s="253"/>
      <c r="AO49" s="253"/>
      <c r="AP49" s="253"/>
      <c r="AQ49" s="253"/>
      <c r="AR49" s="253"/>
      <c r="AS49" s="253"/>
      <c r="AT49" s="253"/>
      <c r="AU49" s="253"/>
      <c r="AV49" s="253"/>
      <c r="AW49" s="253"/>
      <c r="AX49" s="253"/>
      <c r="AY49" s="253"/>
      <c r="AZ49" s="253"/>
      <c r="BA49" s="253"/>
      <c r="BB49" s="253"/>
      <c r="BC49" s="253"/>
      <c r="BD49" s="253"/>
      <c r="BE49" s="253"/>
      <c r="BF49" s="253"/>
      <c r="BG49" s="253"/>
      <c r="BH49" s="253"/>
      <c r="BI49" s="253"/>
      <c r="BJ49" s="337"/>
      <c r="BK49" s="253"/>
      <c r="BL49" s="253"/>
      <c r="BM49" s="253"/>
      <c r="BN49" s="253"/>
      <c r="BO49" s="253"/>
      <c r="BP49" s="253"/>
      <c r="BQ49" s="253"/>
      <c r="BR49" s="253"/>
      <c r="BS49" s="253"/>
      <c r="BT49" s="253"/>
      <c r="BU49" s="253"/>
      <c r="BV49" s="253"/>
      <c r="BW49" s="253"/>
      <c r="BX49" s="253"/>
      <c r="BY49" s="253"/>
      <c r="BZ49" s="253"/>
      <c r="CA49" s="253"/>
      <c r="CB49" s="253"/>
      <c r="CC49" s="253"/>
      <c r="CD49" s="253"/>
      <c r="CE49" s="253"/>
      <c r="CF49" s="253"/>
      <c r="CG49" s="253"/>
      <c r="CH49" s="253"/>
      <c r="CI49" s="253"/>
      <c r="CJ49" s="253"/>
      <c r="CK49" s="253"/>
      <c r="CL49" s="253"/>
      <c r="CM49" s="253"/>
      <c r="CN49" s="253"/>
      <c r="CO49" s="253"/>
      <c r="CP49" s="253"/>
      <c r="CQ49" s="253"/>
      <c r="CR49" s="253"/>
      <c r="CS49" s="253"/>
      <c r="CT49" s="253"/>
      <c r="CU49" s="253"/>
      <c r="CV49" s="253"/>
      <c r="CW49" s="253"/>
      <c r="CX49" s="253"/>
      <c r="CY49" s="253"/>
      <c r="CZ49" s="253"/>
      <c r="DA49" s="253"/>
      <c r="DB49" s="253"/>
      <c r="DC49" s="253"/>
      <c r="DD49" s="253"/>
      <c r="DE49" s="253"/>
      <c r="DF49" s="253"/>
      <c r="DG49" s="253"/>
      <c r="DH49" s="253"/>
      <c r="DI49" s="253"/>
      <c r="DJ49" s="253"/>
      <c r="DK49" s="253"/>
      <c r="DL49" s="253"/>
      <c r="DM49" s="253"/>
      <c r="DN49" s="253"/>
      <c r="DO49" s="253"/>
      <c r="DP49" s="253"/>
      <c r="DQ49" s="253"/>
      <c r="DR49" s="253"/>
      <c r="DS49" s="253"/>
      <c r="DT49" s="253"/>
      <c r="DU49" s="253"/>
      <c r="DV49" s="253"/>
      <c r="DW49" s="253"/>
      <c r="DX49" s="253"/>
      <c r="DY49" s="253"/>
      <c r="DZ49" s="253"/>
      <c r="EA49" s="253"/>
      <c r="EB49" s="253"/>
      <c r="EC49" s="253"/>
      <c r="ED49" s="253"/>
      <c r="EE49" s="253"/>
      <c r="EF49" s="253"/>
      <c r="EG49" s="253"/>
      <c r="EH49" s="253"/>
      <c r="EI49" s="253"/>
      <c r="EJ49" s="253"/>
      <c r="EK49" s="253"/>
      <c r="EL49" s="253"/>
      <c r="EM49" s="253"/>
      <c r="EN49" s="253"/>
      <c r="EO49" s="253"/>
      <c r="EP49" s="253"/>
      <c r="EQ49" s="253"/>
      <c r="ER49" s="253"/>
      <c r="ES49" s="253"/>
      <c r="ET49" s="253"/>
      <c r="EU49" s="253"/>
      <c r="EV49" s="253"/>
      <c r="EW49" s="253"/>
      <c r="EX49" s="253"/>
      <c r="EY49" s="253"/>
      <c r="EZ49" s="253"/>
      <c r="FA49" s="253"/>
      <c r="FB49" s="253"/>
      <c r="FC49" s="253"/>
      <c r="FD49" s="253"/>
      <c r="FE49" s="253"/>
      <c r="FF49" s="253"/>
      <c r="FG49" s="253"/>
      <c r="FH49" s="253"/>
      <c r="FI49" s="253"/>
      <c r="FJ49" s="253"/>
      <c r="FK49" s="253"/>
      <c r="FL49" s="253"/>
      <c r="FM49" s="253"/>
      <c r="FN49" s="253"/>
      <c r="FO49" s="253"/>
      <c r="FP49" s="253"/>
      <c r="FQ49" s="253"/>
      <c r="FR49" s="253"/>
      <c r="FS49" s="253"/>
      <c r="FT49" s="253"/>
      <c r="FU49" s="253"/>
      <c r="FV49" s="253"/>
      <c r="FW49" s="253"/>
      <c r="FX49" s="253"/>
      <c r="FY49" s="253"/>
      <c r="FZ49" s="253"/>
      <c r="GA49" s="253"/>
      <c r="GB49" s="253"/>
      <c r="GC49" s="253"/>
      <c r="GD49" s="253"/>
    </row>
    <row r="50" spans="1:186" s="259" customFormat="1">
      <c r="A50" s="577"/>
      <c r="J50" s="576"/>
      <c r="K50" s="253"/>
      <c r="L50" s="253"/>
      <c r="M50" s="253"/>
      <c r="N50" s="253"/>
      <c r="O50" s="253"/>
      <c r="P50" s="253"/>
      <c r="Q50" s="253"/>
      <c r="R50" s="253"/>
      <c r="S50" s="253"/>
      <c r="T50" s="253"/>
      <c r="U50" s="253"/>
      <c r="V50" s="253"/>
      <c r="W50" s="253"/>
      <c r="X50" s="253"/>
      <c r="Y50" s="253"/>
      <c r="Z50" s="253"/>
      <c r="AA50" s="253"/>
      <c r="AB50" s="253"/>
      <c r="AC50" s="253"/>
      <c r="AD50" s="253"/>
      <c r="AE50" s="253"/>
      <c r="AF50" s="253"/>
      <c r="AG50" s="253"/>
      <c r="AH50" s="253"/>
      <c r="AI50" s="253"/>
      <c r="AJ50" s="253"/>
      <c r="AK50" s="253"/>
      <c r="AL50" s="253"/>
      <c r="AM50" s="253"/>
      <c r="AN50" s="253"/>
      <c r="AO50" s="253"/>
      <c r="AP50" s="253"/>
      <c r="AQ50" s="253"/>
      <c r="AR50" s="253"/>
      <c r="AS50" s="253"/>
      <c r="AT50" s="253"/>
      <c r="AU50" s="253"/>
      <c r="AV50" s="253"/>
      <c r="AW50" s="253"/>
      <c r="AX50" s="253"/>
      <c r="AY50" s="253"/>
      <c r="AZ50" s="253"/>
      <c r="BA50" s="253"/>
      <c r="BB50" s="253"/>
      <c r="BC50" s="253"/>
      <c r="BD50" s="253"/>
      <c r="BE50" s="253"/>
      <c r="BF50" s="253"/>
      <c r="BG50" s="253"/>
      <c r="BH50" s="253"/>
      <c r="BI50" s="253"/>
      <c r="BJ50" s="337"/>
      <c r="BK50" s="253"/>
      <c r="BL50" s="253"/>
      <c r="BM50" s="253"/>
      <c r="BN50" s="253"/>
      <c r="BO50" s="253"/>
      <c r="BP50" s="253"/>
      <c r="BQ50" s="253"/>
      <c r="BR50" s="253"/>
      <c r="BS50" s="253"/>
      <c r="BT50" s="253"/>
      <c r="BU50" s="253"/>
      <c r="BV50" s="253"/>
      <c r="BW50" s="253"/>
      <c r="BX50" s="253"/>
      <c r="BY50" s="253"/>
      <c r="BZ50" s="253"/>
      <c r="CA50" s="253"/>
      <c r="CB50" s="253"/>
      <c r="CC50" s="253"/>
      <c r="CD50" s="253"/>
      <c r="CE50" s="253"/>
      <c r="CF50" s="253"/>
      <c r="CG50" s="253"/>
      <c r="CH50" s="253"/>
      <c r="CI50" s="253"/>
      <c r="CJ50" s="253"/>
      <c r="CK50" s="253"/>
      <c r="CL50" s="253"/>
      <c r="CM50" s="253"/>
      <c r="CN50" s="253"/>
      <c r="CO50" s="253"/>
      <c r="CP50" s="253"/>
      <c r="CQ50" s="253"/>
      <c r="CR50" s="253"/>
      <c r="CS50" s="253"/>
      <c r="CT50" s="253"/>
      <c r="CU50" s="253"/>
      <c r="CV50" s="253"/>
      <c r="CW50" s="253"/>
      <c r="CX50" s="253"/>
      <c r="CY50" s="253"/>
      <c r="CZ50" s="253"/>
      <c r="DA50" s="253"/>
      <c r="DB50" s="253"/>
      <c r="DC50" s="253"/>
      <c r="DD50" s="253"/>
      <c r="DE50" s="253"/>
      <c r="DF50" s="253"/>
      <c r="DG50" s="253"/>
      <c r="DH50" s="253"/>
      <c r="DI50" s="253"/>
      <c r="DJ50" s="253"/>
      <c r="DK50" s="253"/>
      <c r="DL50" s="253"/>
      <c r="DM50" s="253"/>
      <c r="DN50" s="253"/>
      <c r="DO50" s="253"/>
      <c r="DP50" s="253"/>
      <c r="DQ50" s="253"/>
      <c r="DR50" s="253"/>
      <c r="DS50" s="253"/>
      <c r="DT50" s="253"/>
      <c r="DU50" s="253"/>
      <c r="DV50" s="253"/>
      <c r="DW50" s="253"/>
      <c r="DX50" s="253"/>
      <c r="DY50" s="253"/>
      <c r="DZ50" s="253"/>
      <c r="EA50" s="253"/>
      <c r="EB50" s="253"/>
      <c r="EC50" s="253"/>
      <c r="ED50" s="253"/>
      <c r="EE50" s="253"/>
      <c r="EF50" s="253"/>
      <c r="EG50" s="253"/>
      <c r="EH50" s="253"/>
      <c r="EI50" s="253"/>
      <c r="EJ50" s="253"/>
      <c r="EK50" s="253"/>
      <c r="EL50" s="253"/>
      <c r="EM50" s="253"/>
      <c r="EN50" s="253"/>
      <c r="EO50" s="253"/>
      <c r="EP50" s="253"/>
      <c r="EQ50" s="253"/>
      <c r="ER50" s="253"/>
      <c r="ES50" s="253"/>
      <c r="ET50" s="253"/>
      <c r="EU50" s="253"/>
      <c r="EV50" s="253"/>
      <c r="EW50" s="253"/>
      <c r="EX50" s="253"/>
      <c r="EY50" s="253"/>
      <c r="EZ50" s="253"/>
      <c r="FA50" s="253"/>
      <c r="FB50" s="253"/>
      <c r="FC50" s="253"/>
      <c r="FD50" s="253"/>
      <c r="FE50" s="253"/>
      <c r="FF50" s="253"/>
      <c r="FG50" s="253"/>
      <c r="FH50" s="253"/>
      <c r="FI50" s="253"/>
      <c r="FJ50" s="253"/>
      <c r="FK50" s="253"/>
      <c r="FL50" s="253"/>
      <c r="FM50" s="253"/>
      <c r="FN50" s="253"/>
      <c r="FO50" s="253"/>
      <c r="FP50" s="253"/>
      <c r="FQ50" s="253"/>
      <c r="FR50" s="253"/>
      <c r="FS50" s="253"/>
      <c r="FT50" s="253"/>
      <c r="FU50" s="253"/>
      <c r="FV50" s="253"/>
      <c r="FW50" s="253"/>
      <c r="FX50" s="253"/>
      <c r="FY50" s="253"/>
      <c r="FZ50" s="253"/>
      <c r="GA50" s="253"/>
      <c r="GB50" s="253"/>
      <c r="GC50" s="253"/>
      <c r="GD50" s="253"/>
    </row>
    <row r="51" spans="1:186" s="259" customFormat="1">
      <c r="A51" s="577"/>
      <c r="J51" s="576"/>
      <c r="K51" s="253"/>
      <c r="L51" s="253"/>
      <c r="M51" s="253"/>
      <c r="N51" s="253"/>
      <c r="O51" s="253"/>
      <c r="P51" s="253"/>
      <c r="Q51" s="253"/>
      <c r="R51" s="253"/>
      <c r="S51" s="253"/>
      <c r="T51" s="253"/>
      <c r="U51" s="253"/>
      <c r="V51" s="253"/>
      <c r="W51" s="253"/>
      <c r="X51" s="253"/>
      <c r="Y51" s="253"/>
      <c r="Z51" s="253"/>
      <c r="AA51" s="253"/>
      <c r="AB51" s="253"/>
      <c r="AC51" s="253"/>
      <c r="AD51" s="253"/>
      <c r="AE51" s="253"/>
      <c r="AF51" s="253"/>
      <c r="AG51" s="253"/>
      <c r="AH51" s="253"/>
      <c r="AI51" s="253"/>
      <c r="AJ51" s="253"/>
      <c r="AK51" s="253"/>
      <c r="AL51" s="253"/>
      <c r="AM51" s="253"/>
      <c r="AN51" s="253"/>
      <c r="AO51" s="253"/>
      <c r="AP51" s="253"/>
      <c r="AQ51" s="253"/>
      <c r="AR51" s="253"/>
      <c r="AS51" s="253"/>
      <c r="AT51" s="253"/>
      <c r="AU51" s="253"/>
      <c r="AV51" s="253"/>
      <c r="AW51" s="253"/>
      <c r="AX51" s="253"/>
      <c r="AY51" s="253"/>
      <c r="AZ51" s="253"/>
      <c r="BA51" s="253"/>
      <c r="BB51" s="253"/>
      <c r="BC51" s="253"/>
      <c r="BD51" s="253"/>
      <c r="BE51" s="253"/>
      <c r="BF51" s="253"/>
      <c r="BG51" s="253"/>
      <c r="BH51" s="253"/>
      <c r="BI51" s="253"/>
      <c r="BJ51" s="337"/>
      <c r="BK51" s="253"/>
      <c r="BL51" s="253"/>
      <c r="BM51" s="253"/>
      <c r="BN51" s="253"/>
      <c r="BO51" s="253"/>
      <c r="BP51" s="253"/>
      <c r="BQ51" s="253"/>
      <c r="BR51" s="253"/>
      <c r="BS51" s="253"/>
      <c r="BT51" s="253"/>
      <c r="BU51" s="253"/>
      <c r="BV51" s="253"/>
      <c r="BW51" s="253"/>
      <c r="BX51" s="253"/>
      <c r="BY51" s="253"/>
      <c r="BZ51" s="253"/>
      <c r="CA51" s="253"/>
      <c r="CB51" s="253"/>
      <c r="CC51" s="253"/>
      <c r="CD51" s="253"/>
      <c r="CE51" s="253"/>
      <c r="CF51" s="253"/>
      <c r="CG51" s="253"/>
      <c r="CH51" s="253"/>
      <c r="CI51" s="253"/>
      <c r="CJ51" s="253"/>
      <c r="CK51" s="253"/>
      <c r="CL51" s="253"/>
      <c r="CM51" s="253"/>
      <c r="CN51" s="253"/>
      <c r="CO51" s="253"/>
      <c r="CP51" s="253"/>
      <c r="CQ51" s="253"/>
      <c r="CR51" s="253"/>
      <c r="CS51" s="253"/>
      <c r="CT51" s="253"/>
      <c r="CU51" s="253"/>
      <c r="CV51" s="253"/>
      <c r="CW51" s="253"/>
      <c r="CX51" s="253"/>
      <c r="CY51" s="253"/>
      <c r="CZ51" s="253"/>
      <c r="DA51" s="253"/>
      <c r="DB51" s="253"/>
      <c r="DC51" s="253"/>
      <c r="DD51" s="253"/>
      <c r="DE51" s="253"/>
      <c r="DF51" s="253"/>
      <c r="DG51" s="253"/>
      <c r="DH51" s="253"/>
      <c r="DI51" s="253"/>
      <c r="DJ51" s="253"/>
      <c r="DK51" s="253"/>
      <c r="DL51" s="253"/>
      <c r="DM51" s="253"/>
      <c r="DN51" s="253"/>
      <c r="DO51" s="253"/>
      <c r="DP51" s="253"/>
      <c r="DQ51" s="253"/>
      <c r="DR51" s="253"/>
      <c r="DS51" s="253"/>
      <c r="DT51" s="253"/>
      <c r="DU51" s="253"/>
      <c r="DV51" s="253"/>
      <c r="DW51" s="253"/>
      <c r="DX51" s="253"/>
      <c r="DY51" s="253"/>
      <c r="DZ51" s="253"/>
      <c r="EA51" s="253"/>
      <c r="EB51" s="253"/>
      <c r="EC51" s="253"/>
      <c r="ED51" s="253"/>
      <c r="EE51" s="253"/>
      <c r="EF51" s="253"/>
      <c r="EG51" s="253"/>
      <c r="EH51" s="253"/>
      <c r="EI51" s="253"/>
      <c r="EJ51" s="253"/>
      <c r="EK51" s="253"/>
      <c r="EL51" s="253"/>
      <c r="EM51" s="253"/>
      <c r="EN51" s="253"/>
      <c r="EO51" s="253"/>
      <c r="EP51" s="253"/>
      <c r="EQ51" s="253"/>
      <c r="ER51" s="253"/>
      <c r="ES51" s="253"/>
      <c r="ET51" s="253"/>
      <c r="EU51" s="253"/>
      <c r="EV51" s="253"/>
      <c r="EW51" s="253"/>
      <c r="EX51" s="253"/>
      <c r="EY51" s="253"/>
      <c r="EZ51" s="253"/>
      <c r="FA51" s="253"/>
      <c r="FB51" s="253"/>
      <c r="FC51" s="253"/>
      <c r="FD51" s="253"/>
      <c r="FE51" s="253"/>
      <c r="FF51" s="253"/>
      <c r="FG51" s="253"/>
      <c r="FH51" s="253"/>
      <c r="FI51" s="253"/>
      <c r="FJ51" s="253"/>
      <c r="FK51" s="253"/>
      <c r="FL51" s="253"/>
      <c r="FM51" s="253"/>
      <c r="FN51" s="253"/>
      <c r="FO51" s="253"/>
      <c r="FP51" s="253"/>
      <c r="FQ51" s="253"/>
      <c r="FR51" s="253"/>
      <c r="FS51" s="253"/>
      <c r="FT51" s="253"/>
      <c r="FU51" s="253"/>
      <c r="FV51" s="253"/>
      <c r="FW51" s="253"/>
      <c r="FX51" s="253"/>
      <c r="FY51" s="253"/>
      <c r="FZ51" s="253"/>
      <c r="GA51" s="253"/>
      <c r="GB51" s="253"/>
      <c r="GC51" s="253"/>
      <c r="GD51" s="253"/>
    </row>
    <row r="52" spans="1:186" s="259" customFormat="1">
      <c r="A52" s="577"/>
      <c r="J52" s="576"/>
      <c r="K52" s="253"/>
      <c r="L52" s="253"/>
      <c r="M52" s="253"/>
      <c r="N52" s="253"/>
      <c r="O52" s="253"/>
      <c r="P52" s="253"/>
      <c r="Q52" s="253"/>
      <c r="R52" s="253"/>
      <c r="S52" s="253"/>
      <c r="T52" s="253"/>
      <c r="U52" s="253"/>
      <c r="V52" s="253"/>
      <c r="W52" s="253"/>
      <c r="X52" s="253"/>
      <c r="Y52" s="253"/>
      <c r="Z52" s="253"/>
      <c r="AA52" s="253"/>
      <c r="AB52" s="253"/>
      <c r="AC52" s="253"/>
      <c r="AD52" s="253"/>
      <c r="AE52" s="253"/>
      <c r="AF52" s="253"/>
      <c r="AG52" s="253"/>
      <c r="AH52" s="253"/>
      <c r="AI52" s="253"/>
      <c r="AJ52" s="253"/>
      <c r="AK52" s="253"/>
      <c r="AL52" s="253"/>
      <c r="AM52" s="253"/>
      <c r="AN52" s="253"/>
      <c r="AO52" s="253"/>
      <c r="AP52" s="253"/>
      <c r="AQ52" s="253"/>
      <c r="AR52" s="253"/>
      <c r="AS52" s="253"/>
      <c r="AT52" s="253"/>
      <c r="AU52" s="253"/>
      <c r="AV52" s="253"/>
      <c r="AW52" s="253"/>
      <c r="AX52" s="253"/>
      <c r="AY52" s="253"/>
      <c r="AZ52" s="253"/>
      <c r="BA52" s="253"/>
      <c r="BB52" s="253"/>
      <c r="BC52" s="253"/>
      <c r="BD52" s="253"/>
      <c r="BE52" s="253"/>
      <c r="BF52" s="253"/>
      <c r="BG52" s="253"/>
      <c r="BH52" s="253"/>
      <c r="BI52" s="253"/>
      <c r="BJ52" s="337"/>
      <c r="BK52" s="253"/>
      <c r="BL52" s="253"/>
      <c r="BM52" s="253"/>
      <c r="BN52" s="253"/>
      <c r="BO52" s="253"/>
      <c r="BP52" s="253"/>
      <c r="BQ52" s="253"/>
      <c r="BR52" s="253"/>
      <c r="BS52" s="253"/>
      <c r="BT52" s="253"/>
      <c r="BU52" s="253"/>
      <c r="BV52" s="253"/>
      <c r="BW52" s="253"/>
      <c r="BX52" s="253"/>
      <c r="BY52" s="253"/>
      <c r="BZ52" s="253"/>
      <c r="CA52" s="253"/>
      <c r="CB52" s="253"/>
      <c r="CC52" s="253"/>
      <c r="CD52" s="253"/>
      <c r="CE52" s="253"/>
      <c r="CF52" s="253"/>
      <c r="CG52" s="253"/>
      <c r="CH52" s="253"/>
      <c r="CI52" s="253"/>
      <c r="CJ52" s="253"/>
      <c r="CK52" s="253"/>
      <c r="CL52" s="253"/>
      <c r="CM52" s="253"/>
      <c r="CN52" s="253"/>
      <c r="CO52" s="253"/>
      <c r="CP52" s="253"/>
      <c r="CQ52" s="253"/>
      <c r="CR52" s="253"/>
      <c r="CS52" s="253"/>
      <c r="CT52" s="253"/>
      <c r="CU52" s="253"/>
      <c r="CV52" s="253"/>
      <c r="CW52" s="253"/>
      <c r="CX52" s="253"/>
      <c r="CY52" s="253"/>
      <c r="CZ52" s="253"/>
      <c r="DA52" s="253"/>
      <c r="DB52" s="253"/>
      <c r="DC52" s="253"/>
      <c r="DD52" s="253"/>
      <c r="DE52" s="253"/>
      <c r="DF52" s="253"/>
      <c r="DG52" s="253"/>
      <c r="DH52" s="253"/>
      <c r="DI52" s="253"/>
      <c r="DJ52" s="253"/>
      <c r="DK52" s="253"/>
      <c r="DL52" s="253"/>
      <c r="DM52" s="253"/>
      <c r="DN52" s="253"/>
      <c r="DO52" s="253"/>
      <c r="DP52" s="253"/>
      <c r="DQ52" s="253"/>
      <c r="DR52" s="253"/>
      <c r="DS52" s="253"/>
      <c r="DT52" s="253"/>
      <c r="DU52" s="253"/>
      <c r="DV52" s="253"/>
      <c r="DW52" s="253"/>
      <c r="DX52" s="253"/>
      <c r="DY52" s="253"/>
      <c r="DZ52" s="253"/>
      <c r="EA52" s="253"/>
      <c r="EB52" s="253"/>
      <c r="EC52" s="253"/>
      <c r="ED52" s="253"/>
      <c r="EE52" s="253"/>
      <c r="EF52" s="253"/>
      <c r="EG52" s="253"/>
      <c r="EH52" s="253"/>
      <c r="EI52" s="253"/>
      <c r="EJ52" s="253"/>
      <c r="EK52" s="253"/>
      <c r="EL52" s="253"/>
      <c r="EM52" s="253"/>
      <c r="EN52" s="253"/>
      <c r="EO52" s="253"/>
      <c r="EP52" s="253"/>
      <c r="EQ52" s="253"/>
      <c r="ER52" s="253"/>
      <c r="ES52" s="253"/>
      <c r="ET52" s="253"/>
      <c r="EU52" s="253"/>
      <c r="EV52" s="253"/>
      <c r="EW52" s="253"/>
      <c r="EX52" s="253"/>
      <c r="EY52" s="253"/>
      <c r="EZ52" s="253"/>
      <c r="FA52" s="253"/>
      <c r="FB52" s="253"/>
      <c r="FC52" s="253"/>
      <c r="FD52" s="253"/>
      <c r="FE52" s="253"/>
      <c r="FF52" s="253"/>
      <c r="FG52" s="253"/>
      <c r="FH52" s="253"/>
      <c r="FI52" s="253"/>
      <c r="FJ52" s="253"/>
      <c r="FK52" s="253"/>
      <c r="FL52" s="253"/>
      <c r="FM52" s="253"/>
      <c r="FN52" s="253"/>
      <c r="FO52" s="253"/>
      <c r="FP52" s="253"/>
      <c r="FQ52" s="253"/>
      <c r="FR52" s="253"/>
      <c r="FS52" s="253"/>
      <c r="FT52" s="253"/>
      <c r="FU52" s="253"/>
      <c r="FV52" s="253"/>
      <c r="FW52" s="253"/>
      <c r="FX52" s="253"/>
      <c r="FY52" s="253"/>
      <c r="FZ52" s="253"/>
      <c r="GA52" s="253"/>
      <c r="GB52" s="253"/>
      <c r="GC52" s="253"/>
      <c r="GD52" s="253"/>
    </row>
    <row r="53" spans="1:186" s="259" customFormat="1">
      <c r="A53" s="577"/>
      <c r="J53" s="576"/>
      <c r="K53" s="253"/>
      <c r="L53" s="253"/>
      <c r="M53" s="253"/>
      <c r="N53" s="253"/>
      <c r="O53" s="253"/>
      <c r="P53" s="253"/>
      <c r="Q53" s="253"/>
      <c r="R53" s="253"/>
      <c r="S53" s="253"/>
      <c r="T53" s="253"/>
      <c r="U53" s="253"/>
      <c r="V53" s="253"/>
      <c r="W53" s="253"/>
      <c r="X53" s="253"/>
      <c r="Y53" s="253"/>
      <c r="Z53" s="253"/>
      <c r="AA53" s="253"/>
      <c r="AB53" s="253"/>
      <c r="AC53" s="253"/>
      <c r="AD53" s="253"/>
      <c r="AE53" s="253"/>
      <c r="AF53" s="253"/>
      <c r="AG53" s="253"/>
      <c r="AH53" s="253"/>
      <c r="AI53" s="253"/>
      <c r="AJ53" s="253"/>
      <c r="AK53" s="253"/>
      <c r="AL53" s="253"/>
      <c r="AM53" s="253"/>
      <c r="AN53" s="253"/>
      <c r="AO53" s="253"/>
      <c r="AP53" s="253"/>
      <c r="AQ53" s="253"/>
      <c r="AR53" s="253"/>
      <c r="AS53" s="253"/>
      <c r="AT53" s="253"/>
      <c r="AU53" s="253"/>
      <c r="AV53" s="253"/>
      <c r="AW53" s="253"/>
      <c r="AX53" s="253"/>
      <c r="AY53" s="253"/>
      <c r="AZ53" s="253"/>
      <c r="BA53" s="253"/>
      <c r="BB53" s="253"/>
      <c r="BC53" s="253"/>
      <c r="BD53" s="253"/>
      <c r="BE53" s="253"/>
      <c r="BF53" s="253"/>
      <c r="BG53" s="253"/>
      <c r="BH53" s="253"/>
      <c r="BI53" s="253"/>
      <c r="BJ53" s="337"/>
      <c r="BK53" s="253"/>
      <c r="BL53" s="253"/>
      <c r="BM53" s="253"/>
      <c r="BN53" s="253"/>
      <c r="BO53" s="253"/>
      <c r="BP53" s="253"/>
      <c r="BQ53" s="253"/>
      <c r="BR53" s="253"/>
      <c r="BS53" s="253"/>
      <c r="BT53" s="253"/>
      <c r="BU53" s="253"/>
      <c r="BV53" s="253"/>
      <c r="BW53" s="253"/>
      <c r="BX53" s="253"/>
      <c r="BY53" s="253"/>
      <c r="BZ53" s="253"/>
      <c r="CA53" s="253"/>
      <c r="CB53" s="253"/>
      <c r="CC53" s="253"/>
      <c r="CD53" s="253"/>
      <c r="CE53" s="253"/>
      <c r="CF53" s="253"/>
      <c r="CG53" s="253"/>
      <c r="CH53" s="253"/>
      <c r="CI53" s="253"/>
      <c r="CJ53" s="253"/>
      <c r="CK53" s="253"/>
      <c r="CL53" s="253"/>
      <c r="CM53" s="253"/>
      <c r="CN53" s="253"/>
      <c r="CO53" s="253"/>
      <c r="CP53" s="253"/>
      <c r="CQ53" s="253"/>
      <c r="CR53" s="253"/>
      <c r="CS53" s="253"/>
      <c r="CT53" s="253"/>
      <c r="CU53" s="253"/>
      <c r="CV53" s="253"/>
      <c r="CW53" s="253"/>
      <c r="CX53" s="253"/>
      <c r="CY53" s="253"/>
      <c r="CZ53" s="253"/>
      <c r="DA53" s="253"/>
      <c r="DB53" s="253"/>
      <c r="DC53" s="253"/>
      <c r="DD53" s="253"/>
      <c r="DE53" s="253"/>
      <c r="DF53" s="253"/>
      <c r="DG53" s="253"/>
      <c r="DH53" s="253"/>
      <c r="DI53" s="253"/>
      <c r="DJ53" s="253"/>
      <c r="DK53" s="253"/>
      <c r="DL53" s="253"/>
      <c r="DM53" s="253"/>
      <c r="DN53" s="253"/>
      <c r="DO53" s="253"/>
      <c r="DP53" s="253"/>
      <c r="DQ53" s="253"/>
      <c r="DR53" s="253"/>
      <c r="DS53" s="253"/>
      <c r="DT53" s="253"/>
      <c r="DU53" s="253"/>
      <c r="DV53" s="253"/>
      <c r="DW53" s="253"/>
      <c r="DX53" s="253"/>
      <c r="DY53" s="253"/>
      <c r="DZ53" s="253"/>
      <c r="EA53" s="253"/>
      <c r="EB53" s="253"/>
      <c r="EC53" s="253"/>
      <c r="ED53" s="253"/>
      <c r="EE53" s="253"/>
      <c r="EF53" s="253"/>
      <c r="EG53" s="253"/>
      <c r="EH53" s="253"/>
      <c r="EI53" s="253"/>
      <c r="EJ53" s="253"/>
      <c r="EK53" s="253"/>
      <c r="EL53" s="253"/>
      <c r="EM53" s="253"/>
      <c r="EN53" s="253"/>
      <c r="EO53" s="253"/>
      <c r="EP53" s="253"/>
      <c r="EQ53" s="253"/>
      <c r="ER53" s="253"/>
      <c r="ES53" s="253"/>
      <c r="ET53" s="253"/>
      <c r="EU53" s="253"/>
      <c r="EV53" s="253"/>
      <c r="EW53" s="253"/>
      <c r="EX53" s="253"/>
      <c r="EY53" s="253"/>
      <c r="EZ53" s="253"/>
      <c r="FA53" s="253"/>
      <c r="FB53" s="253"/>
      <c r="FC53" s="253"/>
      <c r="FD53" s="253"/>
      <c r="FE53" s="253"/>
      <c r="FF53" s="253"/>
      <c r="FG53" s="253"/>
      <c r="FH53" s="253"/>
      <c r="FI53" s="253"/>
      <c r="FJ53" s="253"/>
      <c r="FK53" s="253"/>
      <c r="FL53" s="253"/>
      <c r="FM53" s="253"/>
      <c r="FN53" s="253"/>
      <c r="FO53" s="253"/>
      <c r="FP53" s="253"/>
      <c r="FQ53" s="253"/>
      <c r="FR53" s="253"/>
      <c r="FS53" s="253"/>
      <c r="FT53" s="253"/>
      <c r="FU53" s="253"/>
      <c r="FV53" s="253"/>
      <c r="FW53" s="253"/>
      <c r="FX53" s="253"/>
      <c r="FY53" s="253"/>
      <c r="FZ53" s="253"/>
      <c r="GA53" s="253"/>
      <c r="GB53" s="253"/>
      <c r="GC53" s="253"/>
      <c r="GD53" s="253"/>
    </row>
    <row r="54" spans="1:186" s="259" customFormat="1">
      <c r="A54" s="577"/>
      <c r="J54" s="576"/>
      <c r="K54" s="253"/>
      <c r="L54" s="253"/>
      <c r="M54" s="253"/>
      <c r="N54" s="253"/>
      <c r="O54" s="253"/>
      <c r="P54" s="253"/>
      <c r="Q54" s="253"/>
      <c r="R54" s="253"/>
      <c r="S54" s="253"/>
      <c r="T54" s="253"/>
      <c r="U54" s="253"/>
      <c r="V54" s="253"/>
      <c r="W54" s="253"/>
      <c r="X54" s="253"/>
      <c r="Y54" s="253"/>
      <c r="Z54" s="253"/>
      <c r="AA54" s="253"/>
      <c r="AB54" s="253"/>
      <c r="AC54" s="253"/>
      <c r="AD54" s="253"/>
      <c r="AE54" s="253"/>
      <c r="AF54" s="253"/>
      <c r="AG54" s="253"/>
      <c r="AH54" s="253"/>
      <c r="AI54" s="253"/>
      <c r="AJ54" s="253"/>
      <c r="AK54" s="253"/>
      <c r="AL54" s="253"/>
      <c r="AM54" s="253"/>
      <c r="AN54" s="253"/>
      <c r="AO54" s="253"/>
      <c r="AP54" s="253"/>
      <c r="AQ54" s="253"/>
      <c r="AR54" s="253"/>
      <c r="AS54" s="253"/>
      <c r="AT54" s="253"/>
      <c r="AU54" s="253"/>
      <c r="AV54" s="253"/>
      <c r="AW54" s="253"/>
      <c r="AX54" s="253"/>
      <c r="AY54" s="253"/>
      <c r="AZ54" s="253"/>
      <c r="BA54" s="253"/>
      <c r="BB54" s="253"/>
      <c r="BC54" s="253"/>
      <c r="BD54" s="253"/>
      <c r="BE54" s="253"/>
      <c r="BF54" s="253"/>
      <c r="BG54" s="253"/>
      <c r="BH54" s="253"/>
      <c r="BI54" s="253"/>
      <c r="BJ54" s="337"/>
      <c r="BK54" s="253"/>
      <c r="BL54" s="253"/>
      <c r="BM54" s="253"/>
      <c r="BN54" s="253"/>
      <c r="BO54" s="253"/>
      <c r="BP54" s="253"/>
      <c r="BQ54" s="253"/>
      <c r="BR54" s="253"/>
      <c r="BS54" s="253"/>
      <c r="BT54" s="253"/>
      <c r="BU54" s="253"/>
      <c r="BV54" s="253"/>
      <c r="BW54" s="253"/>
      <c r="BX54" s="253"/>
      <c r="BY54" s="253"/>
      <c r="BZ54" s="253"/>
      <c r="CA54" s="253"/>
      <c r="CB54" s="253"/>
      <c r="CC54" s="253"/>
      <c r="CD54" s="253"/>
      <c r="CE54" s="253"/>
      <c r="CF54" s="253"/>
      <c r="CG54" s="253"/>
      <c r="CH54" s="253"/>
      <c r="CI54" s="253"/>
      <c r="CJ54" s="253"/>
      <c r="CK54" s="253"/>
      <c r="CL54" s="253"/>
      <c r="CM54" s="253"/>
      <c r="CN54" s="253"/>
      <c r="CO54" s="253"/>
      <c r="CP54" s="253"/>
      <c r="CQ54" s="253"/>
      <c r="CR54" s="253"/>
      <c r="CS54" s="253"/>
      <c r="CT54" s="253"/>
      <c r="CU54" s="253"/>
      <c r="CV54" s="253"/>
      <c r="CW54" s="253"/>
      <c r="CX54" s="253"/>
      <c r="CY54" s="253"/>
      <c r="CZ54" s="253"/>
      <c r="DA54" s="253"/>
      <c r="DB54" s="253"/>
      <c r="DC54" s="253"/>
      <c r="DD54" s="253"/>
      <c r="DE54" s="253"/>
      <c r="DF54" s="253"/>
      <c r="DG54" s="253"/>
      <c r="DH54" s="253"/>
      <c r="DI54" s="253"/>
      <c r="DJ54" s="253"/>
      <c r="DK54" s="253"/>
      <c r="DL54" s="253"/>
      <c r="DM54" s="253"/>
      <c r="DN54" s="253"/>
      <c r="DO54" s="253"/>
      <c r="DP54" s="253"/>
      <c r="DQ54" s="253"/>
      <c r="DR54" s="253"/>
      <c r="DS54" s="253"/>
      <c r="DT54" s="253"/>
      <c r="DU54" s="253"/>
      <c r="DV54" s="253"/>
      <c r="DW54" s="253"/>
      <c r="DX54" s="253"/>
      <c r="DY54" s="253"/>
      <c r="DZ54" s="253"/>
      <c r="EA54" s="253"/>
      <c r="EB54" s="253"/>
      <c r="EC54" s="253"/>
      <c r="ED54" s="253"/>
      <c r="EE54" s="253"/>
      <c r="EF54" s="253"/>
      <c r="EG54" s="253"/>
      <c r="EH54" s="253"/>
      <c r="EI54" s="253"/>
      <c r="EJ54" s="253"/>
      <c r="EK54" s="253"/>
      <c r="EL54" s="253"/>
      <c r="EM54" s="253"/>
      <c r="EN54" s="253"/>
      <c r="EO54" s="253"/>
      <c r="EP54" s="253"/>
      <c r="EQ54" s="253"/>
      <c r="ER54" s="253"/>
      <c r="ES54" s="253"/>
      <c r="ET54" s="253"/>
      <c r="EU54" s="253"/>
      <c r="EV54" s="253"/>
      <c r="EW54" s="253"/>
      <c r="EX54" s="253"/>
      <c r="EY54" s="253"/>
      <c r="EZ54" s="253"/>
      <c r="FA54" s="253"/>
      <c r="FB54" s="253"/>
      <c r="FC54" s="253"/>
      <c r="FD54" s="253"/>
      <c r="FE54" s="253"/>
      <c r="FF54" s="253"/>
      <c r="FG54" s="253"/>
      <c r="FH54" s="253"/>
      <c r="FI54" s="253"/>
      <c r="FJ54" s="253"/>
      <c r="FK54" s="253"/>
      <c r="FL54" s="253"/>
      <c r="FM54" s="253"/>
      <c r="FN54" s="253"/>
      <c r="FO54" s="253"/>
      <c r="FP54" s="253"/>
      <c r="FQ54" s="253"/>
      <c r="FR54" s="253"/>
      <c r="FS54" s="253"/>
      <c r="FT54" s="253"/>
      <c r="FU54" s="253"/>
      <c r="FV54" s="253"/>
      <c r="FW54" s="253"/>
      <c r="FX54" s="253"/>
      <c r="FY54" s="253"/>
      <c r="FZ54" s="253"/>
      <c r="GA54" s="253"/>
      <c r="GB54" s="253"/>
      <c r="GC54" s="253"/>
      <c r="GD54" s="253"/>
    </row>
    <row r="55" spans="1:186" s="259" customFormat="1">
      <c r="A55" s="577"/>
      <c r="J55" s="576"/>
      <c r="K55" s="253"/>
      <c r="L55" s="253"/>
      <c r="M55" s="253"/>
      <c r="N55" s="253"/>
      <c r="O55" s="253"/>
      <c r="P55" s="253"/>
      <c r="Q55" s="253"/>
      <c r="R55" s="253"/>
      <c r="S55" s="253"/>
      <c r="T55" s="253"/>
      <c r="U55" s="253"/>
      <c r="V55" s="253"/>
      <c r="W55" s="253"/>
      <c r="X55" s="253"/>
      <c r="Y55" s="253"/>
      <c r="Z55" s="253"/>
      <c r="AA55" s="253"/>
      <c r="AB55" s="253"/>
      <c r="AC55" s="253"/>
      <c r="AD55" s="253"/>
      <c r="AE55" s="253"/>
      <c r="AF55" s="253"/>
      <c r="AG55" s="253"/>
      <c r="AH55" s="253"/>
      <c r="AI55" s="253"/>
      <c r="AJ55" s="253"/>
      <c r="AK55" s="253"/>
      <c r="AL55" s="253"/>
      <c r="AM55" s="253"/>
      <c r="AN55" s="253"/>
      <c r="AO55" s="253"/>
      <c r="AP55" s="253"/>
      <c r="AQ55" s="253"/>
      <c r="AR55" s="253"/>
      <c r="AS55" s="253"/>
      <c r="AT55" s="253"/>
      <c r="AU55" s="253"/>
      <c r="AV55" s="253"/>
      <c r="AW55" s="253"/>
      <c r="AX55" s="253"/>
      <c r="AY55" s="253"/>
      <c r="AZ55" s="253"/>
      <c r="BA55" s="253"/>
      <c r="BB55" s="253"/>
      <c r="BC55" s="253"/>
      <c r="BD55" s="253"/>
      <c r="BE55" s="253"/>
      <c r="BF55" s="253"/>
      <c r="BG55" s="253"/>
      <c r="BH55" s="253"/>
      <c r="BI55" s="253"/>
      <c r="BJ55" s="337"/>
      <c r="BK55" s="253"/>
      <c r="BL55" s="253"/>
      <c r="BM55" s="253"/>
      <c r="BN55" s="253"/>
      <c r="BO55" s="253"/>
      <c r="BP55" s="253"/>
      <c r="BQ55" s="253"/>
      <c r="BR55" s="253"/>
      <c r="BS55" s="253"/>
      <c r="BT55" s="253"/>
      <c r="BU55" s="253"/>
      <c r="BV55" s="253"/>
      <c r="BW55" s="253"/>
      <c r="BX55" s="253"/>
      <c r="BY55" s="253"/>
      <c r="BZ55" s="253"/>
      <c r="CA55" s="253"/>
      <c r="CB55" s="253"/>
      <c r="CC55" s="253"/>
      <c r="CD55" s="253"/>
      <c r="CE55" s="253"/>
      <c r="CF55" s="253"/>
      <c r="CG55" s="253"/>
      <c r="CH55" s="253"/>
      <c r="CI55" s="253"/>
      <c r="CJ55" s="253"/>
      <c r="CK55" s="253"/>
      <c r="CL55" s="253"/>
      <c r="CM55" s="253"/>
      <c r="CN55" s="253"/>
      <c r="CO55" s="253"/>
      <c r="CP55" s="253"/>
      <c r="CQ55" s="253"/>
      <c r="CR55" s="253"/>
      <c r="CS55" s="253"/>
      <c r="CT55" s="253"/>
      <c r="CU55" s="253"/>
      <c r="CV55" s="253"/>
      <c r="CW55" s="253"/>
      <c r="CX55" s="253"/>
      <c r="CY55" s="253"/>
      <c r="CZ55" s="253"/>
      <c r="DA55" s="253"/>
      <c r="DB55" s="253"/>
      <c r="DC55" s="253"/>
      <c r="DD55" s="253"/>
      <c r="DE55" s="253"/>
      <c r="DF55" s="253"/>
      <c r="DG55" s="253"/>
      <c r="DH55" s="253"/>
      <c r="DI55" s="253"/>
      <c r="DJ55" s="253"/>
      <c r="DK55" s="253"/>
      <c r="DL55" s="253"/>
      <c r="DM55" s="253"/>
      <c r="DN55" s="253"/>
      <c r="DO55" s="253"/>
      <c r="DP55" s="253"/>
      <c r="DQ55" s="253"/>
      <c r="DR55" s="253"/>
      <c r="DS55" s="253"/>
      <c r="DT55" s="253"/>
      <c r="DU55" s="253"/>
      <c r="DV55" s="253"/>
      <c r="DW55" s="253"/>
      <c r="DX55" s="253"/>
      <c r="DY55" s="253"/>
      <c r="DZ55" s="253"/>
      <c r="EA55" s="253"/>
      <c r="EB55" s="253"/>
      <c r="EC55" s="253"/>
      <c r="ED55" s="253"/>
      <c r="EE55" s="253"/>
      <c r="EF55" s="253"/>
      <c r="EG55" s="253"/>
      <c r="EH55" s="253"/>
      <c r="EI55" s="253"/>
      <c r="EJ55" s="253"/>
      <c r="EK55" s="253"/>
      <c r="EL55" s="253"/>
      <c r="EM55" s="253"/>
      <c r="EN55" s="253"/>
      <c r="EO55" s="253"/>
      <c r="EP55" s="253"/>
      <c r="EQ55" s="253"/>
      <c r="ER55" s="253"/>
      <c r="ES55" s="253"/>
      <c r="ET55" s="253"/>
      <c r="EU55" s="253"/>
      <c r="EV55" s="253"/>
      <c r="EW55" s="253"/>
      <c r="EX55" s="253"/>
      <c r="EY55" s="253"/>
      <c r="EZ55" s="253"/>
      <c r="FA55" s="253"/>
      <c r="FB55" s="253"/>
      <c r="FC55" s="253"/>
      <c r="FD55" s="253"/>
      <c r="FE55" s="253"/>
      <c r="FF55" s="253"/>
      <c r="FG55" s="253"/>
      <c r="FH55" s="253"/>
      <c r="FI55" s="253"/>
      <c r="FJ55" s="253"/>
      <c r="FK55" s="253"/>
      <c r="FL55" s="253"/>
      <c r="FM55" s="253"/>
      <c r="FN55" s="253"/>
      <c r="FO55" s="253"/>
      <c r="FP55" s="253"/>
      <c r="FQ55" s="253"/>
      <c r="FR55" s="253"/>
      <c r="FS55" s="253"/>
      <c r="FT55" s="253"/>
      <c r="FU55" s="253"/>
      <c r="FV55" s="253"/>
      <c r="FW55" s="253"/>
      <c r="FX55" s="253"/>
      <c r="FY55" s="253"/>
      <c r="FZ55" s="253"/>
      <c r="GA55" s="253"/>
      <c r="GB55" s="253"/>
      <c r="GC55" s="253"/>
      <c r="GD55" s="253"/>
    </row>
    <row r="56" spans="1:186" s="259" customFormat="1">
      <c r="A56" s="577"/>
      <c r="J56" s="576"/>
      <c r="K56" s="253"/>
      <c r="L56" s="253"/>
      <c r="M56" s="253"/>
      <c r="N56" s="253"/>
      <c r="O56" s="253"/>
      <c r="P56" s="253"/>
      <c r="Q56" s="253"/>
      <c r="R56" s="253"/>
      <c r="S56" s="253"/>
      <c r="T56" s="253"/>
      <c r="U56" s="253"/>
      <c r="V56" s="253"/>
      <c r="W56" s="253"/>
      <c r="X56" s="253"/>
      <c r="Y56" s="253"/>
      <c r="Z56" s="253"/>
      <c r="AA56" s="253"/>
      <c r="AB56" s="253"/>
      <c r="AC56" s="253"/>
      <c r="AD56" s="253"/>
      <c r="AE56" s="253"/>
      <c r="AF56" s="253"/>
      <c r="AG56" s="253"/>
      <c r="AH56" s="253"/>
      <c r="AI56" s="253"/>
      <c r="AJ56" s="253"/>
      <c r="AK56" s="253"/>
      <c r="AL56" s="253"/>
      <c r="AM56" s="253"/>
      <c r="AN56" s="253"/>
      <c r="AO56" s="253"/>
      <c r="AP56" s="253"/>
      <c r="AQ56" s="253"/>
      <c r="AR56" s="253"/>
      <c r="AS56" s="253"/>
      <c r="AT56" s="253"/>
      <c r="AU56" s="253"/>
      <c r="AV56" s="253"/>
      <c r="AW56" s="253"/>
      <c r="AX56" s="253"/>
      <c r="AY56" s="253"/>
      <c r="AZ56" s="253"/>
      <c r="BA56" s="253"/>
      <c r="BB56" s="253"/>
      <c r="BC56" s="253"/>
      <c r="BD56" s="253"/>
      <c r="BE56" s="253"/>
      <c r="BF56" s="253"/>
      <c r="BG56" s="253"/>
      <c r="BH56" s="253"/>
      <c r="BI56" s="253"/>
      <c r="BJ56" s="337"/>
      <c r="BK56" s="253"/>
      <c r="BL56" s="253"/>
      <c r="BM56" s="253"/>
      <c r="BN56" s="253"/>
      <c r="BO56" s="253"/>
      <c r="BP56" s="253"/>
      <c r="BQ56" s="253"/>
      <c r="BR56" s="253"/>
      <c r="BS56" s="253"/>
      <c r="BT56" s="253"/>
      <c r="BU56" s="253"/>
      <c r="BV56" s="253"/>
      <c r="BW56" s="253"/>
      <c r="BX56" s="253"/>
      <c r="BY56" s="253"/>
      <c r="BZ56" s="253"/>
      <c r="CA56" s="253"/>
      <c r="CB56" s="253"/>
      <c r="CC56" s="253"/>
      <c r="CD56" s="253"/>
      <c r="CE56" s="253"/>
      <c r="CF56" s="253"/>
      <c r="CG56" s="253"/>
      <c r="CH56" s="253"/>
      <c r="CI56" s="253"/>
      <c r="CJ56" s="253"/>
      <c r="CK56" s="253"/>
      <c r="CL56" s="253"/>
      <c r="CM56" s="253"/>
      <c r="CN56" s="253"/>
      <c r="CO56" s="253"/>
      <c r="CP56" s="253"/>
      <c r="CQ56" s="253"/>
      <c r="CR56" s="253"/>
      <c r="CS56" s="253"/>
      <c r="CT56" s="253"/>
      <c r="CU56" s="253"/>
      <c r="CV56" s="253"/>
      <c r="CW56" s="253"/>
      <c r="CX56" s="253"/>
      <c r="CY56" s="253"/>
      <c r="CZ56" s="253"/>
      <c r="DA56" s="253"/>
      <c r="DB56" s="253"/>
      <c r="DC56" s="253"/>
      <c r="DD56" s="253"/>
      <c r="DE56" s="253"/>
      <c r="DF56" s="253"/>
      <c r="DG56" s="253"/>
      <c r="DH56" s="253"/>
      <c r="DI56" s="253"/>
      <c r="DJ56" s="253"/>
      <c r="DK56" s="253"/>
      <c r="DL56" s="253"/>
      <c r="DM56" s="253"/>
      <c r="DN56" s="253"/>
      <c r="DO56" s="253"/>
      <c r="DP56" s="253"/>
      <c r="DQ56" s="253"/>
      <c r="DR56" s="253"/>
      <c r="DS56" s="253"/>
      <c r="DT56" s="253"/>
      <c r="DU56" s="253"/>
      <c r="DV56" s="253"/>
      <c r="DW56" s="253"/>
      <c r="DX56" s="253"/>
      <c r="DY56" s="253"/>
      <c r="DZ56" s="253"/>
      <c r="EA56" s="253"/>
      <c r="EB56" s="253"/>
      <c r="EC56" s="253"/>
      <c r="ED56" s="253"/>
      <c r="EE56" s="253"/>
      <c r="EF56" s="253"/>
      <c r="EG56" s="253"/>
      <c r="EH56" s="253"/>
      <c r="EI56" s="253"/>
      <c r="EJ56" s="253"/>
      <c r="EK56" s="253"/>
      <c r="EL56" s="253"/>
      <c r="EM56" s="253"/>
      <c r="EN56" s="253"/>
      <c r="EO56" s="253"/>
      <c r="EP56" s="253"/>
      <c r="EQ56" s="253"/>
      <c r="ER56" s="253"/>
      <c r="ES56" s="253"/>
      <c r="ET56" s="253"/>
      <c r="EU56" s="253"/>
      <c r="EV56" s="253"/>
      <c r="EW56" s="253"/>
      <c r="EX56" s="253"/>
      <c r="EY56" s="253"/>
      <c r="EZ56" s="253"/>
      <c r="FA56" s="253"/>
      <c r="FB56" s="253"/>
      <c r="FC56" s="253"/>
      <c r="FD56" s="253"/>
      <c r="FE56" s="253"/>
      <c r="FF56" s="253"/>
      <c r="FG56" s="253"/>
      <c r="FH56" s="253"/>
      <c r="FI56" s="253"/>
      <c r="FJ56" s="253"/>
      <c r="FK56" s="253"/>
      <c r="FL56" s="253"/>
      <c r="FM56" s="253"/>
      <c r="FN56" s="253"/>
      <c r="FO56" s="253"/>
      <c r="FP56" s="253"/>
      <c r="FQ56" s="253"/>
      <c r="FR56" s="253"/>
      <c r="FS56" s="253"/>
      <c r="FT56" s="253"/>
      <c r="FU56" s="253"/>
      <c r="FV56" s="253"/>
      <c r="FW56" s="253"/>
      <c r="FX56" s="253"/>
      <c r="FY56" s="253"/>
      <c r="FZ56" s="253"/>
      <c r="GA56" s="253"/>
      <c r="GB56" s="253"/>
      <c r="GC56" s="253"/>
      <c r="GD56" s="253"/>
    </row>
    <row r="57" spans="1:186" s="259" customFormat="1">
      <c r="A57" s="577"/>
      <c r="J57" s="576"/>
      <c r="K57" s="253"/>
      <c r="L57" s="253"/>
      <c r="M57" s="253"/>
      <c r="N57" s="253"/>
      <c r="O57" s="253"/>
      <c r="P57" s="253"/>
      <c r="Q57" s="253"/>
      <c r="R57" s="253"/>
      <c r="S57" s="253"/>
      <c r="T57" s="253"/>
      <c r="U57" s="253"/>
      <c r="V57" s="253"/>
      <c r="W57" s="253"/>
      <c r="X57" s="253"/>
      <c r="Y57" s="253"/>
      <c r="Z57" s="253"/>
      <c r="AA57" s="253"/>
      <c r="AB57" s="253"/>
      <c r="AC57" s="253"/>
      <c r="AD57" s="253"/>
      <c r="AE57" s="253"/>
      <c r="AF57" s="253"/>
      <c r="AG57" s="253"/>
      <c r="AH57" s="253"/>
      <c r="AI57" s="253"/>
      <c r="AJ57" s="253"/>
      <c r="AK57" s="253"/>
      <c r="AL57" s="253"/>
      <c r="AM57" s="253"/>
      <c r="AN57" s="253"/>
      <c r="AO57" s="253"/>
      <c r="AP57" s="253"/>
      <c r="AQ57" s="253"/>
      <c r="AR57" s="253"/>
      <c r="AS57" s="253"/>
      <c r="AT57" s="253"/>
      <c r="AU57" s="253"/>
      <c r="AV57" s="253"/>
      <c r="AW57" s="253"/>
      <c r="AX57" s="253"/>
      <c r="AY57" s="253"/>
      <c r="AZ57" s="253"/>
      <c r="BA57" s="253"/>
      <c r="BB57" s="253"/>
      <c r="BC57" s="253"/>
      <c r="BD57" s="253"/>
      <c r="BE57" s="253"/>
      <c r="BF57" s="253"/>
      <c r="BG57" s="253"/>
      <c r="BH57" s="253"/>
      <c r="BI57" s="253"/>
      <c r="BJ57" s="337"/>
      <c r="BK57" s="253"/>
      <c r="BL57" s="253"/>
      <c r="BM57" s="253"/>
      <c r="BN57" s="253"/>
      <c r="BO57" s="253"/>
      <c r="BP57" s="253"/>
      <c r="BQ57" s="253"/>
      <c r="BR57" s="253"/>
      <c r="BS57" s="253"/>
      <c r="BT57" s="253"/>
      <c r="BU57" s="253"/>
      <c r="BV57" s="253"/>
      <c r="BW57" s="253"/>
      <c r="BX57" s="253"/>
      <c r="BY57" s="253"/>
      <c r="BZ57" s="253"/>
      <c r="CA57" s="253"/>
      <c r="CB57" s="253"/>
      <c r="CC57" s="253"/>
      <c r="CD57" s="253"/>
      <c r="CE57" s="253"/>
      <c r="CF57" s="253"/>
      <c r="CG57" s="253"/>
      <c r="CH57" s="253"/>
      <c r="CI57" s="253"/>
      <c r="CJ57" s="253"/>
      <c r="CK57" s="253"/>
      <c r="CL57" s="253"/>
      <c r="CM57" s="253"/>
      <c r="CN57" s="253"/>
      <c r="CO57" s="253"/>
      <c r="CP57" s="253"/>
      <c r="CQ57" s="253"/>
      <c r="CR57" s="253"/>
      <c r="CS57" s="253"/>
      <c r="CT57" s="253"/>
      <c r="CU57" s="253"/>
      <c r="CV57" s="253"/>
      <c r="CW57" s="253"/>
      <c r="CX57" s="253"/>
      <c r="CY57" s="253"/>
      <c r="CZ57" s="253"/>
      <c r="DA57" s="253"/>
      <c r="DB57" s="253"/>
      <c r="DC57" s="253"/>
      <c r="DD57" s="253"/>
      <c r="DE57" s="253"/>
      <c r="DF57" s="253"/>
      <c r="DG57" s="253"/>
      <c r="DH57" s="253"/>
      <c r="DI57" s="253"/>
      <c r="DJ57" s="253"/>
      <c r="DK57" s="253"/>
      <c r="DL57" s="253"/>
      <c r="DM57" s="253"/>
      <c r="DN57" s="253"/>
      <c r="DO57" s="253"/>
      <c r="DP57" s="253"/>
      <c r="DQ57" s="253"/>
      <c r="DR57" s="253"/>
      <c r="DS57" s="253"/>
      <c r="DT57" s="253"/>
      <c r="DU57" s="253"/>
      <c r="DV57" s="253"/>
      <c r="DW57" s="253"/>
      <c r="DX57" s="253"/>
      <c r="DY57" s="253"/>
      <c r="DZ57" s="253"/>
      <c r="EA57" s="253"/>
      <c r="EB57" s="253"/>
      <c r="EC57" s="253"/>
      <c r="ED57" s="253"/>
      <c r="EE57" s="253"/>
      <c r="EF57" s="253"/>
      <c r="EG57" s="253"/>
      <c r="EH57" s="253"/>
      <c r="EI57" s="253"/>
      <c r="EJ57" s="253"/>
      <c r="EK57" s="253"/>
      <c r="EL57" s="253"/>
      <c r="EM57" s="253"/>
      <c r="EN57" s="253"/>
      <c r="EO57" s="253"/>
      <c r="EP57" s="253"/>
      <c r="EQ57" s="253"/>
      <c r="ER57" s="253"/>
      <c r="ES57" s="253"/>
      <c r="ET57" s="253"/>
      <c r="EU57" s="253"/>
      <c r="EV57" s="253"/>
      <c r="EW57" s="253"/>
      <c r="EX57" s="253"/>
      <c r="EY57" s="253"/>
      <c r="EZ57" s="253"/>
      <c r="FA57" s="253"/>
      <c r="FB57" s="253"/>
      <c r="FC57" s="253"/>
      <c r="FD57" s="253"/>
      <c r="FE57" s="253"/>
      <c r="FF57" s="253"/>
      <c r="FG57" s="253"/>
      <c r="FH57" s="253"/>
      <c r="FI57" s="253"/>
      <c r="FJ57" s="253"/>
      <c r="FK57" s="253"/>
      <c r="FL57" s="253"/>
      <c r="FM57" s="253"/>
      <c r="FN57" s="253"/>
      <c r="FO57" s="253"/>
      <c r="FP57" s="253"/>
      <c r="FQ57" s="253"/>
      <c r="FR57" s="253"/>
      <c r="FS57" s="253"/>
      <c r="FT57" s="253"/>
      <c r="FU57" s="253"/>
      <c r="FV57" s="253"/>
      <c r="FW57" s="253"/>
      <c r="FX57" s="253"/>
      <c r="FY57" s="253"/>
      <c r="FZ57" s="253"/>
      <c r="GA57" s="253"/>
      <c r="GB57" s="253"/>
      <c r="GC57" s="253"/>
      <c r="GD57" s="253"/>
    </row>
    <row r="58" spans="1:186" s="259" customFormat="1">
      <c r="A58" s="577"/>
      <c r="J58" s="576"/>
      <c r="K58" s="253"/>
      <c r="L58" s="253"/>
      <c r="M58" s="253"/>
      <c r="N58" s="253"/>
      <c r="O58" s="253"/>
      <c r="P58" s="253"/>
      <c r="Q58" s="253"/>
      <c r="R58" s="253"/>
      <c r="S58" s="253"/>
      <c r="T58" s="253"/>
      <c r="U58" s="253"/>
      <c r="V58" s="253"/>
      <c r="W58" s="253"/>
      <c r="X58" s="253"/>
      <c r="Y58" s="253"/>
      <c r="Z58" s="253"/>
      <c r="AA58" s="253"/>
      <c r="AB58" s="253"/>
      <c r="AC58" s="253"/>
      <c r="AD58" s="253"/>
      <c r="AE58" s="253"/>
      <c r="AF58" s="253"/>
      <c r="AG58" s="253"/>
      <c r="AH58" s="253"/>
      <c r="AI58" s="253"/>
      <c r="AJ58" s="253"/>
      <c r="AK58" s="253"/>
      <c r="AL58" s="253"/>
      <c r="AM58" s="253"/>
      <c r="AN58" s="253"/>
      <c r="AO58" s="253"/>
      <c r="AP58" s="253"/>
      <c r="AQ58" s="253"/>
      <c r="AR58" s="253"/>
      <c r="AS58" s="253"/>
      <c r="AT58" s="253"/>
      <c r="AU58" s="253"/>
      <c r="AV58" s="253"/>
      <c r="AW58" s="253"/>
      <c r="AX58" s="253"/>
      <c r="AY58" s="253"/>
      <c r="AZ58" s="253"/>
      <c r="BA58" s="253"/>
      <c r="BB58" s="253"/>
      <c r="BC58" s="253"/>
      <c r="BD58" s="253"/>
      <c r="BE58" s="253"/>
      <c r="BF58" s="253"/>
      <c r="BG58" s="253"/>
      <c r="BH58" s="253"/>
      <c r="BI58" s="253"/>
      <c r="BJ58" s="337"/>
      <c r="BK58" s="253"/>
      <c r="BL58" s="253"/>
      <c r="BM58" s="253"/>
      <c r="BN58" s="253"/>
      <c r="BO58" s="253"/>
      <c r="BP58" s="253"/>
      <c r="BQ58" s="253"/>
      <c r="BR58" s="253"/>
      <c r="BS58" s="253"/>
      <c r="BT58" s="253"/>
      <c r="BU58" s="253"/>
      <c r="BV58" s="253"/>
      <c r="BW58" s="253"/>
      <c r="BX58" s="253"/>
      <c r="BY58" s="253"/>
      <c r="BZ58" s="253"/>
      <c r="CA58" s="253"/>
      <c r="CB58" s="253"/>
      <c r="CC58" s="253"/>
      <c r="CD58" s="253"/>
      <c r="CE58" s="253"/>
      <c r="CF58" s="253"/>
      <c r="CG58" s="253"/>
      <c r="CH58" s="253"/>
      <c r="CI58" s="253"/>
      <c r="CJ58" s="253"/>
      <c r="CK58" s="253"/>
      <c r="CL58" s="253"/>
      <c r="CM58" s="253"/>
      <c r="CN58" s="253"/>
      <c r="CO58" s="253"/>
      <c r="CP58" s="253"/>
      <c r="CQ58" s="253"/>
      <c r="CR58" s="253"/>
      <c r="CS58" s="253"/>
      <c r="CT58" s="253"/>
      <c r="CU58" s="253"/>
      <c r="CV58" s="253"/>
      <c r="CW58" s="253"/>
      <c r="CX58" s="253"/>
      <c r="CY58" s="253"/>
      <c r="CZ58" s="253"/>
      <c r="DA58" s="253"/>
      <c r="DB58" s="253"/>
      <c r="DC58" s="253"/>
      <c r="DD58" s="253"/>
      <c r="DE58" s="253"/>
      <c r="DF58" s="253"/>
      <c r="DG58" s="253"/>
      <c r="DH58" s="253"/>
      <c r="DI58" s="253"/>
      <c r="DJ58" s="253"/>
      <c r="DK58" s="253"/>
      <c r="DL58" s="253"/>
      <c r="DM58" s="253"/>
      <c r="DN58" s="253"/>
      <c r="DO58" s="253"/>
      <c r="DP58" s="253"/>
      <c r="DQ58" s="253"/>
      <c r="DR58" s="253"/>
      <c r="DS58" s="253"/>
      <c r="DT58" s="253"/>
      <c r="DU58" s="253"/>
      <c r="DV58" s="253"/>
      <c r="DW58" s="253"/>
      <c r="DX58" s="253"/>
      <c r="DY58" s="253"/>
      <c r="DZ58" s="253"/>
      <c r="EA58" s="253"/>
      <c r="EB58" s="253"/>
      <c r="EC58" s="253"/>
      <c r="ED58" s="253"/>
      <c r="EE58" s="253"/>
      <c r="EF58" s="253"/>
      <c r="EG58" s="253"/>
      <c r="EH58" s="253"/>
      <c r="EI58" s="253"/>
      <c r="EJ58" s="253"/>
      <c r="EK58" s="253"/>
      <c r="EL58" s="253"/>
      <c r="EM58" s="253"/>
      <c r="EN58" s="253"/>
      <c r="EO58" s="253"/>
      <c r="EP58" s="253"/>
      <c r="EQ58" s="253"/>
      <c r="ER58" s="253"/>
      <c r="ES58" s="253"/>
      <c r="ET58" s="253"/>
      <c r="EU58" s="253"/>
      <c r="EV58" s="253"/>
      <c r="EW58" s="253"/>
      <c r="EX58" s="253"/>
      <c r="EY58" s="253"/>
      <c r="EZ58" s="253"/>
      <c r="FA58" s="253"/>
      <c r="FB58" s="253"/>
      <c r="FC58" s="253"/>
      <c r="FD58" s="253"/>
      <c r="FE58" s="253"/>
      <c r="FF58" s="253"/>
      <c r="FG58" s="253"/>
      <c r="FH58" s="253"/>
      <c r="FI58" s="253"/>
      <c r="FJ58" s="253"/>
      <c r="FK58" s="253"/>
      <c r="FL58" s="253"/>
      <c r="FM58" s="253"/>
      <c r="FN58" s="253"/>
      <c r="FO58" s="253"/>
      <c r="FP58" s="253"/>
      <c r="FQ58" s="253"/>
      <c r="FR58" s="253"/>
      <c r="FS58" s="253"/>
      <c r="FT58" s="253"/>
      <c r="FU58" s="253"/>
      <c r="FV58" s="253"/>
      <c r="FW58" s="253"/>
      <c r="FX58" s="253"/>
      <c r="FY58" s="253"/>
      <c r="FZ58" s="253"/>
      <c r="GA58" s="253"/>
      <c r="GB58" s="253"/>
      <c r="GC58" s="253"/>
      <c r="GD58" s="253"/>
    </row>
    <row r="59" spans="1:186" s="259" customFormat="1">
      <c r="A59" s="577"/>
      <c r="J59" s="576"/>
      <c r="K59" s="253"/>
      <c r="L59" s="253"/>
      <c r="M59" s="253"/>
      <c r="N59" s="253"/>
      <c r="O59" s="253"/>
      <c r="P59" s="253"/>
      <c r="Q59" s="253"/>
      <c r="R59" s="253"/>
      <c r="S59" s="253"/>
      <c r="T59" s="253"/>
      <c r="U59" s="253"/>
      <c r="V59" s="253"/>
      <c r="W59" s="253"/>
      <c r="X59" s="253"/>
      <c r="Y59" s="253"/>
      <c r="Z59" s="253"/>
      <c r="AA59" s="253"/>
      <c r="AB59" s="253"/>
      <c r="AC59" s="253"/>
      <c r="AD59" s="253"/>
      <c r="AE59" s="253"/>
      <c r="AF59" s="253"/>
      <c r="AG59" s="253"/>
      <c r="AH59" s="253"/>
      <c r="AI59" s="253"/>
      <c r="AJ59" s="253"/>
      <c r="AK59" s="253"/>
      <c r="AL59" s="253"/>
      <c r="AM59" s="253"/>
      <c r="AN59" s="253"/>
      <c r="AO59" s="253"/>
      <c r="AP59" s="253"/>
      <c r="AQ59" s="253"/>
      <c r="AR59" s="253"/>
      <c r="AS59" s="253"/>
      <c r="AT59" s="253"/>
      <c r="AU59" s="253"/>
      <c r="AV59" s="253"/>
      <c r="AW59" s="253"/>
      <c r="AX59" s="253"/>
      <c r="AY59" s="253"/>
      <c r="AZ59" s="253"/>
      <c r="BA59" s="253"/>
      <c r="BB59" s="253"/>
      <c r="BC59" s="253"/>
      <c r="BD59" s="253"/>
      <c r="BE59" s="253"/>
      <c r="BF59" s="253"/>
      <c r="BG59" s="253"/>
      <c r="BH59" s="253"/>
      <c r="BI59" s="253"/>
      <c r="BJ59" s="337"/>
      <c r="BK59" s="253"/>
      <c r="BL59" s="253"/>
      <c r="BM59" s="253"/>
      <c r="BN59" s="253"/>
      <c r="BO59" s="253"/>
      <c r="BP59" s="253"/>
      <c r="BQ59" s="253"/>
      <c r="BR59" s="253"/>
      <c r="BS59" s="253"/>
      <c r="BT59" s="253"/>
      <c r="BU59" s="253"/>
      <c r="BV59" s="253"/>
      <c r="BW59" s="253"/>
      <c r="BX59" s="253"/>
      <c r="BY59" s="253"/>
      <c r="BZ59" s="253"/>
      <c r="CA59" s="253"/>
      <c r="CB59" s="253"/>
      <c r="CC59" s="253"/>
      <c r="CD59" s="253"/>
      <c r="CE59" s="253"/>
      <c r="CF59" s="253"/>
      <c r="CG59" s="253"/>
      <c r="CH59" s="253"/>
      <c r="CI59" s="253"/>
      <c r="CJ59" s="253"/>
      <c r="CK59" s="253"/>
      <c r="CL59" s="253"/>
      <c r="CM59" s="253"/>
      <c r="CN59" s="253"/>
      <c r="CO59" s="253"/>
      <c r="CP59" s="253"/>
      <c r="CQ59" s="253"/>
      <c r="CR59" s="253"/>
      <c r="CS59" s="253"/>
      <c r="CT59" s="253"/>
      <c r="CU59" s="253"/>
      <c r="CV59" s="253"/>
      <c r="CW59" s="253"/>
      <c r="CX59" s="253"/>
      <c r="CY59" s="253"/>
      <c r="CZ59" s="253"/>
      <c r="DA59" s="253"/>
      <c r="DB59" s="253"/>
      <c r="DC59" s="253"/>
      <c r="DD59" s="253"/>
      <c r="DE59" s="253"/>
      <c r="DF59" s="253"/>
      <c r="DG59" s="253"/>
      <c r="DH59" s="253"/>
      <c r="DI59" s="253"/>
      <c r="DJ59" s="253"/>
      <c r="DK59" s="253"/>
      <c r="DL59" s="253"/>
      <c r="DM59" s="253"/>
      <c r="DN59" s="253"/>
      <c r="DO59" s="253"/>
      <c r="DP59" s="253"/>
      <c r="DQ59" s="253"/>
      <c r="DR59" s="253"/>
      <c r="DS59" s="253"/>
      <c r="DT59" s="253"/>
      <c r="DU59" s="253"/>
      <c r="DV59" s="253"/>
      <c r="DW59" s="253"/>
      <c r="DX59" s="253"/>
      <c r="DY59" s="253"/>
      <c r="DZ59" s="253"/>
      <c r="EA59" s="253"/>
      <c r="EB59" s="253"/>
      <c r="EC59" s="253"/>
      <c r="ED59" s="253"/>
      <c r="EE59" s="253"/>
      <c r="EF59" s="253"/>
      <c r="EG59" s="253"/>
      <c r="EH59" s="253"/>
      <c r="EI59" s="253"/>
      <c r="EJ59" s="253"/>
      <c r="EK59" s="253"/>
      <c r="EL59" s="253"/>
      <c r="EM59" s="253"/>
      <c r="EN59" s="253"/>
      <c r="EO59" s="253"/>
      <c r="EP59" s="253"/>
      <c r="EQ59" s="253"/>
      <c r="ER59" s="253"/>
      <c r="ES59" s="253"/>
      <c r="ET59" s="253"/>
      <c r="EU59" s="253"/>
      <c r="EV59" s="253"/>
      <c r="EW59" s="253"/>
      <c r="EX59" s="253"/>
      <c r="EY59" s="253"/>
      <c r="EZ59" s="253"/>
      <c r="FA59" s="253"/>
      <c r="FB59" s="253"/>
      <c r="FC59" s="253"/>
      <c r="FD59" s="253"/>
      <c r="FE59" s="253"/>
      <c r="FF59" s="253"/>
      <c r="FG59" s="253"/>
      <c r="FH59" s="253"/>
      <c r="FI59" s="253"/>
      <c r="FJ59" s="253"/>
      <c r="FK59" s="253"/>
      <c r="FL59" s="253"/>
      <c r="FM59" s="253"/>
      <c r="FN59" s="253"/>
      <c r="FO59" s="253"/>
      <c r="FP59" s="253"/>
      <c r="FQ59" s="253"/>
      <c r="FR59" s="253"/>
      <c r="FS59" s="253"/>
      <c r="FT59" s="253"/>
      <c r="FU59" s="253"/>
      <c r="FV59" s="253"/>
      <c r="FW59" s="253"/>
      <c r="FX59" s="253"/>
      <c r="FY59" s="253"/>
      <c r="FZ59" s="253"/>
      <c r="GA59" s="253"/>
      <c r="GB59" s="253"/>
      <c r="GC59" s="253"/>
      <c r="GD59" s="253"/>
    </row>
    <row r="60" spans="1:186" s="259" customFormat="1">
      <c r="A60" s="577"/>
      <c r="J60" s="576"/>
      <c r="K60" s="253"/>
      <c r="L60" s="253"/>
      <c r="M60" s="253"/>
      <c r="N60" s="253"/>
      <c r="O60" s="253"/>
      <c r="P60" s="253"/>
      <c r="Q60" s="253"/>
      <c r="R60" s="253"/>
      <c r="S60" s="253"/>
      <c r="T60" s="253"/>
      <c r="U60" s="253"/>
      <c r="V60" s="253"/>
      <c r="W60" s="253"/>
      <c r="X60" s="253"/>
      <c r="Y60" s="253"/>
      <c r="Z60" s="253"/>
      <c r="AA60" s="253"/>
      <c r="AB60" s="253"/>
      <c r="AC60" s="253"/>
      <c r="AD60" s="253"/>
      <c r="AE60" s="253"/>
      <c r="AF60" s="253"/>
      <c r="AG60" s="253"/>
      <c r="AH60" s="253"/>
      <c r="AI60" s="253"/>
      <c r="AJ60" s="253"/>
      <c r="AK60" s="253"/>
      <c r="AL60" s="253"/>
      <c r="AM60" s="253"/>
      <c r="AN60" s="253"/>
      <c r="AO60" s="253"/>
      <c r="AP60" s="253"/>
      <c r="AQ60" s="253"/>
      <c r="AR60" s="253"/>
      <c r="AS60" s="253"/>
      <c r="AT60" s="253"/>
      <c r="AU60" s="253"/>
      <c r="AV60" s="253"/>
      <c r="AW60" s="253"/>
      <c r="AX60" s="253"/>
      <c r="AY60" s="253"/>
      <c r="AZ60" s="253"/>
      <c r="BA60" s="253"/>
      <c r="BB60" s="253"/>
      <c r="BC60" s="253"/>
      <c r="BD60" s="253"/>
      <c r="BE60" s="253"/>
      <c r="BF60" s="253"/>
      <c r="BG60" s="253"/>
      <c r="BH60" s="253"/>
      <c r="BI60" s="253"/>
      <c r="BJ60" s="337"/>
      <c r="BK60" s="253"/>
      <c r="BL60" s="253"/>
      <c r="BM60" s="253"/>
      <c r="BN60" s="253"/>
      <c r="BO60" s="253"/>
      <c r="BP60" s="253"/>
      <c r="BQ60" s="253"/>
      <c r="BR60" s="253"/>
      <c r="BS60" s="253"/>
      <c r="BT60" s="253"/>
      <c r="BU60" s="253"/>
      <c r="BV60" s="253"/>
      <c r="BW60" s="253"/>
      <c r="BX60" s="253"/>
      <c r="BY60" s="253"/>
      <c r="BZ60" s="253"/>
      <c r="CA60" s="253"/>
      <c r="CB60" s="253"/>
      <c r="CC60" s="253"/>
      <c r="CD60" s="253"/>
      <c r="CE60" s="253"/>
      <c r="CF60" s="253"/>
      <c r="CG60" s="253"/>
      <c r="CH60" s="253"/>
      <c r="CI60" s="253"/>
      <c r="CJ60" s="253"/>
      <c r="CK60" s="253"/>
      <c r="CL60" s="253"/>
      <c r="CM60" s="253"/>
      <c r="CN60" s="253"/>
      <c r="CO60" s="253"/>
      <c r="CP60" s="253"/>
      <c r="CQ60" s="253"/>
      <c r="CR60" s="253"/>
      <c r="CS60" s="253"/>
      <c r="CT60" s="253"/>
      <c r="CU60" s="253"/>
      <c r="CV60" s="253"/>
      <c r="CW60" s="253"/>
      <c r="CX60" s="253"/>
      <c r="CY60" s="253"/>
      <c r="CZ60" s="253"/>
      <c r="DA60" s="253"/>
      <c r="DB60" s="253"/>
      <c r="DC60" s="253"/>
      <c r="DD60" s="253"/>
      <c r="DE60" s="253"/>
      <c r="DF60" s="253"/>
      <c r="DG60" s="253"/>
      <c r="DH60" s="253"/>
      <c r="DI60" s="253"/>
      <c r="DJ60" s="253"/>
      <c r="DK60" s="253"/>
      <c r="DL60" s="253"/>
      <c r="DM60" s="253"/>
      <c r="DN60" s="253"/>
      <c r="DO60" s="253"/>
      <c r="DP60" s="253"/>
      <c r="DQ60" s="253"/>
      <c r="DR60" s="253"/>
      <c r="DS60" s="253"/>
      <c r="DT60" s="253"/>
      <c r="DU60" s="253"/>
      <c r="DV60" s="253"/>
      <c r="DW60" s="253"/>
      <c r="DX60" s="253"/>
      <c r="DY60" s="253"/>
      <c r="DZ60" s="253"/>
      <c r="EA60" s="253"/>
      <c r="EB60" s="253"/>
      <c r="EC60" s="253"/>
      <c r="ED60" s="253"/>
      <c r="EE60" s="253"/>
      <c r="EF60" s="253"/>
      <c r="EG60" s="253"/>
      <c r="EH60" s="253"/>
      <c r="EI60" s="253"/>
      <c r="EJ60" s="253"/>
      <c r="EK60" s="253"/>
      <c r="EL60" s="253"/>
      <c r="EM60" s="253"/>
      <c r="EN60" s="253"/>
      <c r="EO60" s="253"/>
      <c r="EP60" s="253"/>
      <c r="EQ60" s="253"/>
      <c r="ER60" s="253"/>
      <c r="ES60" s="253"/>
      <c r="ET60" s="253"/>
      <c r="EU60" s="253"/>
      <c r="EV60" s="253"/>
      <c r="EW60" s="253"/>
      <c r="EX60" s="253"/>
      <c r="EY60" s="253"/>
      <c r="EZ60" s="253"/>
      <c r="FA60" s="253"/>
      <c r="FB60" s="253"/>
      <c r="FC60" s="253"/>
      <c r="FD60" s="253"/>
      <c r="FE60" s="253"/>
      <c r="FF60" s="253"/>
      <c r="FG60" s="253"/>
      <c r="FH60" s="253"/>
      <c r="FI60" s="253"/>
      <c r="FJ60" s="253"/>
      <c r="FK60" s="253"/>
      <c r="FL60" s="253"/>
      <c r="FM60" s="253"/>
      <c r="FN60" s="253"/>
      <c r="FO60" s="253"/>
      <c r="FP60" s="253"/>
      <c r="FQ60" s="253"/>
      <c r="FR60" s="253"/>
      <c r="FS60" s="253"/>
      <c r="FT60" s="253"/>
      <c r="FU60" s="253"/>
      <c r="FV60" s="253"/>
      <c r="FW60" s="253"/>
      <c r="FX60" s="253"/>
      <c r="FY60" s="253"/>
      <c r="FZ60" s="253"/>
      <c r="GA60" s="253"/>
      <c r="GB60" s="253"/>
      <c r="GC60" s="253"/>
      <c r="GD60" s="253"/>
    </row>
    <row r="61" spans="1:186" s="259" customFormat="1">
      <c r="A61" s="577"/>
      <c r="J61" s="576"/>
      <c r="K61" s="253"/>
      <c r="L61" s="253"/>
      <c r="M61" s="253"/>
      <c r="N61" s="253"/>
      <c r="O61" s="253"/>
      <c r="P61" s="253"/>
      <c r="Q61" s="253"/>
      <c r="R61" s="253"/>
      <c r="S61" s="253"/>
      <c r="T61" s="253"/>
      <c r="U61" s="253"/>
      <c r="V61" s="253"/>
      <c r="W61" s="253"/>
      <c r="X61" s="253"/>
      <c r="Y61" s="253"/>
      <c r="Z61" s="253"/>
      <c r="AA61" s="253"/>
      <c r="AB61" s="253"/>
      <c r="AC61" s="253"/>
      <c r="AD61" s="253"/>
      <c r="AE61" s="253"/>
      <c r="AF61" s="253"/>
      <c r="AG61" s="253"/>
      <c r="AH61" s="253"/>
      <c r="AI61" s="253"/>
      <c r="AJ61" s="253"/>
      <c r="AK61" s="253"/>
      <c r="AL61" s="253"/>
      <c r="AM61" s="253"/>
      <c r="AN61" s="253"/>
      <c r="AO61" s="253"/>
      <c r="AP61" s="253"/>
      <c r="AQ61" s="253"/>
      <c r="AR61" s="253"/>
      <c r="AS61" s="253"/>
      <c r="AT61" s="253"/>
      <c r="AU61" s="253"/>
      <c r="AV61" s="253"/>
      <c r="AW61" s="253"/>
      <c r="AX61" s="253"/>
      <c r="AY61" s="253"/>
      <c r="AZ61" s="253"/>
      <c r="BA61" s="253"/>
      <c r="BB61" s="253"/>
      <c r="BC61" s="253"/>
      <c r="BD61" s="253"/>
      <c r="BE61" s="253"/>
      <c r="BF61" s="253"/>
      <c r="BG61" s="253"/>
      <c r="BH61" s="253"/>
      <c r="BI61" s="253"/>
      <c r="BJ61" s="337"/>
      <c r="BK61" s="253"/>
      <c r="BL61" s="253"/>
      <c r="BM61" s="253"/>
      <c r="BN61" s="253"/>
      <c r="BO61" s="253"/>
      <c r="BP61" s="253"/>
      <c r="BQ61" s="253"/>
      <c r="BR61" s="253"/>
      <c r="BS61" s="253"/>
      <c r="BT61" s="253"/>
      <c r="BU61" s="253"/>
      <c r="BV61" s="253"/>
      <c r="BW61" s="253"/>
      <c r="BX61" s="253"/>
      <c r="BY61" s="253"/>
      <c r="BZ61" s="253"/>
      <c r="CA61" s="253"/>
      <c r="CB61" s="253"/>
      <c r="CC61" s="253"/>
      <c r="CD61" s="253"/>
      <c r="CE61" s="253"/>
      <c r="CF61" s="253"/>
      <c r="CG61" s="253"/>
      <c r="CH61" s="253"/>
      <c r="CI61" s="253"/>
      <c r="CJ61" s="253"/>
      <c r="CK61" s="253"/>
      <c r="CL61" s="253"/>
      <c r="CM61" s="253"/>
      <c r="CN61" s="253"/>
      <c r="CO61" s="253"/>
      <c r="CP61" s="253"/>
      <c r="CQ61" s="253"/>
      <c r="CR61" s="253"/>
      <c r="CS61" s="253"/>
      <c r="CT61" s="253"/>
      <c r="CU61" s="253"/>
      <c r="CV61" s="253"/>
      <c r="CW61" s="253"/>
      <c r="CX61" s="253"/>
      <c r="CY61" s="253"/>
      <c r="CZ61" s="253"/>
      <c r="DA61" s="253"/>
      <c r="DB61" s="253"/>
      <c r="DC61" s="253"/>
      <c r="DD61" s="253"/>
      <c r="DE61" s="253"/>
      <c r="DF61" s="253"/>
      <c r="DG61" s="253"/>
      <c r="DH61" s="253"/>
      <c r="DI61" s="253"/>
      <c r="DJ61" s="253"/>
      <c r="DK61" s="253"/>
      <c r="DL61" s="253"/>
      <c r="DM61" s="253"/>
      <c r="DN61" s="253"/>
      <c r="DO61" s="253"/>
      <c r="DP61" s="253"/>
      <c r="DQ61" s="253"/>
      <c r="DR61" s="253"/>
      <c r="DS61" s="253"/>
      <c r="DT61" s="253"/>
      <c r="DU61" s="253"/>
      <c r="DV61" s="253"/>
      <c r="DW61" s="253"/>
      <c r="DX61" s="253"/>
      <c r="DY61" s="253"/>
      <c r="DZ61" s="253"/>
      <c r="EA61" s="253"/>
      <c r="EB61" s="253"/>
      <c r="EC61" s="253"/>
      <c r="ED61" s="253"/>
      <c r="EE61" s="253"/>
      <c r="EF61" s="253"/>
      <c r="EG61" s="253"/>
      <c r="EH61" s="253"/>
      <c r="EI61" s="253"/>
      <c r="EJ61" s="253"/>
      <c r="EK61" s="253"/>
      <c r="EL61" s="253"/>
      <c r="EM61" s="253"/>
      <c r="EN61" s="253"/>
      <c r="EO61" s="253"/>
      <c r="EP61" s="253"/>
      <c r="EQ61" s="253"/>
      <c r="ER61" s="253"/>
      <c r="ES61" s="253"/>
      <c r="ET61" s="253"/>
      <c r="EU61" s="253"/>
      <c r="EV61" s="253"/>
      <c r="EW61" s="253"/>
      <c r="EX61" s="253"/>
      <c r="EY61" s="253"/>
      <c r="EZ61" s="253"/>
      <c r="FA61" s="253"/>
      <c r="FB61" s="253"/>
      <c r="FC61" s="253"/>
      <c r="FD61" s="253"/>
      <c r="FE61" s="253"/>
      <c r="FF61" s="253"/>
      <c r="FG61" s="253"/>
      <c r="FH61" s="253"/>
      <c r="FI61" s="253"/>
      <c r="FJ61" s="253"/>
      <c r="FK61" s="253"/>
      <c r="FL61" s="253"/>
      <c r="FM61" s="253"/>
      <c r="FN61" s="253"/>
      <c r="FO61" s="253"/>
      <c r="FP61" s="253"/>
      <c r="FQ61" s="253"/>
      <c r="FR61" s="253"/>
      <c r="FS61" s="253"/>
      <c r="FT61" s="253"/>
      <c r="FU61" s="253"/>
      <c r="FV61" s="253"/>
      <c r="FW61" s="253"/>
      <c r="FX61" s="253"/>
      <c r="FY61" s="253"/>
      <c r="FZ61" s="253"/>
      <c r="GA61" s="253"/>
      <c r="GB61" s="253"/>
      <c r="GC61" s="253"/>
      <c r="GD61" s="253"/>
    </row>
    <row r="62" spans="1:186" s="259" customFormat="1" ht="17.25" thickBot="1">
      <c r="A62" s="596"/>
      <c r="B62" s="334"/>
      <c r="C62" s="334"/>
      <c r="D62" s="334"/>
      <c r="E62" s="334"/>
      <c r="F62" s="334"/>
      <c r="G62" s="334"/>
      <c r="H62" s="334"/>
      <c r="I62" s="334"/>
      <c r="J62" s="601"/>
      <c r="K62" s="253"/>
      <c r="L62" s="253"/>
      <c r="M62" s="253"/>
      <c r="N62" s="253"/>
      <c r="O62" s="253"/>
      <c r="P62" s="253"/>
      <c r="Q62" s="253"/>
      <c r="R62" s="253"/>
      <c r="S62" s="253"/>
      <c r="T62" s="253"/>
      <c r="U62" s="253"/>
      <c r="V62" s="253"/>
      <c r="W62" s="253"/>
      <c r="X62" s="253"/>
      <c r="Y62" s="253"/>
      <c r="Z62" s="253"/>
      <c r="AA62" s="253"/>
      <c r="AB62" s="253"/>
      <c r="AC62" s="253"/>
      <c r="AD62" s="253"/>
      <c r="AE62" s="253"/>
      <c r="AF62" s="253"/>
      <c r="AG62" s="253"/>
      <c r="AH62" s="253"/>
      <c r="AI62" s="253"/>
      <c r="AJ62" s="253"/>
      <c r="AK62" s="253"/>
      <c r="AL62" s="253"/>
      <c r="AM62" s="253"/>
      <c r="AN62" s="253"/>
      <c r="AO62" s="253"/>
      <c r="AP62" s="253"/>
      <c r="AQ62" s="253"/>
      <c r="AR62" s="253"/>
      <c r="AS62" s="253"/>
      <c r="AT62" s="253"/>
      <c r="AU62" s="253"/>
      <c r="AV62" s="253"/>
      <c r="AW62" s="253"/>
      <c r="AX62" s="253"/>
      <c r="AY62" s="253"/>
      <c r="AZ62" s="253"/>
      <c r="BA62" s="253"/>
      <c r="BB62" s="253"/>
      <c r="BC62" s="253"/>
      <c r="BD62" s="253"/>
      <c r="BE62" s="253"/>
      <c r="BF62" s="253"/>
      <c r="BG62" s="253"/>
      <c r="BH62" s="253"/>
      <c r="BI62" s="253"/>
      <c r="BJ62" s="337"/>
      <c r="BK62" s="253"/>
      <c r="BL62" s="253"/>
      <c r="BM62" s="253"/>
      <c r="BN62" s="253"/>
      <c r="BO62" s="253"/>
      <c r="BP62" s="253"/>
      <c r="BQ62" s="253"/>
      <c r="BR62" s="253"/>
      <c r="BS62" s="253"/>
      <c r="BT62" s="253"/>
      <c r="BU62" s="253"/>
      <c r="BV62" s="253"/>
      <c r="BW62" s="253"/>
      <c r="BX62" s="253"/>
      <c r="BY62" s="253"/>
      <c r="BZ62" s="253"/>
      <c r="CA62" s="253"/>
      <c r="CB62" s="253"/>
      <c r="CC62" s="253"/>
      <c r="CD62" s="253"/>
      <c r="CE62" s="253"/>
      <c r="CF62" s="253"/>
      <c r="CG62" s="253"/>
      <c r="CH62" s="253"/>
      <c r="CI62" s="253"/>
      <c r="CJ62" s="253"/>
      <c r="CK62" s="253"/>
      <c r="CL62" s="253"/>
      <c r="CM62" s="253"/>
      <c r="CN62" s="253"/>
      <c r="CO62" s="253"/>
      <c r="CP62" s="253"/>
      <c r="CQ62" s="253"/>
      <c r="CR62" s="253"/>
      <c r="CS62" s="253"/>
      <c r="CT62" s="253"/>
      <c r="CU62" s="253"/>
      <c r="CV62" s="253"/>
      <c r="CW62" s="253"/>
      <c r="CX62" s="253"/>
      <c r="CY62" s="253"/>
      <c r="CZ62" s="253"/>
      <c r="DA62" s="253"/>
      <c r="DB62" s="253"/>
      <c r="DC62" s="253"/>
      <c r="DD62" s="253"/>
      <c r="DE62" s="253"/>
      <c r="DF62" s="253"/>
      <c r="DG62" s="253"/>
      <c r="DH62" s="253"/>
      <c r="DI62" s="253"/>
      <c r="DJ62" s="253"/>
      <c r="DK62" s="253"/>
      <c r="DL62" s="253"/>
      <c r="DM62" s="253"/>
      <c r="DN62" s="253"/>
      <c r="DO62" s="253"/>
      <c r="DP62" s="253"/>
      <c r="DQ62" s="253"/>
      <c r="DR62" s="253"/>
      <c r="DS62" s="253"/>
      <c r="DT62" s="253"/>
      <c r="DU62" s="253"/>
      <c r="DV62" s="253"/>
      <c r="DW62" s="253"/>
      <c r="DX62" s="253"/>
      <c r="DY62" s="253"/>
      <c r="DZ62" s="253"/>
      <c r="EA62" s="253"/>
      <c r="EB62" s="253"/>
      <c r="EC62" s="253"/>
      <c r="ED62" s="253"/>
      <c r="EE62" s="253"/>
      <c r="EF62" s="253"/>
      <c r="EG62" s="253"/>
      <c r="EH62" s="253"/>
      <c r="EI62" s="253"/>
      <c r="EJ62" s="253"/>
      <c r="EK62" s="253"/>
      <c r="EL62" s="253"/>
      <c r="EM62" s="253"/>
      <c r="EN62" s="253"/>
      <c r="EO62" s="253"/>
      <c r="EP62" s="253"/>
      <c r="EQ62" s="253"/>
      <c r="ER62" s="253"/>
      <c r="ES62" s="253"/>
      <c r="ET62" s="253"/>
      <c r="EU62" s="253"/>
      <c r="EV62" s="253"/>
      <c r="EW62" s="253"/>
      <c r="EX62" s="253"/>
      <c r="EY62" s="253"/>
      <c r="EZ62" s="253"/>
      <c r="FA62" s="253"/>
      <c r="FB62" s="253"/>
      <c r="FC62" s="253"/>
      <c r="FD62" s="253"/>
      <c r="FE62" s="253"/>
      <c r="FF62" s="253"/>
      <c r="FG62" s="253"/>
      <c r="FH62" s="253"/>
      <c r="FI62" s="253"/>
      <c r="FJ62" s="253"/>
      <c r="FK62" s="253"/>
      <c r="FL62" s="253"/>
      <c r="FM62" s="253"/>
      <c r="FN62" s="253"/>
      <c r="FO62" s="253"/>
      <c r="FP62" s="253"/>
      <c r="FQ62" s="253"/>
      <c r="FR62" s="253"/>
      <c r="FS62" s="253"/>
      <c r="FT62" s="253"/>
      <c r="FU62" s="253"/>
      <c r="FV62" s="253"/>
      <c r="FW62" s="253"/>
      <c r="FX62" s="253"/>
      <c r="FY62" s="253"/>
      <c r="FZ62" s="253"/>
      <c r="GA62" s="253"/>
      <c r="GB62" s="253"/>
      <c r="GC62" s="253"/>
      <c r="GD62" s="253"/>
    </row>
    <row r="63" spans="1:186" s="259" customFormat="1">
      <c r="A63" s="529"/>
      <c r="B63" s="253"/>
      <c r="C63" s="253"/>
      <c r="D63" s="253"/>
      <c r="E63" s="253"/>
      <c r="F63" s="253"/>
      <c r="G63" s="253"/>
      <c r="H63" s="253"/>
      <c r="I63" s="253"/>
      <c r="J63" s="253"/>
      <c r="K63" s="253"/>
      <c r="L63" s="253"/>
      <c r="M63" s="253"/>
      <c r="N63" s="253"/>
      <c r="O63" s="253"/>
      <c r="P63" s="253"/>
      <c r="Q63" s="253"/>
      <c r="R63" s="253"/>
      <c r="S63" s="253"/>
      <c r="T63" s="253"/>
      <c r="U63" s="253"/>
      <c r="V63" s="253"/>
      <c r="W63" s="253"/>
      <c r="X63" s="253"/>
      <c r="Y63" s="253"/>
      <c r="Z63" s="253"/>
      <c r="AA63" s="253"/>
      <c r="AB63" s="253"/>
      <c r="AC63" s="253"/>
      <c r="AD63" s="253"/>
      <c r="AE63" s="253"/>
      <c r="AF63" s="253"/>
      <c r="AG63" s="253"/>
      <c r="AH63" s="253"/>
      <c r="AI63" s="253"/>
      <c r="AJ63" s="253"/>
      <c r="AK63" s="253"/>
      <c r="AL63" s="253"/>
      <c r="AM63" s="253"/>
      <c r="AN63" s="253"/>
      <c r="AO63" s="253"/>
      <c r="AP63" s="253"/>
      <c r="AQ63" s="253"/>
      <c r="AR63" s="253"/>
      <c r="AS63" s="253"/>
      <c r="AT63" s="253"/>
      <c r="AU63" s="253"/>
      <c r="AV63" s="253"/>
      <c r="AW63" s="253"/>
      <c r="AX63" s="253"/>
      <c r="AY63" s="253"/>
      <c r="AZ63" s="253"/>
      <c r="BA63" s="253"/>
      <c r="BB63" s="253"/>
      <c r="BC63" s="253"/>
      <c r="BD63" s="253"/>
      <c r="BE63" s="253"/>
      <c r="BF63" s="253"/>
      <c r="BG63" s="253"/>
      <c r="BH63" s="253"/>
      <c r="BI63" s="253"/>
      <c r="BJ63" s="337"/>
      <c r="BK63" s="253"/>
      <c r="BL63" s="253"/>
      <c r="BM63" s="253"/>
      <c r="BN63" s="253"/>
      <c r="BO63" s="253"/>
      <c r="BP63" s="253"/>
      <c r="BQ63" s="253"/>
      <c r="BR63" s="253"/>
      <c r="BS63" s="253"/>
      <c r="BT63" s="253"/>
      <c r="BU63" s="253"/>
      <c r="BV63" s="253"/>
      <c r="BW63" s="253"/>
      <c r="BX63" s="253"/>
      <c r="BY63" s="253"/>
      <c r="BZ63" s="253"/>
      <c r="CA63" s="253"/>
      <c r="CB63" s="253"/>
      <c r="CC63" s="253"/>
      <c r="CD63" s="253"/>
      <c r="CE63" s="253"/>
      <c r="CF63" s="253"/>
      <c r="CG63" s="253"/>
      <c r="CH63" s="253"/>
      <c r="CI63" s="253"/>
      <c r="CJ63" s="253"/>
      <c r="CK63" s="253"/>
      <c r="CL63" s="253"/>
      <c r="CM63" s="253"/>
      <c r="CN63" s="253"/>
      <c r="CO63" s="253"/>
      <c r="CP63" s="253"/>
      <c r="CQ63" s="253"/>
      <c r="CR63" s="253"/>
      <c r="CS63" s="253"/>
      <c r="CT63" s="253"/>
      <c r="CU63" s="253"/>
      <c r="CV63" s="253"/>
      <c r="CW63" s="253"/>
      <c r="CX63" s="253"/>
      <c r="CY63" s="253"/>
      <c r="CZ63" s="253"/>
      <c r="DA63" s="253"/>
      <c r="DB63" s="253"/>
      <c r="DC63" s="253"/>
      <c r="DD63" s="253"/>
      <c r="DE63" s="253"/>
      <c r="DF63" s="253"/>
      <c r="DG63" s="253"/>
      <c r="DH63" s="253"/>
      <c r="DI63" s="253"/>
      <c r="DJ63" s="253"/>
      <c r="DK63" s="253"/>
      <c r="DL63" s="253"/>
      <c r="DM63" s="253"/>
      <c r="DN63" s="253"/>
      <c r="DO63" s="253"/>
      <c r="DP63" s="253"/>
      <c r="DQ63" s="253"/>
      <c r="DR63" s="253"/>
      <c r="DS63" s="253"/>
      <c r="DT63" s="253"/>
      <c r="DU63" s="253"/>
      <c r="DV63" s="253"/>
      <c r="DW63" s="253"/>
      <c r="DX63" s="253"/>
      <c r="DY63" s="253"/>
      <c r="DZ63" s="253"/>
      <c r="EA63" s="253"/>
      <c r="EB63" s="253"/>
      <c r="EC63" s="253"/>
      <c r="ED63" s="253"/>
      <c r="EE63" s="253"/>
      <c r="EF63" s="253"/>
      <c r="EG63" s="253"/>
      <c r="EH63" s="253"/>
      <c r="EI63" s="253"/>
      <c r="EJ63" s="253"/>
      <c r="EK63" s="253"/>
      <c r="EL63" s="253"/>
      <c r="EM63" s="253"/>
      <c r="EN63" s="253"/>
      <c r="EO63" s="253"/>
      <c r="EP63" s="253"/>
      <c r="EQ63" s="253"/>
      <c r="ER63" s="253"/>
      <c r="ES63" s="253"/>
      <c r="ET63" s="253"/>
      <c r="EU63" s="253"/>
      <c r="EV63" s="253"/>
      <c r="EW63" s="253"/>
      <c r="EX63" s="253"/>
      <c r="EY63" s="253"/>
      <c r="EZ63" s="253"/>
      <c r="FA63" s="253"/>
      <c r="FB63" s="253"/>
      <c r="FC63" s="253"/>
      <c r="FD63" s="253"/>
      <c r="FE63" s="253"/>
      <c r="FF63" s="253"/>
      <c r="FG63" s="253"/>
      <c r="FH63" s="253"/>
      <c r="FI63" s="253"/>
      <c r="FJ63" s="253"/>
      <c r="FK63" s="253"/>
      <c r="FL63" s="253"/>
      <c r="FM63" s="253"/>
      <c r="FN63" s="253"/>
      <c r="FO63" s="253"/>
      <c r="FP63" s="253"/>
      <c r="FQ63" s="253"/>
      <c r="FR63" s="253"/>
      <c r="FS63" s="253"/>
      <c r="FT63" s="253"/>
      <c r="FU63" s="253"/>
      <c r="FV63" s="253"/>
      <c r="FW63" s="253"/>
      <c r="FX63" s="253"/>
      <c r="FY63" s="253"/>
      <c r="FZ63" s="253"/>
      <c r="GA63" s="253"/>
      <c r="GB63" s="253"/>
      <c r="GC63" s="253"/>
      <c r="GD63" s="253"/>
    </row>
    <row r="65" spans="1:191" ht="83.25" hidden="1" customHeight="1">
      <c r="A65" s="792" t="s">
        <v>2383</v>
      </c>
      <c r="B65" s="792"/>
      <c r="C65" s="792"/>
      <c r="D65" s="792"/>
      <c r="E65" s="437"/>
      <c r="F65" s="437"/>
      <c r="G65" s="437"/>
      <c r="H65" s="437"/>
      <c r="I65" s="437"/>
      <c r="J65" s="437"/>
      <c r="BJ65" s="253"/>
      <c r="BM65" s="337"/>
    </row>
    <row r="66" spans="1:191" ht="33" hidden="1">
      <c r="A66" s="620">
        <v>9.6</v>
      </c>
      <c r="B66" s="484" t="s">
        <v>123</v>
      </c>
      <c r="C66" s="485"/>
      <c r="D66" s="486"/>
      <c r="E66" s="487"/>
      <c r="F66" s="485"/>
      <c r="G66" s="485"/>
      <c r="H66" s="485"/>
      <c r="I66" s="488"/>
      <c r="J66" s="488"/>
      <c r="K66" s="491"/>
      <c r="L66" s="491"/>
      <c r="M66" s="491"/>
      <c r="N66" s="491"/>
      <c r="O66" s="491"/>
      <c r="P66" s="491"/>
      <c r="Q66" s="491"/>
      <c r="R66" s="491"/>
      <c r="S66" s="491"/>
      <c r="T66" s="491"/>
      <c r="U66" s="491"/>
      <c r="V66" s="491"/>
      <c r="W66" s="491"/>
      <c r="X66" s="491"/>
      <c r="Y66" s="491"/>
      <c r="Z66" s="491"/>
      <c r="AA66" s="491"/>
      <c r="AB66" s="491"/>
      <c r="AC66" s="491"/>
      <c r="AD66" s="491"/>
      <c r="AE66" s="491"/>
      <c r="AF66" s="491"/>
      <c r="AG66" s="491"/>
      <c r="AH66" s="491"/>
      <c r="AI66" s="491"/>
      <c r="AJ66" s="491"/>
      <c r="AK66" s="491"/>
      <c r="AL66" s="491"/>
      <c r="AM66" s="491"/>
      <c r="AN66" s="491"/>
      <c r="AO66" s="491"/>
      <c r="AP66" s="491"/>
      <c r="AQ66" s="491"/>
      <c r="AR66" s="491"/>
      <c r="AS66" s="491"/>
      <c r="AT66" s="491"/>
      <c r="AU66" s="491"/>
      <c r="AV66" s="491"/>
      <c r="AW66" s="491"/>
      <c r="AX66" s="491"/>
      <c r="AY66" s="491"/>
      <c r="AZ66" s="491"/>
      <c r="BA66" s="491"/>
      <c r="BB66" s="491"/>
      <c r="BC66" s="491"/>
      <c r="BD66" s="491"/>
      <c r="BE66" s="491"/>
      <c r="BF66" s="491"/>
      <c r="BG66" s="491"/>
      <c r="BH66" s="491"/>
      <c r="BI66" s="491"/>
      <c r="BJ66" s="491"/>
      <c r="BK66" s="491"/>
      <c r="BL66" s="491"/>
      <c r="BM66" s="491"/>
      <c r="BN66" s="491"/>
      <c r="BO66" s="491"/>
      <c r="BP66" s="491"/>
      <c r="BQ66" s="491"/>
      <c r="BR66" s="491"/>
      <c r="BS66" s="491"/>
      <c r="BT66" s="491"/>
      <c r="BU66" s="491"/>
      <c r="BV66" s="491"/>
      <c r="BW66" s="491"/>
      <c r="BX66" s="491"/>
      <c r="BY66" s="491"/>
      <c r="BZ66" s="467"/>
      <c r="CA66" s="467"/>
      <c r="CB66" s="467"/>
      <c r="CC66" s="467"/>
      <c r="CD66" s="467"/>
      <c r="CE66" s="467"/>
      <c r="CF66" s="467"/>
      <c r="CG66" s="467"/>
      <c r="CH66" s="467"/>
      <c r="CI66" s="467"/>
      <c r="CJ66" s="467"/>
      <c r="CK66" s="467"/>
      <c r="CL66" s="467"/>
    </row>
    <row r="67" spans="1:191" s="259" customFormat="1" ht="48" hidden="1" customHeight="1">
      <c r="A67" s="529"/>
      <c r="B67" s="791" t="s">
        <v>223</v>
      </c>
      <c r="C67" s="791"/>
      <c r="D67" s="253"/>
      <c r="E67" s="253"/>
      <c r="F67" s="253"/>
      <c r="G67" s="253"/>
      <c r="H67" s="253"/>
      <c r="I67" s="253"/>
      <c r="J67" s="253"/>
      <c r="K67" s="253"/>
      <c r="L67" s="253"/>
      <c r="M67" s="253"/>
      <c r="N67" s="253"/>
      <c r="O67" s="253"/>
      <c r="P67" s="253"/>
      <c r="Q67" s="253"/>
      <c r="R67" s="253"/>
      <c r="S67" s="253"/>
      <c r="T67" s="253"/>
      <c r="U67" s="253"/>
      <c r="V67" s="253"/>
      <c r="W67" s="253"/>
      <c r="X67" s="253"/>
      <c r="Y67" s="253"/>
      <c r="Z67" s="253"/>
      <c r="AA67" s="253"/>
      <c r="AB67" s="253"/>
      <c r="AC67" s="253"/>
      <c r="AD67" s="253"/>
      <c r="AE67" s="253"/>
      <c r="AF67" s="253"/>
      <c r="AG67" s="253"/>
      <c r="AH67" s="253"/>
      <c r="AI67" s="253"/>
      <c r="AJ67" s="253"/>
      <c r="AK67" s="253"/>
      <c r="AL67" s="253"/>
      <c r="AM67" s="253"/>
      <c r="AN67" s="253"/>
      <c r="AO67" s="253"/>
      <c r="AP67" s="253"/>
      <c r="AQ67" s="253"/>
      <c r="AR67" s="253"/>
      <c r="AS67" s="253"/>
      <c r="AT67" s="253"/>
      <c r="AU67" s="253"/>
      <c r="AV67" s="253"/>
      <c r="AW67" s="253"/>
      <c r="AX67" s="253"/>
      <c r="AY67" s="253"/>
      <c r="AZ67" s="253"/>
      <c r="BA67" s="253"/>
      <c r="BB67" s="253"/>
      <c r="BC67" s="253"/>
      <c r="BD67" s="253"/>
      <c r="BE67" s="253"/>
      <c r="BF67" s="253"/>
      <c r="BG67" s="253"/>
      <c r="BH67" s="253"/>
      <c r="BI67" s="253"/>
      <c r="BJ67" s="253"/>
      <c r="BK67" s="253"/>
      <c r="BL67" s="253"/>
      <c r="BM67" s="253"/>
      <c r="BN67" s="253"/>
      <c r="BO67" s="337"/>
      <c r="BP67" s="253"/>
      <c r="BQ67" s="253"/>
      <c r="BR67" s="253"/>
      <c r="BS67" s="253"/>
      <c r="BT67" s="253"/>
      <c r="BU67" s="253"/>
      <c r="BV67" s="253"/>
      <c r="BW67" s="253"/>
      <c r="BX67" s="253"/>
      <c r="BY67" s="253"/>
      <c r="BZ67" s="253"/>
      <c r="CA67" s="253"/>
      <c r="CB67" s="253"/>
      <c r="CC67" s="253"/>
      <c r="CD67" s="253"/>
      <c r="CE67" s="253"/>
      <c r="CF67" s="253"/>
      <c r="CG67" s="253"/>
      <c r="CH67" s="253"/>
      <c r="CI67" s="253"/>
      <c r="CJ67" s="253"/>
      <c r="CK67" s="253"/>
      <c r="CL67" s="253"/>
      <c r="CM67" s="253"/>
      <c r="CN67" s="253"/>
      <c r="CO67" s="253"/>
      <c r="CP67" s="253"/>
      <c r="CQ67" s="253"/>
      <c r="CR67" s="253"/>
      <c r="CS67" s="253"/>
      <c r="CT67" s="253"/>
      <c r="CU67" s="253"/>
      <c r="CV67" s="253"/>
      <c r="CW67" s="253"/>
      <c r="CX67" s="253"/>
      <c r="CY67" s="253"/>
      <c r="CZ67" s="253"/>
      <c r="DA67" s="253"/>
      <c r="DB67" s="253"/>
      <c r="DC67" s="253"/>
      <c r="DD67" s="253"/>
      <c r="DE67" s="253"/>
      <c r="DF67" s="253"/>
      <c r="DG67" s="253"/>
      <c r="DH67" s="253"/>
      <c r="DI67" s="253"/>
      <c r="DJ67" s="253"/>
      <c r="DK67" s="253"/>
      <c r="DL67" s="253"/>
      <c r="DM67" s="253"/>
      <c r="DN67" s="253"/>
      <c r="DO67" s="253"/>
      <c r="DP67" s="253"/>
      <c r="DQ67" s="253"/>
      <c r="DR67" s="253"/>
      <c r="DS67" s="253"/>
      <c r="DT67" s="253"/>
      <c r="DU67" s="253"/>
      <c r="DV67" s="253"/>
      <c r="DW67" s="253"/>
      <c r="DX67" s="253"/>
      <c r="DY67" s="253"/>
      <c r="DZ67" s="253"/>
      <c r="EA67" s="253"/>
      <c r="EB67" s="253"/>
      <c r="EC67" s="253"/>
      <c r="ED67" s="253"/>
      <c r="EE67" s="253"/>
      <c r="EF67" s="253"/>
      <c r="EG67" s="253"/>
      <c r="EH67" s="253"/>
      <c r="EI67" s="253"/>
      <c r="EJ67" s="253"/>
      <c r="EK67" s="253"/>
      <c r="EL67" s="253"/>
      <c r="EM67" s="253"/>
      <c r="EN67" s="253"/>
      <c r="EO67" s="253"/>
      <c r="EP67" s="253"/>
      <c r="EQ67" s="253"/>
      <c r="ER67" s="253"/>
      <c r="ES67" s="253"/>
      <c r="ET67" s="253"/>
      <c r="EU67" s="253"/>
      <c r="EV67" s="253"/>
      <c r="EW67" s="253"/>
      <c r="EX67" s="253"/>
      <c r="EY67" s="253"/>
      <c r="EZ67" s="253"/>
      <c r="FA67" s="253"/>
      <c r="FB67" s="253"/>
      <c r="FC67" s="253"/>
      <c r="FD67" s="253"/>
      <c r="FE67" s="253"/>
      <c r="FF67" s="253"/>
      <c r="FG67" s="253"/>
      <c r="FH67" s="253"/>
      <c r="FI67" s="253"/>
      <c r="FJ67" s="253"/>
      <c r="FK67" s="253"/>
      <c r="FL67" s="253"/>
      <c r="FM67" s="253"/>
      <c r="FN67" s="253"/>
      <c r="FO67" s="253"/>
      <c r="FP67" s="253"/>
      <c r="FQ67" s="253"/>
      <c r="FR67" s="253"/>
      <c r="FS67" s="253"/>
      <c r="FT67" s="253"/>
      <c r="FU67" s="253"/>
      <c r="FV67" s="253"/>
      <c r="FW67" s="253"/>
      <c r="FX67" s="253"/>
      <c r="FY67" s="253"/>
      <c r="FZ67" s="253"/>
      <c r="GA67" s="253"/>
      <c r="GB67" s="253"/>
      <c r="GC67" s="253"/>
      <c r="GD67" s="253"/>
      <c r="GE67" s="253"/>
      <c r="GF67" s="253"/>
      <c r="GG67" s="253"/>
      <c r="GH67" s="253"/>
      <c r="GI67" s="253"/>
    </row>
    <row r="68" spans="1:191" s="259" customFormat="1" ht="33" hidden="1">
      <c r="A68" s="529"/>
      <c r="B68" s="450" t="s">
        <v>154</v>
      </c>
      <c r="C68" s="466"/>
      <c r="D68" s="253"/>
      <c r="E68" s="253"/>
      <c r="F68" s="253"/>
      <c r="G68" s="253"/>
      <c r="H68" s="253"/>
      <c r="I68" s="253"/>
      <c r="J68" s="253"/>
      <c r="K68" s="253"/>
      <c r="L68" s="253"/>
      <c r="M68" s="253"/>
      <c r="N68" s="253"/>
      <c r="O68" s="253"/>
      <c r="P68" s="253"/>
      <c r="Q68" s="253"/>
      <c r="R68" s="253"/>
      <c r="S68" s="253"/>
      <c r="T68" s="253"/>
      <c r="U68" s="253"/>
      <c r="V68" s="253"/>
      <c r="W68" s="253"/>
      <c r="X68" s="253"/>
      <c r="Y68" s="253"/>
      <c r="Z68" s="253"/>
      <c r="AA68" s="253"/>
      <c r="AB68" s="253"/>
      <c r="AC68" s="253"/>
      <c r="AD68" s="253"/>
      <c r="AE68" s="253"/>
      <c r="AF68" s="253"/>
      <c r="AG68" s="253"/>
      <c r="AH68" s="253"/>
      <c r="AI68" s="253"/>
      <c r="AJ68" s="253"/>
      <c r="AK68" s="253"/>
      <c r="AL68" s="253"/>
      <c r="AM68" s="253"/>
      <c r="AN68" s="253"/>
      <c r="AO68" s="253"/>
      <c r="AP68" s="253"/>
      <c r="AQ68" s="253"/>
      <c r="AR68" s="253"/>
      <c r="AS68" s="253"/>
      <c r="AT68" s="253"/>
      <c r="AU68" s="253"/>
      <c r="AV68" s="253"/>
      <c r="AW68" s="253"/>
      <c r="AX68" s="253"/>
      <c r="AY68" s="253"/>
      <c r="AZ68" s="253"/>
      <c r="BA68" s="253"/>
      <c r="BB68" s="253"/>
      <c r="BC68" s="253"/>
      <c r="BD68" s="253"/>
      <c r="BE68" s="253"/>
      <c r="BF68" s="253"/>
      <c r="BG68" s="253"/>
      <c r="BH68" s="253"/>
      <c r="BI68" s="253"/>
      <c r="BJ68" s="253"/>
      <c r="BK68" s="253"/>
      <c r="BL68" s="253"/>
      <c r="BM68" s="253"/>
      <c r="BN68" s="253"/>
      <c r="BO68" s="337"/>
      <c r="BP68" s="253"/>
      <c r="BQ68" s="253"/>
      <c r="BR68" s="253"/>
      <c r="BS68" s="253"/>
      <c r="BT68" s="253"/>
      <c r="BU68" s="253"/>
      <c r="BV68" s="253"/>
      <c r="BW68" s="253"/>
      <c r="BX68" s="253"/>
      <c r="BY68" s="253"/>
      <c r="BZ68" s="253"/>
      <c r="CA68" s="253"/>
      <c r="CB68" s="253"/>
      <c r="CC68" s="253"/>
      <c r="CD68" s="253"/>
      <c r="CE68" s="253"/>
      <c r="CF68" s="253"/>
      <c r="CG68" s="253"/>
      <c r="CH68" s="253"/>
      <c r="CI68" s="253"/>
      <c r="CJ68" s="253"/>
      <c r="CK68" s="253"/>
      <c r="CL68" s="253"/>
      <c r="CM68" s="253"/>
      <c r="CN68" s="253"/>
      <c r="CO68" s="253"/>
      <c r="CP68" s="253"/>
      <c r="CQ68" s="253"/>
      <c r="CR68" s="253"/>
      <c r="CS68" s="253"/>
      <c r="CT68" s="253"/>
      <c r="CU68" s="253"/>
      <c r="CV68" s="253"/>
      <c r="CW68" s="253"/>
      <c r="CX68" s="253"/>
      <c r="CY68" s="253"/>
      <c r="CZ68" s="253"/>
      <c r="DA68" s="253"/>
      <c r="DB68" s="253"/>
      <c r="DC68" s="253"/>
      <c r="DD68" s="253"/>
      <c r="DE68" s="253"/>
      <c r="DF68" s="253"/>
      <c r="DG68" s="253"/>
      <c r="DH68" s="253"/>
      <c r="DI68" s="253"/>
      <c r="DJ68" s="253"/>
      <c r="DK68" s="253"/>
      <c r="DL68" s="253"/>
      <c r="DM68" s="253"/>
      <c r="DN68" s="253"/>
      <c r="DO68" s="253"/>
      <c r="DP68" s="253"/>
      <c r="DQ68" s="253"/>
      <c r="DR68" s="253"/>
      <c r="DS68" s="253"/>
      <c r="DT68" s="253"/>
      <c r="DU68" s="253"/>
      <c r="DV68" s="253"/>
      <c r="DW68" s="253"/>
      <c r="DX68" s="253"/>
      <c r="DY68" s="253"/>
      <c r="DZ68" s="253"/>
      <c r="EA68" s="253"/>
      <c r="EB68" s="253"/>
      <c r="EC68" s="253"/>
      <c r="ED68" s="253"/>
      <c r="EE68" s="253"/>
      <c r="EF68" s="253"/>
      <c r="EG68" s="253"/>
      <c r="EH68" s="253"/>
      <c r="EI68" s="253"/>
      <c r="EJ68" s="253"/>
      <c r="EK68" s="253"/>
      <c r="EL68" s="253"/>
      <c r="EM68" s="253"/>
      <c r="EN68" s="253"/>
      <c r="EO68" s="253"/>
      <c r="EP68" s="253"/>
      <c r="EQ68" s="253"/>
      <c r="ER68" s="253"/>
      <c r="ES68" s="253"/>
      <c r="ET68" s="253"/>
      <c r="EU68" s="253"/>
      <c r="EV68" s="253"/>
      <c r="EW68" s="253"/>
      <c r="EX68" s="253"/>
      <c r="EY68" s="253"/>
      <c r="EZ68" s="253"/>
      <c r="FA68" s="253"/>
      <c r="FB68" s="253"/>
      <c r="FC68" s="253"/>
      <c r="FD68" s="253"/>
      <c r="FE68" s="253"/>
      <c r="FF68" s="253"/>
      <c r="FG68" s="253"/>
      <c r="FH68" s="253"/>
      <c r="FI68" s="253"/>
      <c r="FJ68" s="253"/>
      <c r="FK68" s="253"/>
      <c r="FL68" s="253"/>
      <c r="FM68" s="253"/>
      <c r="FN68" s="253"/>
      <c r="FO68" s="253"/>
      <c r="FP68" s="253"/>
      <c r="FQ68" s="253"/>
      <c r="FR68" s="253"/>
      <c r="FS68" s="253"/>
      <c r="FT68" s="253"/>
      <c r="FU68" s="253"/>
      <c r="FV68" s="253"/>
      <c r="FW68" s="253"/>
      <c r="FX68" s="253"/>
      <c r="FY68" s="253"/>
      <c r="FZ68" s="253"/>
      <c r="GA68" s="253"/>
      <c r="GB68" s="253"/>
      <c r="GC68" s="253"/>
      <c r="GD68" s="253"/>
      <c r="GE68" s="253"/>
      <c r="GF68" s="253"/>
      <c r="GG68" s="253"/>
      <c r="GH68" s="253"/>
      <c r="GI68" s="253"/>
    </row>
    <row r="69" spans="1:191" hidden="1"/>
    <row r="70" spans="1:191" hidden="1">
      <c r="A70" s="529" t="s">
        <v>2312</v>
      </c>
      <c r="B70" s="604" t="s">
        <v>255</v>
      </c>
      <c r="BJ70" s="253"/>
    </row>
    <row r="71" spans="1:191" s="259" customFormat="1" ht="17.25" hidden="1" thickBot="1">
      <c r="A71" s="529"/>
      <c r="B71" s="253"/>
      <c r="C71" s="253"/>
      <c r="D71" s="253"/>
      <c r="E71" s="253"/>
      <c r="F71" s="253"/>
      <c r="G71" s="253"/>
      <c r="H71" s="253"/>
      <c r="I71" s="253"/>
      <c r="J71" s="253"/>
      <c r="K71" s="253"/>
      <c r="L71" s="253"/>
      <c r="M71" s="253"/>
      <c r="N71" s="253"/>
      <c r="O71" s="253"/>
      <c r="P71" s="253"/>
      <c r="Q71" s="253"/>
      <c r="R71" s="253"/>
      <c r="S71" s="253"/>
      <c r="T71" s="253"/>
      <c r="U71" s="253"/>
      <c r="V71" s="253"/>
      <c r="W71" s="253"/>
      <c r="X71" s="253"/>
      <c r="Y71" s="253"/>
      <c r="Z71" s="253"/>
      <c r="AA71" s="253"/>
      <c r="AB71" s="253"/>
      <c r="AC71" s="253"/>
      <c r="AD71" s="253"/>
      <c r="AE71" s="253"/>
      <c r="AF71" s="253"/>
      <c r="AG71" s="253"/>
      <c r="AH71" s="253"/>
      <c r="AI71" s="253"/>
      <c r="AJ71" s="253"/>
      <c r="AK71" s="253"/>
      <c r="AL71" s="253"/>
      <c r="AM71" s="253"/>
      <c r="AN71" s="253"/>
      <c r="AO71" s="253"/>
      <c r="AP71" s="253"/>
      <c r="AQ71" s="253"/>
      <c r="AR71" s="253"/>
      <c r="AS71" s="253"/>
      <c r="AT71" s="253"/>
      <c r="AU71" s="253"/>
      <c r="AV71" s="253"/>
      <c r="AW71" s="253"/>
      <c r="AX71" s="253"/>
      <c r="AY71" s="253"/>
      <c r="AZ71" s="253"/>
      <c r="BA71" s="253"/>
      <c r="BB71" s="253"/>
      <c r="BC71" s="253"/>
      <c r="BD71" s="253"/>
      <c r="BE71" s="253"/>
      <c r="BF71" s="253"/>
      <c r="BG71" s="253"/>
      <c r="BH71" s="253"/>
      <c r="BI71" s="253"/>
      <c r="BJ71" s="337"/>
      <c r="BK71" s="253"/>
      <c r="BL71" s="253"/>
      <c r="BM71" s="253"/>
      <c r="BN71" s="253"/>
      <c r="BO71" s="253"/>
      <c r="BP71" s="253"/>
      <c r="BQ71" s="253"/>
      <c r="BR71" s="253"/>
      <c r="BS71" s="253"/>
      <c r="BT71" s="253"/>
      <c r="BU71" s="253"/>
      <c r="BV71" s="253"/>
      <c r="BW71" s="253"/>
      <c r="BX71" s="253"/>
      <c r="BY71" s="253"/>
      <c r="BZ71" s="253"/>
      <c r="CA71" s="253"/>
      <c r="CB71" s="253"/>
      <c r="CC71" s="253"/>
      <c r="CD71" s="253"/>
      <c r="CE71" s="253"/>
      <c r="CF71" s="253"/>
      <c r="CG71" s="253"/>
      <c r="CH71" s="253"/>
      <c r="CI71" s="253"/>
      <c r="CJ71" s="253"/>
      <c r="CK71" s="253"/>
      <c r="CL71" s="253"/>
      <c r="CM71" s="253"/>
      <c r="CN71" s="253"/>
      <c r="CO71" s="253"/>
      <c r="CP71" s="253"/>
      <c r="CQ71" s="253"/>
      <c r="CR71" s="253"/>
      <c r="CS71" s="253"/>
      <c r="CT71" s="253"/>
      <c r="CU71" s="253"/>
      <c r="CV71" s="253"/>
      <c r="CW71" s="253"/>
      <c r="CX71" s="253"/>
      <c r="CY71" s="253"/>
      <c r="CZ71" s="253"/>
      <c r="DA71" s="253"/>
      <c r="DB71" s="253"/>
      <c r="DC71" s="253"/>
      <c r="DD71" s="253"/>
      <c r="DE71" s="253"/>
      <c r="DF71" s="253"/>
      <c r="DG71" s="253"/>
      <c r="DH71" s="253"/>
      <c r="DI71" s="253"/>
      <c r="DJ71" s="253"/>
      <c r="DK71" s="253"/>
      <c r="DL71" s="253"/>
      <c r="DM71" s="253"/>
      <c r="DN71" s="253"/>
      <c r="DO71" s="253"/>
      <c r="DP71" s="253"/>
      <c r="DQ71" s="253"/>
      <c r="DR71" s="253"/>
      <c r="DS71" s="253"/>
      <c r="DT71" s="253"/>
      <c r="DU71" s="253"/>
      <c r="DV71" s="253"/>
      <c r="DW71" s="253"/>
      <c r="DX71" s="253"/>
      <c r="DY71" s="253"/>
      <c r="DZ71" s="253"/>
      <c r="EA71" s="253"/>
      <c r="EB71" s="253"/>
      <c r="EC71" s="253"/>
      <c r="ED71" s="253"/>
      <c r="EE71" s="253"/>
      <c r="EF71" s="253"/>
      <c r="EG71" s="253"/>
      <c r="EH71" s="253"/>
      <c r="EI71" s="253"/>
      <c r="EJ71" s="253"/>
      <c r="EK71" s="253"/>
      <c r="EL71" s="253"/>
      <c r="EM71" s="253"/>
      <c r="EN71" s="253"/>
      <c r="EO71" s="253"/>
      <c r="EP71" s="253"/>
      <c r="EQ71" s="253"/>
      <c r="ER71" s="253"/>
      <c r="ES71" s="253"/>
      <c r="ET71" s="253"/>
      <c r="EU71" s="253"/>
      <c r="EV71" s="253"/>
      <c r="EW71" s="253"/>
      <c r="EX71" s="253"/>
      <c r="EY71" s="253"/>
      <c r="EZ71" s="253"/>
      <c r="FA71" s="253"/>
      <c r="FB71" s="253"/>
      <c r="FC71" s="253"/>
      <c r="FD71" s="253"/>
      <c r="FE71" s="253"/>
      <c r="FF71" s="253"/>
      <c r="FG71" s="253"/>
      <c r="FH71" s="253"/>
      <c r="FI71" s="253"/>
      <c r="FJ71" s="253"/>
      <c r="FK71" s="253"/>
      <c r="FL71" s="253"/>
      <c r="FM71" s="253"/>
      <c r="FN71" s="253"/>
      <c r="FO71" s="253"/>
      <c r="FP71" s="253"/>
      <c r="FQ71" s="253"/>
      <c r="FR71" s="253"/>
      <c r="FS71" s="253"/>
      <c r="FT71" s="253"/>
      <c r="FU71" s="253"/>
      <c r="FV71" s="253"/>
      <c r="FW71" s="253"/>
      <c r="FX71" s="253"/>
      <c r="FY71" s="253"/>
      <c r="FZ71" s="253"/>
      <c r="GA71" s="253"/>
      <c r="GB71" s="253"/>
      <c r="GC71" s="253"/>
      <c r="GD71" s="253"/>
    </row>
    <row r="72" spans="1:191" hidden="1">
      <c r="B72" s="616" t="s">
        <v>48</v>
      </c>
      <c r="C72" s="621" t="s">
        <v>42</v>
      </c>
      <c r="D72" s="621" t="s">
        <v>49</v>
      </c>
      <c r="E72" s="621" t="s">
        <v>40</v>
      </c>
      <c r="F72" s="621" t="s">
        <v>43</v>
      </c>
      <c r="G72" s="622" t="s">
        <v>41</v>
      </c>
      <c r="BJ72" s="253"/>
    </row>
    <row r="73" spans="1:191" s="259" customFormat="1" hidden="1">
      <c r="A73" s="529"/>
      <c r="B73" s="623" t="s">
        <v>178</v>
      </c>
      <c r="C73" s="624" t="s">
        <v>47</v>
      </c>
      <c r="D73" s="624" t="s">
        <v>45</v>
      </c>
      <c r="E73" s="624" t="s">
        <v>46</v>
      </c>
      <c r="F73" s="624" t="s">
        <v>44</v>
      </c>
      <c r="G73" s="625" t="s">
        <v>44</v>
      </c>
      <c r="H73" s="253"/>
      <c r="I73" s="253"/>
      <c r="J73" s="253"/>
      <c r="K73" s="253"/>
      <c r="L73" s="253"/>
      <c r="M73" s="253"/>
      <c r="N73" s="253"/>
      <c r="O73" s="253"/>
      <c r="P73" s="253"/>
      <c r="Q73" s="253"/>
      <c r="R73" s="253"/>
      <c r="S73" s="253"/>
      <c r="T73" s="253"/>
      <c r="U73" s="253"/>
      <c r="V73" s="253"/>
      <c r="W73" s="253"/>
      <c r="X73" s="253"/>
      <c r="Y73" s="253"/>
      <c r="Z73" s="253"/>
      <c r="AA73" s="253"/>
      <c r="AB73" s="253"/>
      <c r="AC73" s="253"/>
      <c r="AD73" s="253"/>
      <c r="AE73" s="253"/>
      <c r="AF73" s="253"/>
      <c r="AG73" s="253"/>
      <c r="AH73" s="253"/>
      <c r="AI73" s="253"/>
      <c r="AJ73" s="253"/>
      <c r="AK73" s="253"/>
      <c r="AL73" s="253"/>
      <c r="AM73" s="253"/>
      <c r="AN73" s="253"/>
      <c r="AO73" s="253"/>
      <c r="AP73" s="253"/>
      <c r="AQ73" s="253"/>
      <c r="AR73" s="253"/>
      <c r="AS73" s="253"/>
      <c r="AT73" s="253"/>
      <c r="AU73" s="253"/>
      <c r="AV73" s="253"/>
      <c r="AW73" s="253"/>
      <c r="AX73" s="253"/>
      <c r="AY73" s="253"/>
      <c r="AZ73" s="253"/>
      <c r="BA73" s="253"/>
      <c r="BB73" s="253"/>
      <c r="BC73" s="253"/>
      <c r="BD73" s="253"/>
      <c r="BE73" s="253"/>
      <c r="BF73" s="253"/>
      <c r="BG73" s="253"/>
      <c r="BH73" s="253"/>
      <c r="BI73" s="253"/>
      <c r="BJ73" s="337"/>
      <c r="BK73" s="253"/>
      <c r="BL73" s="253"/>
      <c r="BM73" s="253"/>
      <c r="BN73" s="253"/>
      <c r="BO73" s="253"/>
      <c r="BP73" s="253"/>
      <c r="BQ73" s="253"/>
      <c r="BR73" s="253"/>
      <c r="BS73" s="253"/>
      <c r="BT73" s="253"/>
      <c r="BU73" s="253"/>
      <c r="BV73" s="253"/>
      <c r="BW73" s="253"/>
      <c r="BX73" s="253"/>
      <c r="BY73" s="253"/>
      <c r="BZ73" s="253"/>
      <c r="CA73" s="253"/>
      <c r="CB73" s="253"/>
      <c r="CC73" s="253"/>
      <c r="CD73" s="253"/>
      <c r="CE73" s="253"/>
      <c r="CF73" s="253"/>
      <c r="CG73" s="253"/>
      <c r="CH73" s="253"/>
      <c r="CI73" s="253"/>
      <c r="CJ73" s="253"/>
      <c r="CK73" s="253"/>
      <c r="CL73" s="253"/>
      <c r="CM73" s="253"/>
      <c r="CN73" s="253"/>
      <c r="CO73" s="253"/>
      <c r="CP73" s="253"/>
      <c r="CQ73" s="253"/>
      <c r="CR73" s="253"/>
      <c r="CS73" s="253"/>
      <c r="CT73" s="253"/>
      <c r="CU73" s="253"/>
      <c r="CV73" s="253"/>
      <c r="CW73" s="253"/>
      <c r="CX73" s="253"/>
      <c r="CY73" s="253"/>
      <c r="CZ73" s="253"/>
      <c r="DA73" s="253"/>
      <c r="DB73" s="253"/>
      <c r="DC73" s="253"/>
      <c r="DD73" s="253"/>
      <c r="DE73" s="253"/>
      <c r="DF73" s="253"/>
      <c r="DG73" s="253"/>
      <c r="DH73" s="253"/>
      <c r="DI73" s="253"/>
      <c r="DJ73" s="253"/>
      <c r="DK73" s="253"/>
      <c r="DL73" s="253"/>
      <c r="DM73" s="253"/>
      <c r="DN73" s="253"/>
      <c r="DO73" s="253"/>
      <c r="DP73" s="253"/>
      <c r="DQ73" s="253"/>
      <c r="DR73" s="253"/>
      <c r="DS73" s="253"/>
      <c r="DT73" s="253"/>
      <c r="DU73" s="253"/>
      <c r="DV73" s="253"/>
      <c r="DW73" s="253"/>
      <c r="DX73" s="253"/>
      <c r="DY73" s="253"/>
      <c r="DZ73" s="253"/>
      <c r="EA73" s="253"/>
      <c r="EB73" s="253"/>
      <c r="EC73" s="253"/>
      <c r="ED73" s="253"/>
      <c r="EE73" s="253"/>
      <c r="EF73" s="253"/>
      <c r="EG73" s="253"/>
      <c r="EH73" s="253"/>
      <c r="EI73" s="253"/>
      <c r="EJ73" s="253"/>
      <c r="EK73" s="253"/>
      <c r="EL73" s="253"/>
      <c r="EM73" s="253"/>
      <c r="EN73" s="253"/>
      <c r="EO73" s="253"/>
      <c r="EP73" s="253"/>
      <c r="EQ73" s="253"/>
      <c r="ER73" s="253"/>
      <c r="ES73" s="253"/>
      <c r="ET73" s="253"/>
      <c r="EU73" s="253"/>
      <c r="EV73" s="253"/>
      <c r="EW73" s="253"/>
      <c r="EX73" s="253"/>
      <c r="EY73" s="253"/>
      <c r="EZ73" s="253"/>
      <c r="FA73" s="253"/>
      <c r="FB73" s="253"/>
      <c r="FC73" s="253"/>
      <c r="FD73" s="253"/>
      <c r="FE73" s="253"/>
      <c r="FF73" s="253"/>
      <c r="FG73" s="253"/>
      <c r="FH73" s="253"/>
      <c r="FI73" s="253"/>
      <c r="FJ73" s="253"/>
      <c r="FK73" s="253"/>
      <c r="FL73" s="253"/>
      <c r="FM73" s="253"/>
      <c r="FN73" s="253"/>
      <c r="FO73" s="253"/>
      <c r="FP73" s="253"/>
      <c r="FQ73" s="253"/>
      <c r="FR73" s="253"/>
      <c r="FS73" s="253"/>
      <c r="FT73" s="253"/>
      <c r="FU73" s="253"/>
      <c r="FV73" s="253"/>
      <c r="FW73" s="253"/>
      <c r="FX73" s="253"/>
      <c r="FY73" s="253"/>
      <c r="FZ73" s="253"/>
      <c r="GA73" s="253"/>
      <c r="GB73" s="253"/>
      <c r="GC73" s="253"/>
      <c r="GD73" s="253"/>
    </row>
    <row r="74" spans="1:191" hidden="1">
      <c r="B74" s="615" t="s">
        <v>2324</v>
      </c>
      <c r="C74" s="614">
        <v>0</v>
      </c>
      <c r="D74" s="614">
        <v>0</v>
      </c>
      <c r="E74" s="614" t="e">
        <f>#REF!</f>
        <v>#REF!</v>
      </c>
      <c r="F74" s="614">
        <v>0</v>
      </c>
      <c r="G74" s="607">
        <v>0</v>
      </c>
    </row>
    <row r="75" spans="1:191" s="259" customFormat="1" hidden="1">
      <c r="A75" s="529"/>
      <c r="B75" s="615" t="s">
        <v>179</v>
      </c>
      <c r="C75" s="614">
        <v>0</v>
      </c>
      <c r="D75" s="614">
        <v>0</v>
      </c>
      <c r="E75" s="614" t="e">
        <f>#REF!</f>
        <v>#REF!</v>
      </c>
      <c r="F75" s="614">
        <v>0</v>
      </c>
      <c r="G75" s="607">
        <v>0</v>
      </c>
      <c r="H75" s="253"/>
      <c r="I75" s="253"/>
      <c r="J75" s="253"/>
      <c r="K75" s="253"/>
      <c r="L75" s="253"/>
      <c r="M75" s="253"/>
      <c r="N75" s="253"/>
      <c r="O75" s="253"/>
      <c r="P75" s="253"/>
      <c r="Q75" s="253"/>
      <c r="R75" s="253"/>
      <c r="S75" s="253"/>
      <c r="T75" s="253"/>
      <c r="U75" s="253"/>
      <c r="V75" s="253"/>
      <c r="W75" s="253"/>
      <c r="X75" s="253"/>
      <c r="Y75" s="253"/>
      <c r="Z75" s="253"/>
      <c r="AA75" s="253"/>
      <c r="AB75" s="253"/>
      <c r="AC75" s="253"/>
      <c r="AD75" s="253"/>
      <c r="AE75" s="253"/>
      <c r="AF75" s="253"/>
      <c r="AG75" s="253"/>
      <c r="AH75" s="253"/>
      <c r="AI75" s="253"/>
      <c r="AJ75" s="253"/>
      <c r="AK75" s="253"/>
      <c r="AL75" s="253"/>
      <c r="AM75" s="253"/>
      <c r="AN75" s="253"/>
      <c r="AO75" s="253"/>
      <c r="AP75" s="253"/>
      <c r="AQ75" s="253"/>
      <c r="AR75" s="253"/>
      <c r="AS75" s="253"/>
      <c r="AT75" s="253"/>
      <c r="AU75" s="253"/>
      <c r="AV75" s="253"/>
      <c r="AW75" s="253"/>
      <c r="AX75" s="253"/>
      <c r="AY75" s="253"/>
      <c r="AZ75" s="253"/>
      <c r="BA75" s="253"/>
      <c r="BB75" s="253"/>
      <c r="BC75" s="253"/>
      <c r="BD75" s="253"/>
      <c r="BE75" s="253"/>
      <c r="BF75" s="253"/>
      <c r="BG75" s="253"/>
      <c r="BH75" s="253"/>
      <c r="BI75" s="253"/>
      <c r="BJ75" s="337"/>
      <c r="BK75" s="253"/>
      <c r="BL75" s="253"/>
      <c r="BM75" s="253"/>
      <c r="BN75" s="253"/>
      <c r="BO75" s="253"/>
      <c r="BP75" s="253"/>
      <c r="BQ75" s="253"/>
      <c r="BR75" s="253"/>
      <c r="BS75" s="253"/>
      <c r="BT75" s="253"/>
      <c r="BU75" s="253"/>
      <c r="BV75" s="253"/>
      <c r="BW75" s="253"/>
      <c r="BX75" s="253"/>
      <c r="BY75" s="253"/>
      <c r="BZ75" s="253"/>
      <c r="CA75" s="253"/>
      <c r="CB75" s="253"/>
      <c r="CC75" s="253"/>
      <c r="CD75" s="253"/>
      <c r="CE75" s="253"/>
      <c r="CF75" s="253"/>
      <c r="CG75" s="253"/>
      <c r="CH75" s="253"/>
      <c r="CI75" s="253"/>
      <c r="CJ75" s="253"/>
      <c r="CK75" s="253"/>
      <c r="CL75" s="253"/>
      <c r="CM75" s="253"/>
      <c r="CN75" s="253"/>
      <c r="CO75" s="253"/>
      <c r="CP75" s="253"/>
      <c r="CQ75" s="253"/>
      <c r="CR75" s="253"/>
      <c r="CS75" s="253"/>
      <c r="CT75" s="253"/>
      <c r="CU75" s="253"/>
      <c r="CV75" s="253"/>
      <c r="CW75" s="253"/>
      <c r="CX75" s="253"/>
      <c r="CY75" s="253"/>
      <c r="CZ75" s="253"/>
      <c r="DA75" s="253"/>
      <c r="DB75" s="253"/>
      <c r="DC75" s="253"/>
      <c r="DD75" s="253"/>
      <c r="DE75" s="253"/>
      <c r="DF75" s="253"/>
      <c r="DG75" s="253"/>
      <c r="DH75" s="253"/>
      <c r="DI75" s="253"/>
      <c r="DJ75" s="253"/>
      <c r="DK75" s="253"/>
      <c r="DL75" s="253"/>
      <c r="DM75" s="253"/>
      <c r="DN75" s="253"/>
      <c r="DO75" s="253"/>
      <c r="DP75" s="253"/>
      <c r="DQ75" s="253"/>
      <c r="DR75" s="253"/>
      <c r="DS75" s="253"/>
      <c r="DT75" s="253"/>
      <c r="DU75" s="253"/>
      <c r="DV75" s="253"/>
      <c r="DW75" s="253"/>
      <c r="DX75" s="253"/>
      <c r="DY75" s="253"/>
      <c r="DZ75" s="253"/>
      <c r="EA75" s="253"/>
      <c r="EB75" s="253"/>
      <c r="EC75" s="253"/>
      <c r="ED75" s="253"/>
      <c r="EE75" s="253"/>
      <c r="EF75" s="253"/>
      <c r="EG75" s="253"/>
      <c r="EH75" s="253"/>
      <c r="EI75" s="253"/>
      <c r="EJ75" s="253"/>
      <c r="EK75" s="253"/>
      <c r="EL75" s="253"/>
      <c r="EM75" s="253"/>
      <c r="EN75" s="253"/>
      <c r="EO75" s="253"/>
      <c r="EP75" s="253"/>
      <c r="EQ75" s="253"/>
      <c r="ER75" s="253"/>
      <c r="ES75" s="253"/>
      <c r="ET75" s="253"/>
      <c r="EU75" s="253"/>
      <c r="EV75" s="253"/>
      <c r="EW75" s="253"/>
      <c r="EX75" s="253"/>
      <c r="EY75" s="253"/>
      <c r="EZ75" s="253"/>
      <c r="FA75" s="253"/>
      <c r="FB75" s="253"/>
      <c r="FC75" s="253"/>
      <c r="FD75" s="253"/>
      <c r="FE75" s="253"/>
      <c r="FF75" s="253"/>
      <c r="FG75" s="253"/>
      <c r="FH75" s="253"/>
      <c r="FI75" s="253"/>
      <c r="FJ75" s="253"/>
      <c r="FK75" s="253"/>
      <c r="FL75" s="253"/>
      <c r="FM75" s="253"/>
      <c r="FN75" s="253"/>
      <c r="FO75" s="253"/>
      <c r="FP75" s="253"/>
      <c r="FQ75" s="253"/>
      <c r="FR75" s="253"/>
      <c r="FS75" s="253"/>
      <c r="FT75" s="253"/>
      <c r="FU75" s="253"/>
      <c r="FV75" s="253"/>
      <c r="FW75" s="253"/>
      <c r="FX75" s="253"/>
      <c r="FY75" s="253"/>
      <c r="FZ75" s="253"/>
      <c r="GA75" s="253"/>
      <c r="GB75" s="253"/>
      <c r="GC75" s="253"/>
      <c r="GD75" s="253"/>
    </row>
    <row r="76" spans="1:191" s="259" customFormat="1" hidden="1">
      <c r="A76" s="529"/>
      <c r="B76" s="615" t="s">
        <v>2297</v>
      </c>
      <c r="C76" s="614" t="e">
        <f>IF(#REF!="גז טבעי",#REF!,0)+IF(#REF!="גז טבעי",#REF!,0)+IF(#REF!="גז טבעי",#REF!,0)+IF(#REF!="גז טבעי",#REF!,0)+IF(#REF!="גז טבעי",#REF!,0)+IF(#REF!="גז טבעי",#REF!,0)+IF(#REF!="גז טבעי",#REF!,0)+IF(#REF!="גז טבעי",#REF!,0)+IF(#REF!="גז טבעי",#REF!,0)+IF(#REF!="גז טבעי",#REF!,0)+IF(#REF!="גז טבעי",#REF!,0)+IF(#REF!="גז טבעי",#REF!,0)+IF(#REF!="גז טבעי",#REF!,0)+IF(#REF!="גז טבעי",#REF!,0)+IF(#REF!="גז טבעי",#REF!,0)+IF(#REF!="גז טבעי",#REF!,0)+IF(#REF!="גז טבעי",#REF!,0)+IF(#REF!="גז טבעי",#REF!,0)</f>
        <v>#REF!</v>
      </c>
      <c r="D76" s="614" t="e">
        <f>IF(#REF!='אמדן כלכלי'!D203,#REF!,0)+IF(#REF!='אמדן כלכלי'!D203,#REF!,0)+IF(#REF!='אמדן כלכלי'!D203,#REF!,0)+IF(#REF!='אמדן כלכלי'!D203,#REF!,0)+IF(#REF!='אמדן כלכלי'!D203,#REF!,0)+IF(#REF!='אמדן כלכלי'!D203,#REF!,0)+IF(#REF!='אמדן כלכלי'!D203,#REF!,0)+IF(#REF!='אמדן כלכלי'!D203,#REF!,0)+IF(#REF!='אמדן כלכלי'!D203,#REF!,0)+IF(#REF!='אמדן כלכלי'!D203,#REF!,0)+IF(#REF!='אמדן כלכלי'!D203,#REF!,0)+IF(#REF!='אמדן כלכלי'!D203,#REF!,0)+IF(#REF!='אמדן כלכלי'!D203,#REF!,0)+IF(#REF!='אמדן כלכלי'!D203,#REF!,0)+IF(#REF!='אמדן כלכלי'!D203,#REF!,0)+IF(#REF!='אמדן כלכלי'!D203,#REF!,0)+IF(#REF!='אמדן כלכלי'!D203,#REF!,0)+IF(#REF!='אמדן כלכלי'!D203,#REF!,0)</f>
        <v>#REF!</v>
      </c>
      <c r="E76" s="614" t="e">
        <f>IF(#REF!="חשמל",#REF!,0)+IF(#REF!="חשמל",#REF!,0)+IF(#REF!="חשמל",#REF!,0)+IF(#REF!="חשמל",#REF!,0)+IF(#REF!="חשמל",#REF!,0)+IF(#REF!="חשמל",#REF!,0)+IF(#REF!="חשמל",#REF!,0)+IF(#REF!="חשמל",#REF!,0)+IF(#REF!="חשמל",#REF!,0)+IF(#REF!="חשמל",#REF!,0)+IF(#REF!="חשמל",#REF!,0)+IF(#REF!="חשמל",#REF!,0)+IF(#REF!="חשמל",#REF!,0)+IF(#REF!="חשמל",#REF!,0)+IF(#REF!="חשמל",#REF!,0)+IF(#REF!="חשמל",#REF!,0)+IF(#REF!="חשמל",#REF!,0)+IF(#REF!="חשמל",#REF!,0)</f>
        <v>#REF!</v>
      </c>
      <c r="F76" s="614" t="e">
        <f>IF(#REF!="מזוט",#REF!,0)+IF(#REF!="מזוט",#REF!,0)+IF(#REF!="מזוט",#REF!,0)+IF(#REF!="מזוט",#REF!,0)+IF(#REF!="מזוט",#REF!,0)+IF(#REF!="מזוט",#REF!,0)+IF(#REF!="מזוט",#REF!,0)+IF(#REF!="מזוט",#REF!,0)+IF(#REF!="מזוט",#REF!,0)+IF(#REF!="מזוט",#REF!,0)+IF(#REF!="מזוט",#REF!,0)+IF(#REF!="מזוט",#REF!,0)+IF(#REF!="מזוט",#REF!,0)+IF(#REF!="מזוט",#REF!,0)+IF(#REF!="מזוט",#REF!,0)+IF(#REF!="מזוט",#REF!,0)+IF(#REF!="מזוט",#REF!,0)+IF(#REF!="מזוט",#REF!,0)</f>
        <v>#REF!</v>
      </c>
      <c r="G76" s="607" t="e">
        <f>IF(#REF!="סולר",#REF!,0)+IF(#REF!="סולר",#REF!,0)+IF(#REF!="סולר",#REF!,0)+IF(#REF!="סולר",#REF!,0)+IF(#REF!="סולר",#REF!,0)+IF(#REF!="סולר",#REF!,0)+IF(#REF!="סולר",#REF!,0)+IF(#REF!="סולר",#REF!,0)+IF(#REF!="סולר",#REF!,0)+IF(#REF!="סולר",#REF!,0)+IF(#REF!="סולר",#REF!,0)+IF(#REF!="סולר",#REF!,0)+IF(#REF!="סולר",#REF!,0)+IF(#REF!="סולר",#REF!,0)+IF(#REF!="סולר",#REF!,0)+IF(#REF!="סולר",#REF!,0)+IF(#REF!="סולר",#REF!,0)+IF(#REF!="סולר",#REF!,0)</f>
        <v>#REF!</v>
      </c>
      <c r="H76" s="253"/>
      <c r="I76" s="253"/>
      <c r="J76" s="253"/>
      <c r="K76" s="253"/>
      <c r="L76" s="253"/>
      <c r="M76" s="253"/>
      <c r="N76" s="253"/>
      <c r="O76" s="253"/>
      <c r="P76" s="253"/>
      <c r="Q76" s="253"/>
      <c r="R76" s="253"/>
      <c r="S76" s="253"/>
      <c r="T76" s="253"/>
      <c r="U76" s="253"/>
      <c r="V76" s="253"/>
      <c r="W76" s="253"/>
      <c r="X76" s="253"/>
      <c r="Y76" s="253"/>
      <c r="Z76" s="253"/>
      <c r="AA76" s="253"/>
      <c r="AB76" s="253"/>
      <c r="AC76" s="253"/>
      <c r="AD76" s="253"/>
      <c r="AE76" s="253"/>
      <c r="AF76" s="253"/>
      <c r="AG76" s="253"/>
      <c r="AH76" s="253"/>
      <c r="AI76" s="253"/>
      <c r="AJ76" s="253"/>
      <c r="AK76" s="253"/>
      <c r="AL76" s="253"/>
      <c r="AM76" s="253"/>
      <c r="AN76" s="253"/>
      <c r="AO76" s="253"/>
      <c r="AP76" s="253"/>
      <c r="AQ76" s="253"/>
      <c r="AR76" s="253"/>
      <c r="AS76" s="253"/>
      <c r="AT76" s="253"/>
      <c r="AU76" s="253"/>
      <c r="AV76" s="253"/>
      <c r="AW76" s="253"/>
      <c r="AX76" s="253"/>
      <c r="AY76" s="253"/>
      <c r="AZ76" s="253"/>
      <c r="BA76" s="253"/>
      <c r="BB76" s="253"/>
      <c r="BC76" s="253"/>
      <c r="BD76" s="253"/>
      <c r="BE76" s="253"/>
      <c r="BF76" s="253"/>
      <c r="BG76" s="253"/>
      <c r="BH76" s="253"/>
      <c r="BI76" s="253"/>
      <c r="BJ76" s="337"/>
      <c r="BK76" s="253"/>
      <c r="BL76" s="253"/>
      <c r="BM76" s="253"/>
      <c r="BN76" s="253"/>
      <c r="BO76" s="253"/>
      <c r="BP76" s="253"/>
      <c r="BQ76" s="253"/>
      <c r="BR76" s="253"/>
      <c r="BS76" s="253"/>
      <c r="BT76" s="253"/>
      <c r="BU76" s="253"/>
      <c r="BV76" s="253"/>
      <c r="BW76" s="253"/>
      <c r="BX76" s="253"/>
      <c r="BY76" s="253"/>
      <c r="BZ76" s="253"/>
      <c r="CA76" s="253"/>
      <c r="CB76" s="253"/>
      <c r="CC76" s="253"/>
      <c r="CD76" s="253"/>
      <c r="CE76" s="253"/>
      <c r="CF76" s="253"/>
      <c r="CG76" s="253"/>
      <c r="CH76" s="253"/>
      <c r="CI76" s="253"/>
      <c r="CJ76" s="253"/>
      <c r="CK76" s="253"/>
      <c r="CL76" s="253"/>
      <c r="CM76" s="253"/>
      <c r="CN76" s="253"/>
      <c r="CO76" s="253"/>
      <c r="CP76" s="253"/>
      <c r="CQ76" s="253"/>
      <c r="CR76" s="253"/>
      <c r="CS76" s="253"/>
      <c r="CT76" s="253"/>
      <c r="CU76" s="253"/>
      <c r="CV76" s="253"/>
      <c r="CW76" s="253"/>
      <c r="CX76" s="253"/>
      <c r="CY76" s="253"/>
      <c r="CZ76" s="253"/>
      <c r="DA76" s="253"/>
      <c r="DB76" s="253"/>
      <c r="DC76" s="253"/>
      <c r="DD76" s="253"/>
      <c r="DE76" s="253"/>
      <c r="DF76" s="253"/>
      <c r="DG76" s="253"/>
      <c r="DH76" s="253"/>
      <c r="DI76" s="253"/>
      <c r="DJ76" s="253"/>
      <c r="DK76" s="253"/>
      <c r="DL76" s="253"/>
      <c r="DM76" s="253"/>
      <c r="DN76" s="253"/>
      <c r="DO76" s="253"/>
      <c r="DP76" s="253"/>
      <c r="DQ76" s="253"/>
      <c r="DR76" s="253"/>
      <c r="DS76" s="253"/>
      <c r="DT76" s="253"/>
      <c r="DU76" s="253"/>
      <c r="DV76" s="253"/>
      <c r="DW76" s="253"/>
      <c r="DX76" s="253"/>
      <c r="DY76" s="253"/>
      <c r="DZ76" s="253"/>
      <c r="EA76" s="253"/>
      <c r="EB76" s="253"/>
      <c r="EC76" s="253"/>
      <c r="ED76" s="253"/>
      <c r="EE76" s="253"/>
      <c r="EF76" s="253"/>
      <c r="EG76" s="253"/>
      <c r="EH76" s="253"/>
      <c r="EI76" s="253"/>
      <c r="EJ76" s="253"/>
      <c r="EK76" s="253"/>
      <c r="EL76" s="253"/>
      <c r="EM76" s="253"/>
      <c r="EN76" s="253"/>
      <c r="EO76" s="253"/>
      <c r="EP76" s="253"/>
      <c r="EQ76" s="253"/>
      <c r="ER76" s="253"/>
      <c r="ES76" s="253"/>
      <c r="ET76" s="253"/>
      <c r="EU76" s="253"/>
      <c r="EV76" s="253"/>
      <c r="EW76" s="253"/>
      <c r="EX76" s="253"/>
      <c r="EY76" s="253"/>
      <c r="EZ76" s="253"/>
      <c r="FA76" s="253"/>
      <c r="FB76" s="253"/>
      <c r="FC76" s="253"/>
      <c r="FD76" s="253"/>
      <c r="FE76" s="253"/>
      <c r="FF76" s="253"/>
      <c r="FG76" s="253"/>
      <c r="FH76" s="253"/>
      <c r="FI76" s="253"/>
      <c r="FJ76" s="253"/>
      <c r="FK76" s="253"/>
      <c r="FL76" s="253"/>
      <c r="FM76" s="253"/>
      <c r="FN76" s="253"/>
      <c r="FO76" s="253"/>
      <c r="FP76" s="253"/>
      <c r="FQ76" s="253"/>
      <c r="FR76" s="253"/>
      <c r="FS76" s="253"/>
      <c r="FT76" s="253"/>
      <c r="FU76" s="253"/>
      <c r="FV76" s="253"/>
      <c r="FW76" s="253"/>
      <c r="FX76" s="253"/>
      <c r="FY76" s="253"/>
      <c r="FZ76" s="253"/>
      <c r="GA76" s="253"/>
      <c r="GB76" s="253"/>
      <c r="GC76" s="253"/>
      <c r="GD76" s="253"/>
    </row>
    <row r="77" spans="1:191" hidden="1">
      <c r="B77" s="615" t="s">
        <v>180</v>
      </c>
      <c r="C77" s="614">
        <v>0</v>
      </c>
      <c r="D77" s="614">
        <v>0</v>
      </c>
      <c r="E77" s="614" t="e">
        <f>#REF!</f>
        <v>#REF!</v>
      </c>
      <c r="F77" s="614">
        <v>0</v>
      </c>
      <c r="G77" s="607">
        <v>0</v>
      </c>
    </row>
    <row r="78" spans="1:191" hidden="1">
      <c r="B78" s="615" t="s">
        <v>2307</v>
      </c>
      <c r="C78" s="614">
        <v>0</v>
      </c>
      <c r="D78" s="614">
        <v>0</v>
      </c>
      <c r="E78" s="614" t="e">
        <f>#REF!</f>
        <v>#REF!</v>
      </c>
      <c r="F78" s="614">
        <v>0</v>
      </c>
      <c r="G78" s="607">
        <v>0</v>
      </c>
    </row>
    <row r="79" spans="1:191" hidden="1">
      <c r="B79" s="615" t="s">
        <v>2308</v>
      </c>
      <c r="C79" s="614">
        <v>0</v>
      </c>
      <c r="D79" s="614">
        <v>0</v>
      </c>
      <c r="E79" s="614" t="e">
        <f>#REF!</f>
        <v>#REF!</v>
      </c>
      <c r="F79" s="614">
        <v>0</v>
      </c>
      <c r="G79" s="607">
        <v>0</v>
      </c>
    </row>
    <row r="80" spans="1:191" s="259" customFormat="1" hidden="1">
      <c r="A80" s="529"/>
      <c r="B80" s="615" t="s">
        <v>181</v>
      </c>
      <c r="C80" s="614">
        <f>כללי!C304</f>
        <v>0</v>
      </c>
      <c r="D80" s="614">
        <f>כללי!C305</f>
        <v>0</v>
      </c>
      <c r="E80" s="614">
        <f>כללי!C306</f>
        <v>0</v>
      </c>
      <c r="F80" s="614">
        <f>כללי!C307</f>
        <v>0</v>
      </c>
      <c r="G80" s="607">
        <f>כללי!C308</f>
        <v>0</v>
      </c>
      <c r="H80" s="253"/>
      <c r="I80" s="253"/>
      <c r="J80" s="253"/>
      <c r="K80" s="253"/>
      <c r="L80" s="253"/>
      <c r="M80" s="253"/>
      <c r="N80" s="253"/>
      <c r="O80" s="253"/>
      <c r="P80" s="253"/>
      <c r="Q80" s="253"/>
      <c r="R80" s="253"/>
      <c r="S80" s="253"/>
      <c r="T80" s="253"/>
      <c r="U80" s="253"/>
      <c r="V80" s="253"/>
      <c r="W80" s="253"/>
      <c r="X80" s="253"/>
      <c r="Y80" s="253"/>
      <c r="Z80" s="253"/>
      <c r="AA80" s="253"/>
      <c r="AB80" s="253"/>
      <c r="AC80" s="253"/>
      <c r="AD80" s="253"/>
      <c r="AE80" s="253"/>
      <c r="AF80" s="253"/>
      <c r="AG80" s="253"/>
      <c r="AH80" s="253"/>
      <c r="AI80" s="253"/>
      <c r="AJ80" s="253"/>
      <c r="AK80" s="253"/>
      <c r="AL80" s="253"/>
      <c r="AM80" s="253"/>
      <c r="AN80" s="253"/>
      <c r="AO80" s="253"/>
      <c r="AP80" s="253"/>
      <c r="AQ80" s="253"/>
      <c r="AR80" s="253"/>
      <c r="AS80" s="253"/>
      <c r="AT80" s="253"/>
      <c r="AU80" s="253"/>
      <c r="AV80" s="253"/>
      <c r="AW80" s="253"/>
      <c r="AX80" s="253"/>
      <c r="AY80" s="253"/>
      <c r="AZ80" s="253"/>
      <c r="BA80" s="253"/>
      <c r="BB80" s="253"/>
      <c r="BC80" s="253"/>
      <c r="BD80" s="253"/>
      <c r="BE80" s="253"/>
      <c r="BF80" s="253"/>
      <c r="BG80" s="253"/>
      <c r="BH80" s="253"/>
      <c r="BI80" s="253"/>
      <c r="BJ80" s="337"/>
      <c r="BK80" s="253"/>
      <c r="BL80" s="253"/>
      <c r="BM80" s="253"/>
      <c r="BN80" s="253"/>
      <c r="BO80" s="253"/>
      <c r="BP80" s="253"/>
      <c r="BQ80" s="253"/>
      <c r="BR80" s="253"/>
      <c r="BS80" s="253"/>
      <c r="BT80" s="253"/>
      <c r="BU80" s="253"/>
      <c r="BV80" s="253"/>
      <c r="BW80" s="253"/>
      <c r="BX80" s="253"/>
      <c r="BY80" s="253"/>
      <c r="BZ80" s="253"/>
      <c r="CA80" s="253"/>
      <c r="CB80" s="253"/>
      <c r="CC80" s="253"/>
      <c r="CD80" s="253"/>
      <c r="CE80" s="253"/>
      <c r="CF80" s="253"/>
      <c r="CG80" s="253"/>
      <c r="CH80" s="253"/>
      <c r="CI80" s="253"/>
      <c r="CJ80" s="253"/>
      <c r="CK80" s="253"/>
      <c r="CL80" s="253"/>
      <c r="CM80" s="253"/>
      <c r="CN80" s="253"/>
      <c r="CO80" s="253"/>
      <c r="CP80" s="253"/>
      <c r="CQ80" s="253"/>
      <c r="CR80" s="253"/>
      <c r="CS80" s="253"/>
      <c r="CT80" s="253"/>
      <c r="CU80" s="253"/>
      <c r="CV80" s="253"/>
      <c r="CW80" s="253"/>
      <c r="CX80" s="253"/>
      <c r="CY80" s="253"/>
      <c r="CZ80" s="253"/>
      <c r="DA80" s="253"/>
      <c r="DB80" s="253"/>
      <c r="DC80" s="253"/>
      <c r="DD80" s="253"/>
      <c r="DE80" s="253"/>
      <c r="DF80" s="253"/>
      <c r="DG80" s="253"/>
      <c r="DH80" s="253"/>
      <c r="DI80" s="253"/>
      <c r="DJ80" s="253"/>
      <c r="DK80" s="253"/>
      <c r="DL80" s="253"/>
      <c r="DM80" s="253"/>
      <c r="DN80" s="253"/>
      <c r="DO80" s="253"/>
      <c r="DP80" s="253"/>
      <c r="DQ80" s="253"/>
      <c r="DR80" s="253"/>
      <c r="DS80" s="253"/>
      <c r="DT80" s="253"/>
      <c r="DU80" s="253"/>
      <c r="DV80" s="253"/>
      <c r="DW80" s="253"/>
      <c r="DX80" s="253"/>
      <c r="DY80" s="253"/>
      <c r="DZ80" s="253"/>
      <c r="EA80" s="253"/>
      <c r="EB80" s="253"/>
      <c r="EC80" s="253"/>
      <c r="ED80" s="253"/>
      <c r="EE80" s="253"/>
      <c r="EF80" s="253"/>
      <c r="EG80" s="253"/>
      <c r="EH80" s="253"/>
      <c r="EI80" s="253"/>
      <c r="EJ80" s="253"/>
      <c r="EK80" s="253"/>
      <c r="EL80" s="253"/>
      <c r="EM80" s="253"/>
      <c r="EN80" s="253"/>
      <c r="EO80" s="253"/>
      <c r="EP80" s="253"/>
      <c r="EQ80" s="253"/>
      <c r="ER80" s="253"/>
      <c r="ES80" s="253"/>
      <c r="ET80" s="253"/>
      <c r="EU80" s="253"/>
      <c r="EV80" s="253"/>
      <c r="EW80" s="253"/>
      <c r="EX80" s="253"/>
      <c r="EY80" s="253"/>
      <c r="EZ80" s="253"/>
      <c r="FA80" s="253"/>
      <c r="FB80" s="253"/>
      <c r="FC80" s="253"/>
      <c r="FD80" s="253"/>
      <c r="FE80" s="253"/>
      <c r="FF80" s="253"/>
      <c r="FG80" s="253"/>
      <c r="FH80" s="253"/>
      <c r="FI80" s="253"/>
      <c r="FJ80" s="253"/>
      <c r="FK80" s="253"/>
      <c r="FL80" s="253"/>
      <c r="FM80" s="253"/>
      <c r="FN80" s="253"/>
      <c r="FO80" s="253"/>
      <c r="FP80" s="253"/>
      <c r="FQ80" s="253"/>
      <c r="FR80" s="253"/>
      <c r="FS80" s="253"/>
      <c r="FT80" s="253"/>
      <c r="FU80" s="253"/>
      <c r="FV80" s="253"/>
      <c r="FW80" s="253"/>
      <c r="FX80" s="253"/>
      <c r="FY80" s="253"/>
      <c r="FZ80" s="253"/>
      <c r="GA80" s="253"/>
      <c r="GB80" s="253"/>
      <c r="GC80" s="253"/>
      <c r="GD80" s="253"/>
    </row>
    <row r="81" spans="1:187" s="259" customFormat="1" hidden="1">
      <c r="A81" s="529"/>
      <c r="B81" s="615" t="s">
        <v>229</v>
      </c>
      <c r="C81" s="614">
        <v>0</v>
      </c>
      <c r="D81" s="614">
        <v>0</v>
      </c>
      <c r="E81" s="614" t="e">
        <f>#REF!-'7. ייצור חשמל'!E143</f>
        <v>#REF!</v>
      </c>
      <c r="F81" s="614">
        <v>0</v>
      </c>
      <c r="G81" s="607">
        <v>0</v>
      </c>
      <c r="H81" s="253"/>
      <c r="I81" s="253"/>
      <c r="J81" s="253"/>
      <c r="K81" s="253"/>
      <c r="L81" s="253"/>
      <c r="M81" s="253"/>
      <c r="N81" s="253"/>
      <c r="O81" s="253"/>
      <c r="P81" s="253"/>
      <c r="Q81" s="253"/>
      <c r="R81" s="253"/>
      <c r="S81" s="253"/>
      <c r="T81" s="253"/>
      <c r="U81" s="253"/>
      <c r="V81" s="253"/>
      <c r="W81" s="253"/>
      <c r="X81" s="253"/>
      <c r="Y81" s="253"/>
      <c r="Z81" s="253"/>
      <c r="AA81" s="253"/>
      <c r="AB81" s="253"/>
      <c r="AC81" s="253"/>
      <c r="AD81" s="253"/>
      <c r="AE81" s="253"/>
      <c r="AF81" s="253"/>
      <c r="AG81" s="253"/>
      <c r="AH81" s="253"/>
      <c r="AI81" s="253"/>
      <c r="AJ81" s="253"/>
      <c r="AK81" s="253"/>
      <c r="AL81" s="253"/>
      <c r="AM81" s="253"/>
      <c r="AN81" s="253"/>
      <c r="AO81" s="253"/>
      <c r="AP81" s="253"/>
      <c r="AQ81" s="253"/>
      <c r="AR81" s="253"/>
      <c r="AS81" s="253"/>
      <c r="AT81" s="253"/>
      <c r="AU81" s="253"/>
      <c r="AV81" s="253"/>
      <c r="AW81" s="253"/>
      <c r="AX81" s="253"/>
      <c r="AY81" s="253"/>
      <c r="AZ81" s="253"/>
      <c r="BA81" s="253"/>
      <c r="BB81" s="253"/>
      <c r="BC81" s="253"/>
      <c r="BD81" s="253"/>
      <c r="BE81" s="253"/>
      <c r="BF81" s="253"/>
      <c r="BG81" s="253"/>
      <c r="BH81" s="253"/>
      <c r="BI81" s="253"/>
      <c r="BJ81" s="337"/>
      <c r="BK81" s="253"/>
      <c r="BL81" s="253"/>
      <c r="BM81" s="253"/>
      <c r="BN81" s="253"/>
      <c r="BO81" s="253"/>
      <c r="BP81" s="253"/>
      <c r="BQ81" s="253"/>
      <c r="BR81" s="253"/>
      <c r="BS81" s="253"/>
      <c r="BT81" s="253"/>
      <c r="BU81" s="253"/>
      <c r="BV81" s="253"/>
      <c r="BW81" s="253"/>
      <c r="BX81" s="253"/>
      <c r="BY81" s="253"/>
      <c r="BZ81" s="253"/>
      <c r="CA81" s="253"/>
      <c r="CB81" s="253"/>
      <c r="CC81" s="253"/>
      <c r="CD81" s="253"/>
      <c r="CE81" s="253"/>
      <c r="CF81" s="253"/>
      <c r="CG81" s="253"/>
      <c r="CH81" s="253"/>
      <c r="CI81" s="253"/>
      <c r="CJ81" s="253"/>
      <c r="CK81" s="253"/>
      <c r="CL81" s="253"/>
      <c r="CM81" s="253"/>
      <c r="CN81" s="253"/>
      <c r="CO81" s="253"/>
      <c r="CP81" s="253"/>
      <c r="CQ81" s="253"/>
      <c r="CR81" s="253"/>
      <c r="CS81" s="253"/>
      <c r="CT81" s="253"/>
      <c r="CU81" s="253"/>
      <c r="CV81" s="253"/>
      <c r="CW81" s="253"/>
      <c r="CX81" s="253"/>
      <c r="CY81" s="253"/>
      <c r="CZ81" s="253"/>
      <c r="DA81" s="253"/>
      <c r="DB81" s="253"/>
      <c r="DC81" s="253"/>
      <c r="DD81" s="253"/>
      <c r="DE81" s="253"/>
      <c r="DF81" s="253"/>
      <c r="DG81" s="253"/>
      <c r="DH81" s="253"/>
      <c r="DI81" s="253"/>
      <c r="DJ81" s="253"/>
      <c r="DK81" s="253"/>
      <c r="DL81" s="253"/>
      <c r="DM81" s="253"/>
      <c r="DN81" s="253"/>
      <c r="DO81" s="253"/>
      <c r="DP81" s="253"/>
      <c r="DQ81" s="253"/>
      <c r="DR81" s="253"/>
      <c r="DS81" s="253"/>
      <c r="DT81" s="253"/>
      <c r="DU81" s="253"/>
      <c r="DV81" s="253"/>
      <c r="DW81" s="253"/>
      <c r="DX81" s="253"/>
      <c r="DY81" s="253"/>
      <c r="DZ81" s="253"/>
      <c r="EA81" s="253"/>
      <c r="EB81" s="253"/>
      <c r="EC81" s="253"/>
      <c r="ED81" s="253"/>
      <c r="EE81" s="253"/>
      <c r="EF81" s="253"/>
      <c r="EG81" s="253"/>
      <c r="EH81" s="253"/>
      <c r="EI81" s="253"/>
      <c r="EJ81" s="253"/>
      <c r="EK81" s="253"/>
      <c r="EL81" s="253"/>
      <c r="EM81" s="253"/>
      <c r="EN81" s="253"/>
      <c r="EO81" s="253"/>
      <c r="EP81" s="253"/>
      <c r="EQ81" s="253"/>
      <c r="ER81" s="253"/>
      <c r="ES81" s="253"/>
      <c r="ET81" s="253"/>
      <c r="EU81" s="253"/>
      <c r="EV81" s="253"/>
      <c r="EW81" s="253"/>
      <c r="EX81" s="253"/>
      <c r="EY81" s="253"/>
      <c r="EZ81" s="253"/>
      <c r="FA81" s="253"/>
      <c r="FB81" s="253"/>
      <c r="FC81" s="253"/>
      <c r="FD81" s="253"/>
      <c r="FE81" s="253"/>
      <c r="FF81" s="253"/>
      <c r="FG81" s="253"/>
      <c r="FH81" s="253"/>
      <c r="FI81" s="253"/>
      <c r="FJ81" s="253"/>
      <c r="FK81" s="253"/>
      <c r="FL81" s="253"/>
      <c r="FM81" s="253"/>
      <c r="FN81" s="253"/>
      <c r="FO81" s="253"/>
      <c r="FP81" s="253"/>
      <c r="FQ81" s="253"/>
      <c r="FR81" s="253"/>
      <c r="FS81" s="253"/>
      <c r="FT81" s="253"/>
      <c r="FU81" s="253"/>
      <c r="FV81" s="253"/>
      <c r="FW81" s="253"/>
      <c r="FX81" s="253"/>
      <c r="FY81" s="253"/>
      <c r="FZ81" s="253"/>
      <c r="GA81" s="253"/>
      <c r="GB81" s="253"/>
      <c r="GC81" s="253"/>
      <c r="GD81" s="253"/>
    </row>
    <row r="82" spans="1:187" s="259" customFormat="1" ht="17.25" hidden="1" thickBot="1">
      <c r="A82" s="529"/>
      <c r="B82" s="626" t="s">
        <v>149</v>
      </c>
      <c r="C82" s="627" t="e">
        <f>SUM(C74:C81)</f>
        <v>#REF!</v>
      </c>
      <c r="D82" s="627" t="e">
        <f>SUM(D74:D81)</f>
        <v>#REF!</v>
      </c>
      <c r="E82" s="627" t="e">
        <f>SUM(E74:E81)</f>
        <v>#REF!</v>
      </c>
      <c r="F82" s="627" t="e">
        <f>SUM(F74:F81)</f>
        <v>#REF!</v>
      </c>
      <c r="G82" s="612" t="e">
        <f>SUM(G74:G81)</f>
        <v>#REF!</v>
      </c>
      <c r="H82" s="253"/>
      <c r="I82" s="253"/>
      <c r="J82" s="253"/>
      <c r="K82" s="253"/>
      <c r="L82" s="253"/>
      <c r="M82" s="253"/>
      <c r="N82" s="253"/>
      <c r="O82" s="253"/>
      <c r="P82" s="253"/>
      <c r="Q82" s="253"/>
      <c r="R82" s="253"/>
      <c r="S82" s="253"/>
      <c r="T82" s="253"/>
      <c r="U82" s="253"/>
      <c r="V82" s="253"/>
      <c r="W82" s="253"/>
      <c r="X82" s="253"/>
      <c r="Y82" s="253"/>
      <c r="Z82" s="253"/>
      <c r="AA82" s="253"/>
      <c r="AB82" s="253"/>
      <c r="AC82" s="253"/>
      <c r="AD82" s="253"/>
      <c r="AE82" s="253"/>
      <c r="AF82" s="253"/>
      <c r="AG82" s="253"/>
      <c r="AH82" s="253"/>
      <c r="AI82" s="253"/>
      <c r="AJ82" s="253"/>
      <c r="AK82" s="253"/>
      <c r="AL82" s="253"/>
      <c r="AM82" s="253"/>
      <c r="AN82" s="253"/>
      <c r="AO82" s="253"/>
      <c r="AP82" s="253"/>
      <c r="AQ82" s="253"/>
      <c r="AR82" s="253"/>
      <c r="AS82" s="253"/>
      <c r="AT82" s="253"/>
      <c r="AU82" s="253"/>
      <c r="AV82" s="253"/>
      <c r="AW82" s="253"/>
      <c r="AX82" s="253"/>
      <c r="AY82" s="253"/>
      <c r="AZ82" s="253"/>
      <c r="BA82" s="253"/>
      <c r="BB82" s="253"/>
      <c r="BC82" s="253"/>
      <c r="BD82" s="253"/>
      <c r="BE82" s="253"/>
      <c r="BF82" s="253"/>
      <c r="BG82" s="253"/>
      <c r="BH82" s="253"/>
      <c r="BI82" s="253"/>
      <c r="BJ82" s="337"/>
      <c r="BK82" s="253"/>
      <c r="BL82" s="253"/>
      <c r="BM82" s="253"/>
      <c r="BN82" s="253"/>
      <c r="BO82" s="253"/>
      <c r="BP82" s="253"/>
      <c r="BQ82" s="253"/>
      <c r="BR82" s="253"/>
      <c r="BS82" s="253"/>
      <c r="BT82" s="253"/>
      <c r="BU82" s="253"/>
      <c r="BV82" s="253"/>
      <c r="BW82" s="253"/>
      <c r="BX82" s="253"/>
      <c r="BY82" s="253"/>
      <c r="BZ82" s="253"/>
      <c r="CA82" s="253"/>
      <c r="CB82" s="253"/>
      <c r="CC82" s="253"/>
      <c r="CD82" s="253"/>
      <c r="CE82" s="253"/>
      <c r="CF82" s="253"/>
      <c r="CG82" s="253"/>
      <c r="CH82" s="253"/>
      <c r="CI82" s="253"/>
      <c r="CJ82" s="253"/>
      <c r="CK82" s="253"/>
      <c r="CL82" s="253"/>
      <c r="CM82" s="253"/>
      <c r="CN82" s="253"/>
      <c r="CO82" s="253"/>
      <c r="CP82" s="253"/>
      <c r="CQ82" s="253"/>
      <c r="CR82" s="253"/>
      <c r="CS82" s="253"/>
      <c r="CT82" s="253"/>
      <c r="CU82" s="253"/>
      <c r="CV82" s="253"/>
      <c r="CW82" s="253"/>
      <c r="CX82" s="253"/>
      <c r="CY82" s="253"/>
      <c r="CZ82" s="253"/>
      <c r="DA82" s="253"/>
      <c r="DB82" s="253"/>
      <c r="DC82" s="253"/>
      <c r="DD82" s="253"/>
      <c r="DE82" s="253"/>
      <c r="DF82" s="253"/>
      <c r="DG82" s="253"/>
      <c r="DH82" s="253"/>
      <c r="DI82" s="253"/>
      <c r="DJ82" s="253"/>
      <c r="DK82" s="253"/>
      <c r="DL82" s="253"/>
      <c r="DM82" s="253"/>
      <c r="DN82" s="253"/>
      <c r="DO82" s="253"/>
      <c r="DP82" s="253"/>
      <c r="DQ82" s="253"/>
      <c r="DR82" s="253"/>
      <c r="DS82" s="253"/>
      <c r="DT82" s="253"/>
      <c r="DU82" s="253"/>
      <c r="DV82" s="253"/>
      <c r="DW82" s="253"/>
      <c r="DX82" s="253"/>
      <c r="DY82" s="253"/>
      <c r="DZ82" s="253"/>
      <c r="EA82" s="253"/>
      <c r="EB82" s="253"/>
      <c r="EC82" s="253"/>
      <c r="ED82" s="253"/>
      <c r="EE82" s="253"/>
      <c r="EF82" s="253"/>
      <c r="EG82" s="253"/>
      <c r="EH82" s="253"/>
      <c r="EI82" s="253"/>
      <c r="EJ82" s="253"/>
      <c r="EK82" s="253"/>
      <c r="EL82" s="253"/>
      <c r="EM82" s="253"/>
      <c r="EN82" s="253"/>
      <c r="EO82" s="253"/>
      <c r="EP82" s="253"/>
      <c r="EQ82" s="253"/>
      <c r="ER82" s="253"/>
      <c r="ES82" s="253"/>
      <c r="ET82" s="253"/>
      <c r="EU82" s="253"/>
      <c r="EV82" s="253"/>
      <c r="EW82" s="253"/>
      <c r="EX82" s="253"/>
      <c r="EY82" s="253"/>
      <c r="EZ82" s="253"/>
      <c r="FA82" s="253"/>
      <c r="FB82" s="253"/>
      <c r="FC82" s="253"/>
      <c r="FD82" s="253"/>
      <c r="FE82" s="253"/>
      <c r="FF82" s="253"/>
      <c r="FG82" s="253"/>
      <c r="FH82" s="253"/>
      <c r="FI82" s="253"/>
      <c r="FJ82" s="253"/>
      <c r="FK82" s="253"/>
      <c r="FL82" s="253"/>
      <c r="FM82" s="253"/>
      <c r="FN82" s="253"/>
      <c r="FO82" s="253"/>
      <c r="FP82" s="253"/>
      <c r="FQ82" s="253"/>
      <c r="FR82" s="253"/>
      <c r="FS82" s="253"/>
      <c r="FT82" s="253"/>
      <c r="FU82" s="253"/>
      <c r="FV82" s="253"/>
      <c r="FW82" s="253"/>
      <c r="FX82" s="253"/>
      <c r="FY82" s="253"/>
      <c r="FZ82" s="253"/>
      <c r="GA82" s="253"/>
      <c r="GB82" s="253"/>
      <c r="GC82" s="253"/>
      <c r="GD82" s="253"/>
    </row>
    <row r="83" spans="1:187" s="259" customFormat="1" hidden="1">
      <c r="A83" s="529"/>
      <c r="B83" s="278"/>
      <c r="C83" s="278"/>
      <c r="D83" s="278"/>
      <c r="E83" s="278"/>
      <c r="F83" s="278"/>
      <c r="G83" s="278"/>
      <c r="H83" s="253"/>
      <c r="I83" s="253"/>
      <c r="J83" s="253"/>
      <c r="K83" s="253"/>
      <c r="L83" s="253"/>
      <c r="M83" s="253"/>
      <c r="N83" s="253"/>
      <c r="O83" s="253"/>
      <c r="P83" s="253"/>
      <c r="Q83" s="253"/>
      <c r="R83" s="253"/>
      <c r="S83" s="253"/>
      <c r="T83" s="253"/>
      <c r="U83" s="253"/>
      <c r="V83" s="253"/>
      <c r="W83" s="253"/>
      <c r="X83" s="253"/>
      <c r="Y83" s="253"/>
      <c r="Z83" s="253"/>
      <c r="AA83" s="253"/>
      <c r="AB83" s="253"/>
      <c r="AC83" s="253"/>
      <c r="AD83" s="253"/>
      <c r="AE83" s="253"/>
      <c r="AF83" s="253"/>
      <c r="AG83" s="253"/>
      <c r="AH83" s="253"/>
      <c r="AI83" s="253"/>
      <c r="AJ83" s="253"/>
      <c r="AK83" s="253"/>
      <c r="AL83" s="253"/>
      <c r="AM83" s="253"/>
      <c r="AN83" s="253"/>
      <c r="AO83" s="253"/>
      <c r="AP83" s="253"/>
      <c r="AQ83" s="253"/>
      <c r="AR83" s="253"/>
      <c r="AS83" s="253"/>
      <c r="AT83" s="253"/>
      <c r="AU83" s="253"/>
      <c r="AV83" s="253"/>
      <c r="AW83" s="253"/>
      <c r="AX83" s="253"/>
      <c r="AY83" s="253"/>
      <c r="AZ83" s="253"/>
      <c r="BA83" s="253"/>
      <c r="BB83" s="253"/>
      <c r="BC83" s="253"/>
      <c r="BD83" s="253"/>
      <c r="BE83" s="253"/>
      <c r="BF83" s="253"/>
      <c r="BG83" s="253"/>
      <c r="BH83" s="253"/>
      <c r="BI83" s="253"/>
      <c r="BJ83" s="337"/>
      <c r="BK83" s="253"/>
      <c r="BL83" s="253"/>
      <c r="BM83" s="253"/>
      <c r="BN83" s="253"/>
      <c r="BO83" s="253"/>
      <c r="BP83" s="253"/>
      <c r="BQ83" s="253"/>
      <c r="BR83" s="253"/>
      <c r="BS83" s="253"/>
      <c r="BT83" s="253"/>
      <c r="BU83" s="253"/>
      <c r="BV83" s="253"/>
      <c r="BW83" s="253"/>
      <c r="BX83" s="253"/>
      <c r="BY83" s="253"/>
      <c r="BZ83" s="253"/>
      <c r="CA83" s="253"/>
      <c r="CB83" s="253"/>
      <c r="CC83" s="253"/>
      <c r="CD83" s="253"/>
      <c r="CE83" s="253"/>
      <c r="CF83" s="253"/>
      <c r="CG83" s="253"/>
      <c r="CH83" s="253"/>
      <c r="CI83" s="253"/>
      <c r="CJ83" s="253"/>
      <c r="CK83" s="253"/>
      <c r="CL83" s="253"/>
      <c r="CM83" s="253"/>
      <c r="CN83" s="253"/>
      <c r="CO83" s="253"/>
      <c r="CP83" s="253"/>
      <c r="CQ83" s="253"/>
      <c r="CR83" s="253"/>
      <c r="CS83" s="253"/>
      <c r="CT83" s="253"/>
      <c r="CU83" s="253"/>
      <c r="CV83" s="253"/>
      <c r="CW83" s="253"/>
      <c r="CX83" s="253"/>
      <c r="CY83" s="253"/>
      <c r="CZ83" s="253"/>
      <c r="DA83" s="253"/>
      <c r="DB83" s="253"/>
      <c r="DC83" s="253"/>
      <c r="DD83" s="253"/>
      <c r="DE83" s="253"/>
      <c r="DF83" s="253"/>
      <c r="DG83" s="253"/>
      <c r="DH83" s="253"/>
      <c r="DI83" s="253"/>
      <c r="DJ83" s="253"/>
      <c r="DK83" s="253"/>
      <c r="DL83" s="253"/>
      <c r="DM83" s="253"/>
      <c r="DN83" s="253"/>
      <c r="DO83" s="253"/>
      <c r="DP83" s="253"/>
      <c r="DQ83" s="253"/>
      <c r="DR83" s="253"/>
      <c r="DS83" s="253"/>
      <c r="DT83" s="253"/>
      <c r="DU83" s="253"/>
      <c r="DV83" s="253"/>
      <c r="DW83" s="253"/>
      <c r="DX83" s="253"/>
      <c r="DY83" s="253"/>
      <c r="DZ83" s="253"/>
      <c r="EA83" s="253"/>
      <c r="EB83" s="253"/>
      <c r="EC83" s="253"/>
      <c r="ED83" s="253"/>
      <c r="EE83" s="253"/>
      <c r="EF83" s="253"/>
      <c r="EG83" s="253"/>
      <c r="EH83" s="253"/>
      <c r="EI83" s="253"/>
      <c r="EJ83" s="253"/>
      <c r="EK83" s="253"/>
      <c r="EL83" s="253"/>
      <c r="EM83" s="253"/>
      <c r="EN83" s="253"/>
      <c r="EO83" s="253"/>
      <c r="EP83" s="253"/>
      <c r="EQ83" s="253"/>
      <c r="ER83" s="253"/>
      <c r="ES83" s="253"/>
      <c r="ET83" s="253"/>
      <c r="EU83" s="253"/>
      <c r="EV83" s="253"/>
      <c r="EW83" s="253"/>
      <c r="EX83" s="253"/>
      <c r="EY83" s="253"/>
      <c r="EZ83" s="253"/>
      <c r="FA83" s="253"/>
      <c r="FB83" s="253"/>
      <c r="FC83" s="253"/>
      <c r="FD83" s="253"/>
      <c r="FE83" s="253"/>
      <c r="FF83" s="253"/>
      <c r="FG83" s="253"/>
      <c r="FH83" s="253"/>
      <c r="FI83" s="253"/>
      <c r="FJ83" s="253"/>
      <c r="FK83" s="253"/>
      <c r="FL83" s="253"/>
      <c r="FM83" s="253"/>
      <c r="FN83" s="253"/>
      <c r="FO83" s="253"/>
      <c r="FP83" s="253"/>
      <c r="FQ83" s="253"/>
      <c r="FR83" s="253"/>
      <c r="FS83" s="253"/>
      <c r="FT83" s="253"/>
      <c r="FU83" s="253"/>
      <c r="FV83" s="253"/>
      <c r="FW83" s="253"/>
      <c r="FX83" s="253"/>
      <c r="FY83" s="253"/>
      <c r="FZ83" s="253"/>
      <c r="GA83" s="253"/>
      <c r="GB83" s="253"/>
      <c r="GC83" s="253"/>
      <c r="GD83" s="253"/>
    </row>
    <row r="84" spans="1:187" ht="20.25" hidden="1" customHeight="1">
      <c r="A84" s="529" t="s">
        <v>2313</v>
      </c>
      <c r="B84" s="604" t="s">
        <v>238</v>
      </c>
    </row>
    <row r="85" spans="1:187" hidden="1">
      <c r="B85" s="444" t="s">
        <v>230</v>
      </c>
    </row>
    <row r="86" spans="1:187" ht="17.25" hidden="1" thickBot="1"/>
    <row r="87" spans="1:187" s="465" customFormat="1" ht="17.25" hidden="1" thickBot="1">
      <c r="A87" s="529"/>
      <c r="B87" s="616" t="s">
        <v>48</v>
      </c>
      <c r="C87" s="617" t="s">
        <v>178</v>
      </c>
      <c r="D87" s="628" t="s">
        <v>231</v>
      </c>
      <c r="E87" s="628" t="s">
        <v>245</v>
      </c>
      <c r="F87" s="618" t="s">
        <v>2147</v>
      </c>
      <c r="G87" s="253"/>
      <c r="H87" s="253"/>
      <c r="I87" s="253"/>
      <c r="J87" s="253"/>
      <c r="K87" s="253"/>
      <c r="L87" s="253"/>
      <c r="M87" s="253"/>
      <c r="N87" s="253"/>
      <c r="O87" s="253"/>
      <c r="P87" s="253"/>
      <c r="Q87" s="253"/>
      <c r="R87" s="253"/>
      <c r="S87" s="253"/>
      <c r="T87" s="253"/>
      <c r="U87" s="253"/>
      <c r="V87" s="253"/>
      <c r="W87" s="253"/>
      <c r="X87" s="253"/>
      <c r="Y87" s="253"/>
      <c r="Z87" s="253"/>
      <c r="AA87" s="253"/>
      <c r="AB87" s="253"/>
      <c r="AC87" s="253"/>
      <c r="AD87" s="253"/>
      <c r="AE87" s="253"/>
      <c r="AF87" s="253"/>
      <c r="AG87" s="253"/>
      <c r="AH87" s="253"/>
      <c r="AI87" s="253"/>
      <c r="AJ87" s="253"/>
      <c r="AK87" s="253"/>
      <c r="AL87" s="253"/>
      <c r="AM87" s="253"/>
      <c r="AN87" s="253"/>
      <c r="AO87" s="253"/>
      <c r="AP87" s="253"/>
      <c r="AQ87" s="253"/>
      <c r="AR87" s="253"/>
      <c r="AS87" s="253"/>
      <c r="AT87" s="253"/>
      <c r="AU87" s="253"/>
      <c r="AV87" s="253"/>
      <c r="AW87" s="253"/>
      <c r="AX87" s="253"/>
      <c r="AY87" s="253"/>
      <c r="AZ87" s="253"/>
      <c r="BA87" s="253"/>
      <c r="BB87" s="253"/>
      <c r="BC87" s="253"/>
      <c r="BD87" s="253"/>
      <c r="BE87" s="253"/>
      <c r="BF87" s="253"/>
      <c r="BG87" s="253"/>
      <c r="BH87" s="253"/>
      <c r="BI87" s="253"/>
      <c r="BJ87" s="253"/>
      <c r="BK87" s="337"/>
      <c r="BL87" s="253"/>
      <c r="BM87" s="253"/>
      <c r="BN87" s="253"/>
      <c r="BO87" s="253"/>
      <c r="BP87" s="253"/>
      <c r="BQ87" s="253"/>
      <c r="BR87" s="253"/>
      <c r="BS87" s="253"/>
      <c r="BT87" s="253"/>
      <c r="BU87" s="253"/>
      <c r="BV87" s="253"/>
      <c r="BW87" s="253"/>
      <c r="BX87" s="253"/>
      <c r="BY87" s="253"/>
      <c r="BZ87" s="253"/>
      <c r="CA87" s="253"/>
      <c r="CB87" s="253"/>
      <c r="CC87" s="253"/>
      <c r="CD87" s="253"/>
      <c r="CE87" s="253"/>
      <c r="CF87" s="253"/>
      <c r="CG87" s="253"/>
      <c r="CH87" s="253"/>
      <c r="CI87" s="253"/>
      <c r="CJ87" s="253"/>
      <c r="CK87" s="253"/>
      <c r="CL87" s="253"/>
      <c r="CM87" s="253"/>
      <c r="CN87" s="253"/>
      <c r="CO87" s="253"/>
      <c r="CP87" s="253"/>
      <c r="CQ87" s="253"/>
      <c r="CR87" s="253"/>
      <c r="CS87" s="253"/>
      <c r="CT87" s="253"/>
      <c r="CU87" s="253"/>
      <c r="CV87" s="253"/>
      <c r="CW87" s="253"/>
      <c r="CX87" s="253"/>
      <c r="CY87" s="253"/>
      <c r="CZ87" s="253"/>
      <c r="DA87" s="253"/>
      <c r="DB87" s="253"/>
      <c r="DC87" s="253"/>
      <c r="DD87" s="253"/>
      <c r="DE87" s="253"/>
      <c r="DF87" s="253"/>
      <c r="DG87" s="253"/>
      <c r="DH87" s="253"/>
      <c r="DI87" s="253"/>
      <c r="DJ87" s="253"/>
      <c r="DK87" s="253"/>
      <c r="DL87" s="253"/>
      <c r="DM87" s="253"/>
      <c r="DN87" s="253"/>
      <c r="DO87" s="253"/>
      <c r="DP87" s="253"/>
      <c r="DQ87" s="253"/>
      <c r="DR87" s="253"/>
      <c r="DS87" s="253"/>
      <c r="DT87" s="253"/>
      <c r="DU87" s="253"/>
      <c r="DV87" s="253"/>
      <c r="DW87" s="253"/>
      <c r="DX87" s="253"/>
      <c r="DY87" s="253"/>
      <c r="DZ87" s="253"/>
      <c r="EA87" s="253"/>
      <c r="EB87" s="253"/>
      <c r="EC87" s="253"/>
      <c r="ED87" s="253"/>
      <c r="EE87" s="253"/>
      <c r="EF87" s="253"/>
      <c r="EG87" s="253"/>
      <c r="EH87" s="253"/>
      <c r="EI87" s="253"/>
      <c r="EJ87" s="253"/>
      <c r="EK87" s="253"/>
      <c r="EL87" s="253"/>
      <c r="EM87" s="253"/>
      <c r="EN87" s="253"/>
      <c r="EO87" s="253"/>
      <c r="EP87" s="253"/>
      <c r="EQ87" s="253"/>
      <c r="ER87" s="253"/>
      <c r="ES87" s="253"/>
      <c r="ET87" s="253"/>
      <c r="EU87" s="253"/>
      <c r="EV87" s="253"/>
      <c r="EW87" s="253"/>
      <c r="EX87" s="253"/>
      <c r="EY87" s="253"/>
      <c r="EZ87" s="253"/>
      <c r="FA87" s="253"/>
      <c r="FB87" s="253"/>
      <c r="FC87" s="253"/>
      <c r="FD87" s="253"/>
      <c r="FE87" s="253"/>
      <c r="FF87" s="253"/>
      <c r="FG87" s="253"/>
      <c r="FH87" s="253"/>
      <c r="FI87" s="253"/>
      <c r="FJ87" s="253"/>
      <c r="FK87" s="253"/>
      <c r="FL87" s="253"/>
      <c r="FM87" s="253"/>
      <c r="FN87" s="253"/>
      <c r="FO87" s="253"/>
      <c r="FP87" s="253"/>
      <c r="FQ87" s="253"/>
      <c r="FR87" s="253"/>
      <c r="FS87" s="253"/>
      <c r="FT87" s="253"/>
      <c r="FU87" s="253"/>
      <c r="FV87" s="253"/>
      <c r="FW87" s="253"/>
      <c r="FX87" s="253"/>
      <c r="FY87" s="253"/>
      <c r="FZ87" s="253"/>
      <c r="GA87" s="253"/>
      <c r="GB87" s="253"/>
      <c r="GC87" s="253"/>
      <c r="GD87" s="253"/>
      <c r="GE87" s="253"/>
    </row>
    <row r="88" spans="1:187" hidden="1">
      <c r="B88" s="605" t="s">
        <v>42</v>
      </c>
      <c r="C88" s="606" t="s">
        <v>306</v>
      </c>
      <c r="D88" s="449"/>
      <c r="E88" s="609">
        <f>IF(OR(D88=0,D88=""),קבועים!$C$128,D88)</f>
        <v>20</v>
      </c>
      <c r="F88" s="629" t="e">
        <f>D88*C82</f>
        <v>#REF!</v>
      </c>
      <c r="BJ88" s="253"/>
      <c r="BK88" s="337"/>
    </row>
    <row r="89" spans="1:187" hidden="1">
      <c r="B89" s="605" t="s">
        <v>49</v>
      </c>
      <c r="C89" s="608" t="s">
        <v>315</v>
      </c>
      <c r="D89" s="445"/>
      <c r="E89" s="609">
        <f>IF(OR(D89=0,D89=""),קבועים!$C$129,D89)</f>
        <v>2.9</v>
      </c>
      <c r="F89" s="629" t="e">
        <f>D89*D82</f>
        <v>#REF!</v>
      </c>
      <c r="BJ89" s="253"/>
      <c r="BK89" s="337"/>
    </row>
    <row r="90" spans="1:187" hidden="1">
      <c r="B90" s="605" t="s">
        <v>40</v>
      </c>
      <c r="C90" s="608" t="s">
        <v>316</v>
      </c>
      <c r="D90" s="445"/>
      <c r="E90" s="609">
        <f>IF(OR(D90=0,D90=""),קבועים!$C$130,D90)</f>
        <v>0.47</v>
      </c>
      <c r="F90" s="629" t="e">
        <f>D90*E82</f>
        <v>#REF!</v>
      </c>
      <c r="BJ90" s="253"/>
      <c r="BK90" s="337"/>
    </row>
    <row r="91" spans="1:187" hidden="1">
      <c r="B91" s="605" t="s">
        <v>43</v>
      </c>
      <c r="C91" s="608" t="s">
        <v>317</v>
      </c>
      <c r="D91" s="445"/>
      <c r="E91" s="609">
        <f>IF(OR(D91=0,D91=""),קבועים!$C$131,D91)</f>
        <v>1.49156</v>
      </c>
      <c r="F91" s="629" t="e">
        <f>D91*F82</f>
        <v>#REF!</v>
      </c>
      <c r="BJ91" s="253"/>
      <c r="BK91" s="337"/>
    </row>
    <row r="92" spans="1:187" ht="17.25" hidden="1" thickBot="1">
      <c r="B92" s="619" t="s">
        <v>41</v>
      </c>
      <c r="C92" s="610" t="s">
        <v>317</v>
      </c>
      <c r="D92" s="630"/>
      <c r="E92" s="611">
        <f>IF(OR(D92=0,D92=""),קבועים!$C$132,D92)</f>
        <v>4.5672249999999996</v>
      </c>
      <c r="F92" s="631" t="e">
        <f>D92*G82</f>
        <v>#REF!</v>
      </c>
      <c r="BJ92" s="253"/>
      <c r="BK92" s="337"/>
    </row>
    <row r="93" spans="1:187" hidden="1"/>
    <row r="94" spans="1:187" hidden="1">
      <c r="A94" s="529" t="s">
        <v>2314</v>
      </c>
      <c r="B94" s="604" t="s">
        <v>234</v>
      </c>
      <c r="BJ94" s="253"/>
    </row>
    <row r="95" spans="1:187" ht="17.25" hidden="1" thickBot="1"/>
    <row r="96" spans="1:187" hidden="1">
      <c r="B96" s="632" t="s">
        <v>48</v>
      </c>
      <c r="C96" s="618" t="s">
        <v>235</v>
      </c>
    </row>
    <row r="97" spans="1:191" hidden="1">
      <c r="B97" s="615" t="s">
        <v>2324</v>
      </c>
      <c r="C97" s="607" t="e">
        <f>(#REF!*$E$17-C74*$E$88)+(#REF!*$E$18-D74*$E$89)+(#REF!*$E$19-E74*$E$90)+(#REF!*$E$20-F74*$E$91)+(#REF!*$E$21-G74*$E$92)</f>
        <v>#REF!</v>
      </c>
    </row>
    <row r="98" spans="1:191" hidden="1">
      <c r="B98" s="615" t="s">
        <v>179</v>
      </c>
      <c r="C98" s="607" t="e">
        <f>(#REF!*$E$17-C75*$E$88)+(#REF!*$E$18-D75*$E$89)+(#REF!*$E$19-E75*$E$90)+(#REF!*$E$20-F75*$E$91)+(#REF!*$E$21-G75*$E$92)</f>
        <v>#REF!</v>
      </c>
    </row>
    <row r="99" spans="1:191" hidden="1">
      <c r="B99" s="615" t="s">
        <v>2297</v>
      </c>
      <c r="C99" s="607" t="e">
        <f>(קבועים!#REF!*$E$17-C76*$E$88)+(קבועים!#REF!*$E$18-D76*$E$89)+(קבועים!#REF!*$E$19-E76*$E$90)+(קבועים!#REF!*$E$20-F76*$E$91)+(קבועים!#REF!*$E$21-G76*$E$92)</f>
        <v>#REF!</v>
      </c>
    </row>
    <row r="100" spans="1:191" hidden="1">
      <c r="B100" s="615" t="s">
        <v>180</v>
      </c>
      <c r="C100" s="607" t="e">
        <f>(#REF!*$E$17-C77*$E$88)+(#REF!*$E$18-D77*$E$89)+(#REF!*$E$19-E77*$E$90)+(#REF!*$E$20-F77*$E$91)+(#REF!*$E$21-G77*$E$92)</f>
        <v>#REF!</v>
      </c>
    </row>
    <row r="101" spans="1:191" hidden="1">
      <c r="B101" s="615" t="s">
        <v>2307</v>
      </c>
      <c r="C101" s="607" t="e">
        <f>(#REF!*$E$17-C78*$E$88)+(#REF!*$E$18-D78*$E$89)+(#REF!*$E$19-E78*$E$90)+(#REF!*$E$20-F78*$E$91)+(#REF!*$E$21-G78*$E$92)</f>
        <v>#REF!</v>
      </c>
    </row>
    <row r="102" spans="1:191" hidden="1">
      <c r="B102" s="615" t="s">
        <v>2308</v>
      </c>
      <c r="C102" s="607" t="e">
        <f>(#REF!*$E$17-C79*$E$88)+(#REF!*$E$18-D79*$E$89)+(#REF!*$E$19-E79*$E$90)+(#REF!*$E$20-F79*$E$91)+(#REF!*$E$21-G79*$E$92)</f>
        <v>#REF!</v>
      </c>
    </row>
    <row r="103" spans="1:191" hidden="1">
      <c r="B103" s="615" t="s">
        <v>181</v>
      </c>
      <c r="C103" s="607">
        <f>(כללי!F304*$E$17-C80*$E$88)+(כללי!F305*$E$18-D80*$E$89)+(כללי!F306*$E$19-E80*$E$90)+(כללי!F307*$E$20-F80*$E$91)+(כללי!F308*$E$21-G80*$E$92)</f>
        <v>0</v>
      </c>
    </row>
    <row r="104" spans="1:191" hidden="1">
      <c r="B104" s="615" t="s">
        <v>229</v>
      </c>
      <c r="C104" s="607" t="e">
        <f>(#REF!*$E$17-C81*$E$88)+(#REF!*$E$18-D81*$E$89)+(#REF!*$E$19-E81*$E$90)+(#REF!*$E$20-F81*$E$91)+(#REF!*$E$21-G81*$E$92)</f>
        <v>#REF!</v>
      </c>
    </row>
    <row r="105" spans="1:191" ht="17.25" hidden="1" thickBot="1">
      <c r="B105" s="626" t="s">
        <v>149</v>
      </c>
      <c r="C105" s="612" t="e">
        <f>SUM(C97:C104)</f>
        <v>#REF!</v>
      </c>
    </row>
    <row r="106" spans="1:191" hidden="1"/>
    <row r="107" spans="1:191" ht="33" hidden="1">
      <c r="A107" s="533">
        <v>9.6999999999999993</v>
      </c>
      <c r="B107" s="484" t="s">
        <v>141</v>
      </c>
      <c r="C107" s="485"/>
      <c r="D107" s="486"/>
      <c r="E107" s="487"/>
      <c r="F107" s="485"/>
      <c r="G107" s="485"/>
      <c r="H107" s="485"/>
      <c r="I107" s="488"/>
      <c r="J107" s="488"/>
      <c r="K107" s="491"/>
      <c r="L107" s="491"/>
      <c r="M107" s="491"/>
      <c r="N107" s="491"/>
      <c r="O107" s="491"/>
      <c r="P107" s="491"/>
      <c r="Q107" s="491"/>
      <c r="R107" s="491"/>
      <c r="S107" s="491"/>
      <c r="T107" s="491"/>
      <c r="U107" s="491"/>
      <c r="V107" s="491"/>
      <c r="W107" s="491"/>
      <c r="X107" s="491"/>
      <c r="Y107" s="491"/>
      <c r="Z107" s="491"/>
      <c r="AA107" s="491"/>
      <c r="AB107" s="491"/>
      <c r="AC107" s="491"/>
      <c r="AD107" s="491"/>
      <c r="AE107" s="491"/>
      <c r="AF107" s="491"/>
      <c r="AG107" s="491"/>
      <c r="AH107" s="491"/>
      <c r="AI107" s="491"/>
      <c r="AJ107" s="491"/>
      <c r="AK107" s="491"/>
      <c r="AL107" s="491"/>
      <c r="AM107" s="491"/>
      <c r="AN107" s="491"/>
      <c r="AO107" s="491"/>
      <c r="AP107" s="491"/>
      <c r="AQ107" s="491"/>
      <c r="AR107" s="491"/>
      <c r="AS107" s="491"/>
      <c r="AT107" s="491"/>
      <c r="AU107" s="491"/>
      <c r="AV107" s="491"/>
      <c r="AW107" s="491"/>
      <c r="AX107" s="491"/>
      <c r="AY107" s="491"/>
      <c r="AZ107" s="491"/>
      <c r="BA107" s="491"/>
      <c r="BB107" s="491"/>
      <c r="BC107" s="491"/>
      <c r="BD107" s="491"/>
      <c r="BE107" s="491"/>
      <c r="BF107" s="491"/>
      <c r="BG107" s="491"/>
      <c r="BH107" s="491"/>
      <c r="BI107" s="491"/>
      <c r="BJ107" s="491"/>
      <c r="BK107" s="491"/>
      <c r="BL107" s="491"/>
      <c r="BM107" s="491"/>
      <c r="BN107" s="491"/>
      <c r="BO107" s="491"/>
      <c r="BP107" s="491"/>
      <c r="BQ107" s="491"/>
      <c r="BR107" s="491"/>
      <c r="BS107" s="491"/>
      <c r="BT107" s="491"/>
      <c r="BU107" s="491"/>
      <c r="BV107" s="491"/>
      <c r="BW107" s="491"/>
      <c r="BX107" s="491"/>
      <c r="BY107" s="491"/>
      <c r="BZ107" s="467"/>
      <c r="CA107" s="467"/>
      <c r="CB107" s="467"/>
      <c r="CC107" s="467"/>
      <c r="CD107" s="467"/>
      <c r="CE107" s="467"/>
      <c r="CF107" s="467"/>
      <c r="CG107" s="467"/>
      <c r="CH107" s="467"/>
      <c r="CI107" s="467"/>
      <c r="CJ107" s="467"/>
      <c r="CK107" s="467"/>
      <c r="CL107" s="467"/>
    </row>
    <row r="108" spans="1:191" s="259" customFormat="1" hidden="1">
      <c r="A108" s="529"/>
      <c r="B108" s="791"/>
      <c r="C108" s="791"/>
      <c r="D108" s="253"/>
      <c r="E108" s="253"/>
      <c r="F108" s="253"/>
      <c r="G108" s="253"/>
      <c r="H108" s="253"/>
      <c r="I108" s="253"/>
      <c r="J108" s="253"/>
      <c r="K108" s="253"/>
      <c r="L108" s="253"/>
      <c r="M108" s="253"/>
      <c r="N108" s="253"/>
      <c r="O108" s="253"/>
      <c r="P108" s="253"/>
      <c r="Q108" s="253"/>
      <c r="R108" s="253"/>
      <c r="S108" s="253"/>
      <c r="T108" s="253"/>
      <c r="U108" s="253"/>
      <c r="V108" s="253"/>
      <c r="W108" s="253"/>
      <c r="X108" s="253"/>
      <c r="Y108" s="253"/>
      <c r="Z108" s="253"/>
      <c r="AA108" s="253"/>
      <c r="AB108" s="253"/>
      <c r="AC108" s="253"/>
      <c r="AD108" s="253"/>
      <c r="AE108" s="253"/>
      <c r="AF108" s="253"/>
      <c r="AG108" s="253"/>
      <c r="AH108" s="253"/>
      <c r="AI108" s="253"/>
      <c r="AJ108" s="253"/>
      <c r="AK108" s="253"/>
      <c r="AL108" s="253"/>
      <c r="AM108" s="253"/>
      <c r="AN108" s="253"/>
      <c r="AO108" s="253"/>
      <c r="AP108" s="253"/>
      <c r="AQ108" s="253"/>
      <c r="AR108" s="253"/>
      <c r="AS108" s="253"/>
      <c r="AT108" s="253"/>
      <c r="AU108" s="253"/>
      <c r="AV108" s="253"/>
      <c r="AW108" s="253"/>
      <c r="AX108" s="253"/>
      <c r="AY108" s="253"/>
      <c r="AZ108" s="253"/>
      <c r="BA108" s="253"/>
      <c r="BB108" s="253"/>
      <c r="BC108" s="253"/>
      <c r="BD108" s="253"/>
      <c r="BE108" s="253"/>
      <c r="BF108" s="253"/>
      <c r="BG108" s="253"/>
      <c r="BH108" s="253"/>
      <c r="BI108" s="253"/>
      <c r="BJ108" s="253"/>
      <c r="BK108" s="253"/>
      <c r="BL108" s="253"/>
      <c r="BM108" s="253"/>
      <c r="BN108" s="253"/>
      <c r="BO108" s="337"/>
      <c r="BP108" s="253"/>
      <c r="BQ108" s="253"/>
      <c r="BR108" s="253"/>
      <c r="BS108" s="253"/>
      <c r="BT108" s="253"/>
      <c r="BU108" s="253"/>
      <c r="BV108" s="253"/>
      <c r="BW108" s="253"/>
      <c r="BX108" s="253"/>
      <c r="BY108" s="253"/>
      <c r="BZ108" s="253"/>
      <c r="CA108" s="253"/>
      <c r="CB108" s="253"/>
      <c r="CC108" s="253"/>
      <c r="CD108" s="253"/>
      <c r="CE108" s="253"/>
      <c r="CF108" s="253"/>
      <c r="CG108" s="253"/>
      <c r="CH108" s="253"/>
      <c r="CI108" s="253"/>
      <c r="CJ108" s="253"/>
      <c r="CK108" s="253"/>
      <c r="CL108" s="253"/>
      <c r="CM108" s="253"/>
      <c r="CN108" s="253"/>
      <c r="CO108" s="253"/>
      <c r="CP108" s="253"/>
      <c r="CQ108" s="253"/>
      <c r="CR108" s="253"/>
      <c r="CS108" s="253"/>
      <c r="CT108" s="253"/>
      <c r="CU108" s="253"/>
      <c r="CV108" s="253"/>
      <c r="CW108" s="253"/>
      <c r="CX108" s="253"/>
      <c r="CY108" s="253"/>
      <c r="CZ108" s="253"/>
      <c r="DA108" s="253"/>
      <c r="DB108" s="253"/>
      <c r="DC108" s="253"/>
      <c r="DD108" s="253"/>
      <c r="DE108" s="253"/>
      <c r="DF108" s="253"/>
      <c r="DG108" s="253"/>
      <c r="DH108" s="253"/>
      <c r="DI108" s="253"/>
      <c r="DJ108" s="253"/>
      <c r="DK108" s="253"/>
      <c r="DL108" s="253"/>
      <c r="DM108" s="253"/>
      <c r="DN108" s="253"/>
      <c r="DO108" s="253"/>
      <c r="DP108" s="253"/>
      <c r="DQ108" s="253"/>
      <c r="DR108" s="253"/>
      <c r="DS108" s="253"/>
      <c r="DT108" s="253"/>
      <c r="DU108" s="253"/>
      <c r="DV108" s="253"/>
      <c r="DW108" s="253"/>
      <c r="DX108" s="253"/>
      <c r="DY108" s="253"/>
      <c r="DZ108" s="253"/>
      <c r="EA108" s="253"/>
      <c r="EB108" s="253"/>
      <c r="EC108" s="253"/>
      <c r="ED108" s="253"/>
      <c r="EE108" s="253"/>
      <c r="EF108" s="253"/>
      <c r="EG108" s="253"/>
      <c r="EH108" s="253"/>
      <c r="EI108" s="253"/>
      <c r="EJ108" s="253"/>
      <c r="EK108" s="253"/>
      <c r="EL108" s="253"/>
      <c r="EM108" s="253"/>
      <c r="EN108" s="253"/>
      <c r="EO108" s="253"/>
      <c r="EP108" s="253"/>
      <c r="EQ108" s="253"/>
      <c r="ER108" s="253"/>
      <c r="ES108" s="253"/>
      <c r="ET108" s="253"/>
      <c r="EU108" s="253"/>
      <c r="EV108" s="253"/>
      <c r="EW108" s="253"/>
      <c r="EX108" s="253"/>
      <c r="EY108" s="253"/>
      <c r="EZ108" s="253"/>
      <c r="FA108" s="253"/>
      <c r="FB108" s="253"/>
      <c r="FC108" s="253"/>
      <c r="FD108" s="253"/>
      <c r="FE108" s="253"/>
      <c r="FF108" s="253"/>
      <c r="FG108" s="253"/>
      <c r="FH108" s="253"/>
      <c r="FI108" s="253"/>
      <c r="FJ108" s="253"/>
      <c r="FK108" s="253"/>
      <c r="FL108" s="253"/>
      <c r="FM108" s="253"/>
      <c r="FN108" s="253"/>
      <c r="FO108" s="253"/>
      <c r="FP108" s="253"/>
      <c r="FQ108" s="253"/>
      <c r="FR108" s="253"/>
      <c r="FS108" s="253"/>
      <c r="FT108" s="253"/>
      <c r="FU108" s="253"/>
      <c r="FV108" s="253"/>
      <c r="FW108" s="253"/>
      <c r="FX108" s="253"/>
      <c r="FY108" s="253"/>
      <c r="FZ108" s="253"/>
      <c r="GA108" s="253"/>
      <c r="GB108" s="253"/>
      <c r="GC108" s="253"/>
      <c r="GD108" s="253"/>
      <c r="GE108" s="253"/>
      <c r="GF108" s="253"/>
      <c r="GG108" s="253"/>
      <c r="GH108" s="253"/>
      <c r="GI108" s="253"/>
    </row>
    <row r="109" spans="1:191" s="259" customFormat="1" ht="33" hidden="1">
      <c r="A109" s="529"/>
      <c r="B109" s="450" t="s">
        <v>155</v>
      </c>
      <c r="C109" s="466"/>
      <c r="D109" s="253"/>
      <c r="E109" s="253"/>
      <c r="F109" s="253"/>
      <c r="G109" s="253"/>
      <c r="H109" s="253"/>
      <c r="I109" s="253"/>
      <c r="J109" s="253"/>
      <c r="K109" s="253"/>
      <c r="L109" s="253"/>
      <c r="M109" s="253"/>
      <c r="N109" s="253"/>
      <c r="O109" s="253"/>
      <c r="P109" s="253"/>
      <c r="Q109" s="253"/>
      <c r="R109" s="253"/>
      <c r="S109" s="253"/>
      <c r="T109" s="253"/>
      <c r="U109" s="253"/>
      <c r="V109" s="253"/>
      <c r="W109" s="253"/>
      <c r="X109" s="253"/>
      <c r="Y109" s="253"/>
      <c r="Z109" s="253"/>
      <c r="AA109" s="253"/>
      <c r="AB109" s="253"/>
      <c r="AC109" s="253"/>
      <c r="AD109" s="253"/>
      <c r="AE109" s="253"/>
      <c r="AF109" s="253"/>
      <c r="AG109" s="253"/>
      <c r="AH109" s="253"/>
      <c r="AI109" s="253"/>
      <c r="AJ109" s="253"/>
      <c r="AK109" s="253"/>
      <c r="AL109" s="253"/>
      <c r="AM109" s="253"/>
      <c r="AN109" s="253"/>
      <c r="AO109" s="253"/>
      <c r="AP109" s="253"/>
      <c r="AQ109" s="253"/>
      <c r="AR109" s="253"/>
      <c r="AS109" s="253"/>
      <c r="AT109" s="253"/>
      <c r="AU109" s="253"/>
      <c r="AV109" s="253"/>
      <c r="AW109" s="253"/>
      <c r="AX109" s="253"/>
      <c r="AY109" s="253"/>
      <c r="AZ109" s="253"/>
      <c r="BA109" s="253"/>
      <c r="BB109" s="253"/>
      <c r="BC109" s="253"/>
      <c r="BD109" s="253"/>
      <c r="BE109" s="253"/>
      <c r="BF109" s="253"/>
      <c r="BG109" s="253"/>
      <c r="BH109" s="253"/>
      <c r="BI109" s="253"/>
      <c r="BJ109" s="253"/>
      <c r="BK109" s="253"/>
      <c r="BL109" s="253"/>
      <c r="BM109" s="253"/>
      <c r="BN109" s="253"/>
      <c r="BO109" s="337"/>
      <c r="BP109" s="253"/>
      <c r="BQ109" s="253"/>
      <c r="BR109" s="253"/>
      <c r="BS109" s="253"/>
      <c r="BT109" s="253"/>
      <c r="BU109" s="253"/>
      <c r="BV109" s="253"/>
      <c r="BW109" s="253"/>
      <c r="BX109" s="253"/>
      <c r="BY109" s="253"/>
      <c r="BZ109" s="253"/>
      <c r="CA109" s="253"/>
      <c r="CB109" s="253"/>
      <c r="CC109" s="253"/>
      <c r="CD109" s="253"/>
      <c r="CE109" s="253"/>
      <c r="CF109" s="253"/>
      <c r="CG109" s="253"/>
      <c r="CH109" s="253"/>
      <c r="CI109" s="253"/>
      <c r="CJ109" s="253"/>
      <c r="CK109" s="253"/>
      <c r="CL109" s="253"/>
      <c r="CM109" s="253"/>
      <c r="CN109" s="253"/>
      <c r="CO109" s="253"/>
      <c r="CP109" s="253"/>
      <c r="CQ109" s="253"/>
      <c r="CR109" s="253"/>
      <c r="CS109" s="253"/>
      <c r="CT109" s="253"/>
      <c r="CU109" s="253"/>
      <c r="CV109" s="253"/>
      <c r="CW109" s="253"/>
      <c r="CX109" s="253"/>
      <c r="CY109" s="253"/>
      <c r="CZ109" s="253"/>
      <c r="DA109" s="253"/>
      <c r="DB109" s="253"/>
      <c r="DC109" s="253"/>
      <c r="DD109" s="253"/>
      <c r="DE109" s="253"/>
      <c r="DF109" s="253"/>
      <c r="DG109" s="253"/>
      <c r="DH109" s="253"/>
      <c r="DI109" s="253"/>
      <c r="DJ109" s="253"/>
      <c r="DK109" s="253"/>
      <c r="DL109" s="253"/>
      <c r="DM109" s="253"/>
      <c r="DN109" s="253"/>
      <c r="DO109" s="253"/>
      <c r="DP109" s="253"/>
      <c r="DQ109" s="253"/>
      <c r="DR109" s="253"/>
      <c r="DS109" s="253"/>
      <c r="DT109" s="253"/>
      <c r="DU109" s="253"/>
      <c r="DV109" s="253"/>
      <c r="DW109" s="253"/>
      <c r="DX109" s="253"/>
      <c r="DY109" s="253"/>
      <c r="DZ109" s="253"/>
      <c r="EA109" s="253"/>
      <c r="EB109" s="253"/>
      <c r="EC109" s="253"/>
      <c r="ED109" s="253"/>
      <c r="EE109" s="253"/>
      <c r="EF109" s="253"/>
      <c r="EG109" s="253"/>
      <c r="EH109" s="253"/>
      <c r="EI109" s="253"/>
      <c r="EJ109" s="253"/>
      <c r="EK109" s="253"/>
      <c r="EL109" s="253"/>
      <c r="EM109" s="253"/>
      <c r="EN109" s="253"/>
      <c r="EO109" s="253"/>
      <c r="EP109" s="253"/>
      <c r="EQ109" s="253"/>
      <c r="ER109" s="253"/>
      <c r="ES109" s="253"/>
      <c r="ET109" s="253"/>
      <c r="EU109" s="253"/>
      <c r="EV109" s="253"/>
      <c r="EW109" s="253"/>
      <c r="EX109" s="253"/>
      <c r="EY109" s="253"/>
      <c r="EZ109" s="253"/>
      <c r="FA109" s="253"/>
      <c r="FB109" s="253"/>
      <c r="FC109" s="253"/>
      <c r="FD109" s="253"/>
      <c r="FE109" s="253"/>
      <c r="FF109" s="253"/>
      <c r="FG109" s="253"/>
      <c r="FH109" s="253"/>
      <c r="FI109" s="253"/>
      <c r="FJ109" s="253"/>
      <c r="FK109" s="253"/>
      <c r="FL109" s="253"/>
      <c r="FM109" s="253"/>
      <c r="FN109" s="253"/>
      <c r="FO109" s="253"/>
      <c r="FP109" s="253"/>
      <c r="FQ109" s="253"/>
      <c r="FR109" s="253"/>
      <c r="FS109" s="253"/>
      <c r="FT109" s="253"/>
      <c r="FU109" s="253"/>
      <c r="FV109" s="253"/>
      <c r="FW109" s="253"/>
      <c r="FX109" s="253"/>
      <c r="FY109" s="253"/>
      <c r="FZ109" s="253"/>
      <c r="GA109" s="253"/>
      <c r="GB109" s="253"/>
      <c r="GC109" s="253"/>
      <c r="GD109" s="253"/>
      <c r="GE109" s="253"/>
      <c r="GF109" s="253"/>
      <c r="GG109" s="253"/>
      <c r="GH109" s="253"/>
      <c r="GI109" s="253"/>
    </row>
    <row r="110" spans="1:191" hidden="1"/>
    <row r="111" spans="1:191" hidden="1">
      <c r="A111" s="529" t="s">
        <v>2315</v>
      </c>
      <c r="B111" s="604" t="s">
        <v>255</v>
      </c>
      <c r="BJ111" s="253"/>
    </row>
    <row r="112" spans="1:191" s="259" customFormat="1" ht="17.25" hidden="1" thickBot="1">
      <c r="A112" s="529"/>
      <c r="B112" s="253"/>
      <c r="C112" s="253"/>
      <c r="D112" s="253"/>
      <c r="E112" s="253"/>
      <c r="F112" s="253"/>
      <c r="G112" s="253"/>
      <c r="H112" s="253"/>
      <c r="I112" s="253"/>
      <c r="J112" s="253"/>
      <c r="K112" s="253"/>
      <c r="L112" s="253"/>
      <c r="M112" s="253"/>
      <c r="N112" s="253"/>
      <c r="O112" s="253"/>
      <c r="P112" s="253"/>
      <c r="Q112" s="253"/>
      <c r="R112" s="253"/>
      <c r="S112" s="253"/>
      <c r="T112" s="253"/>
      <c r="U112" s="253"/>
      <c r="V112" s="253"/>
      <c r="W112" s="253"/>
      <c r="X112" s="253"/>
      <c r="Y112" s="253"/>
      <c r="Z112" s="253"/>
      <c r="AA112" s="253"/>
      <c r="AB112" s="253"/>
      <c r="AC112" s="253"/>
      <c r="AD112" s="253"/>
      <c r="AE112" s="253"/>
      <c r="AF112" s="253"/>
      <c r="AG112" s="253"/>
      <c r="AH112" s="253"/>
      <c r="AI112" s="253"/>
      <c r="AJ112" s="253"/>
      <c r="AK112" s="253"/>
      <c r="AL112" s="253"/>
      <c r="AM112" s="253"/>
      <c r="AN112" s="253"/>
      <c r="AO112" s="253"/>
      <c r="AP112" s="253"/>
      <c r="AQ112" s="253"/>
      <c r="AR112" s="253"/>
      <c r="AS112" s="253"/>
      <c r="AT112" s="253"/>
      <c r="AU112" s="253"/>
      <c r="AV112" s="253"/>
      <c r="AW112" s="253"/>
      <c r="AX112" s="253"/>
      <c r="AY112" s="253"/>
      <c r="AZ112" s="253"/>
      <c r="BA112" s="253"/>
      <c r="BB112" s="253"/>
      <c r="BC112" s="253"/>
      <c r="BD112" s="253"/>
      <c r="BE112" s="253"/>
      <c r="BF112" s="253"/>
      <c r="BG112" s="253"/>
      <c r="BH112" s="253"/>
      <c r="BI112" s="253"/>
      <c r="BJ112" s="337"/>
      <c r="BK112" s="253"/>
      <c r="BL112" s="253"/>
      <c r="BM112" s="253"/>
      <c r="BN112" s="253"/>
      <c r="BO112" s="253"/>
      <c r="BP112" s="253"/>
      <c r="BQ112" s="253"/>
      <c r="BR112" s="253"/>
      <c r="BS112" s="253"/>
      <c r="BT112" s="253"/>
      <c r="BU112" s="253"/>
      <c r="BV112" s="253"/>
      <c r="BW112" s="253"/>
      <c r="BX112" s="253"/>
      <c r="BY112" s="253"/>
      <c r="BZ112" s="253"/>
      <c r="CA112" s="253"/>
      <c r="CB112" s="253"/>
      <c r="CC112" s="253"/>
      <c r="CD112" s="253"/>
      <c r="CE112" s="253"/>
      <c r="CF112" s="253"/>
      <c r="CG112" s="253"/>
      <c r="CH112" s="253"/>
      <c r="CI112" s="253"/>
      <c r="CJ112" s="253"/>
      <c r="CK112" s="253"/>
      <c r="CL112" s="253"/>
      <c r="CM112" s="253"/>
      <c r="CN112" s="253"/>
      <c r="CO112" s="253"/>
      <c r="CP112" s="253"/>
      <c r="CQ112" s="253"/>
      <c r="CR112" s="253"/>
      <c r="CS112" s="253"/>
      <c r="CT112" s="253"/>
      <c r="CU112" s="253"/>
      <c r="CV112" s="253"/>
      <c r="CW112" s="253"/>
      <c r="CX112" s="253"/>
      <c r="CY112" s="253"/>
      <c r="CZ112" s="253"/>
      <c r="DA112" s="253"/>
      <c r="DB112" s="253"/>
      <c r="DC112" s="253"/>
      <c r="DD112" s="253"/>
      <c r="DE112" s="253"/>
      <c r="DF112" s="253"/>
      <c r="DG112" s="253"/>
      <c r="DH112" s="253"/>
      <c r="DI112" s="253"/>
      <c r="DJ112" s="253"/>
      <c r="DK112" s="253"/>
      <c r="DL112" s="253"/>
      <c r="DM112" s="253"/>
      <c r="DN112" s="253"/>
      <c r="DO112" s="253"/>
      <c r="DP112" s="253"/>
      <c r="DQ112" s="253"/>
      <c r="DR112" s="253"/>
      <c r="DS112" s="253"/>
      <c r="DT112" s="253"/>
      <c r="DU112" s="253"/>
      <c r="DV112" s="253"/>
      <c r="DW112" s="253"/>
      <c r="DX112" s="253"/>
      <c r="DY112" s="253"/>
      <c r="DZ112" s="253"/>
      <c r="EA112" s="253"/>
      <c r="EB112" s="253"/>
      <c r="EC112" s="253"/>
      <c r="ED112" s="253"/>
      <c r="EE112" s="253"/>
      <c r="EF112" s="253"/>
      <c r="EG112" s="253"/>
      <c r="EH112" s="253"/>
      <c r="EI112" s="253"/>
      <c r="EJ112" s="253"/>
      <c r="EK112" s="253"/>
      <c r="EL112" s="253"/>
      <c r="EM112" s="253"/>
      <c r="EN112" s="253"/>
      <c r="EO112" s="253"/>
      <c r="EP112" s="253"/>
      <c r="EQ112" s="253"/>
      <c r="ER112" s="253"/>
      <c r="ES112" s="253"/>
      <c r="ET112" s="253"/>
      <c r="EU112" s="253"/>
      <c r="EV112" s="253"/>
      <c r="EW112" s="253"/>
      <c r="EX112" s="253"/>
      <c r="EY112" s="253"/>
      <c r="EZ112" s="253"/>
      <c r="FA112" s="253"/>
      <c r="FB112" s="253"/>
      <c r="FC112" s="253"/>
      <c r="FD112" s="253"/>
      <c r="FE112" s="253"/>
      <c r="FF112" s="253"/>
      <c r="FG112" s="253"/>
      <c r="FH112" s="253"/>
      <c r="FI112" s="253"/>
      <c r="FJ112" s="253"/>
      <c r="FK112" s="253"/>
      <c r="FL112" s="253"/>
      <c r="FM112" s="253"/>
      <c r="FN112" s="253"/>
      <c r="FO112" s="253"/>
      <c r="FP112" s="253"/>
      <c r="FQ112" s="253"/>
      <c r="FR112" s="253"/>
      <c r="FS112" s="253"/>
      <c r="FT112" s="253"/>
      <c r="FU112" s="253"/>
      <c r="FV112" s="253"/>
      <c r="FW112" s="253"/>
      <c r="FX112" s="253"/>
      <c r="FY112" s="253"/>
      <c r="FZ112" s="253"/>
      <c r="GA112" s="253"/>
      <c r="GB112" s="253"/>
      <c r="GC112" s="253"/>
      <c r="GD112" s="253"/>
    </row>
    <row r="113" spans="1:187" hidden="1">
      <c r="B113" s="616" t="s">
        <v>48</v>
      </c>
      <c r="C113" s="621" t="s">
        <v>42</v>
      </c>
      <c r="D113" s="621" t="s">
        <v>49</v>
      </c>
      <c r="E113" s="621" t="s">
        <v>40</v>
      </c>
      <c r="F113" s="621" t="s">
        <v>43</v>
      </c>
      <c r="G113" s="622" t="s">
        <v>41</v>
      </c>
      <c r="BJ113" s="253"/>
    </row>
    <row r="114" spans="1:187" s="259" customFormat="1" hidden="1">
      <c r="A114" s="529"/>
      <c r="B114" s="623" t="s">
        <v>178</v>
      </c>
      <c r="C114" s="624" t="s">
        <v>47</v>
      </c>
      <c r="D114" s="624" t="s">
        <v>45</v>
      </c>
      <c r="E114" s="624" t="s">
        <v>46</v>
      </c>
      <c r="F114" s="624" t="s">
        <v>44</v>
      </c>
      <c r="G114" s="625" t="s">
        <v>44</v>
      </c>
      <c r="H114" s="253"/>
      <c r="I114" s="253"/>
      <c r="J114" s="253"/>
      <c r="K114" s="253"/>
      <c r="L114" s="253"/>
      <c r="M114" s="253"/>
      <c r="N114" s="253"/>
      <c r="O114" s="253"/>
      <c r="P114" s="253"/>
      <c r="Q114" s="253"/>
      <c r="R114" s="253"/>
      <c r="S114" s="253"/>
      <c r="T114" s="253"/>
      <c r="U114" s="253"/>
      <c r="V114" s="253"/>
      <c r="W114" s="253"/>
      <c r="X114" s="253"/>
      <c r="Y114" s="253"/>
      <c r="Z114" s="253"/>
      <c r="AA114" s="253"/>
      <c r="AB114" s="253"/>
      <c r="AC114" s="253"/>
      <c r="AD114" s="253"/>
      <c r="AE114" s="253"/>
      <c r="AF114" s="253"/>
      <c r="AG114" s="253"/>
      <c r="AH114" s="253"/>
      <c r="AI114" s="253"/>
      <c r="AJ114" s="253"/>
      <c r="AK114" s="253"/>
      <c r="AL114" s="253"/>
      <c r="AM114" s="253"/>
      <c r="AN114" s="253"/>
      <c r="AO114" s="253"/>
      <c r="AP114" s="253"/>
      <c r="AQ114" s="253"/>
      <c r="AR114" s="253"/>
      <c r="AS114" s="253"/>
      <c r="AT114" s="253"/>
      <c r="AU114" s="253"/>
      <c r="AV114" s="253"/>
      <c r="AW114" s="253"/>
      <c r="AX114" s="253"/>
      <c r="AY114" s="253"/>
      <c r="AZ114" s="253"/>
      <c r="BA114" s="253"/>
      <c r="BB114" s="253"/>
      <c r="BC114" s="253"/>
      <c r="BD114" s="253"/>
      <c r="BE114" s="253"/>
      <c r="BF114" s="253"/>
      <c r="BG114" s="253"/>
      <c r="BH114" s="253"/>
      <c r="BI114" s="253"/>
      <c r="BJ114" s="337"/>
      <c r="BK114" s="253"/>
      <c r="BL114" s="253"/>
      <c r="BM114" s="253"/>
      <c r="BN114" s="253"/>
      <c r="BO114" s="253"/>
      <c r="BP114" s="253"/>
      <c r="BQ114" s="253"/>
      <c r="BR114" s="253"/>
      <c r="BS114" s="253"/>
      <c r="BT114" s="253"/>
      <c r="BU114" s="253"/>
      <c r="BV114" s="253"/>
      <c r="BW114" s="253"/>
      <c r="BX114" s="253"/>
      <c r="BY114" s="253"/>
      <c r="BZ114" s="253"/>
      <c r="CA114" s="253"/>
      <c r="CB114" s="253"/>
      <c r="CC114" s="253"/>
      <c r="CD114" s="253"/>
      <c r="CE114" s="253"/>
      <c r="CF114" s="253"/>
      <c r="CG114" s="253"/>
      <c r="CH114" s="253"/>
      <c r="CI114" s="253"/>
      <c r="CJ114" s="253"/>
      <c r="CK114" s="253"/>
      <c r="CL114" s="253"/>
      <c r="CM114" s="253"/>
      <c r="CN114" s="253"/>
      <c r="CO114" s="253"/>
      <c r="CP114" s="253"/>
      <c r="CQ114" s="253"/>
      <c r="CR114" s="253"/>
      <c r="CS114" s="253"/>
      <c r="CT114" s="253"/>
      <c r="CU114" s="253"/>
      <c r="CV114" s="253"/>
      <c r="CW114" s="253"/>
      <c r="CX114" s="253"/>
      <c r="CY114" s="253"/>
      <c r="CZ114" s="253"/>
      <c r="DA114" s="253"/>
      <c r="DB114" s="253"/>
      <c r="DC114" s="253"/>
      <c r="DD114" s="253"/>
      <c r="DE114" s="253"/>
      <c r="DF114" s="253"/>
      <c r="DG114" s="253"/>
      <c r="DH114" s="253"/>
      <c r="DI114" s="253"/>
      <c r="DJ114" s="253"/>
      <c r="DK114" s="253"/>
      <c r="DL114" s="253"/>
      <c r="DM114" s="253"/>
      <c r="DN114" s="253"/>
      <c r="DO114" s="253"/>
      <c r="DP114" s="253"/>
      <c r="DQ114" s="253"/>
      <c r="DR114" s="253"/>
      <c r="DS114" s="253"/>
      <c r="DT114" s="253"/>
      <c r="DU114" s="253"/>
      <c r="DV114" s="253"/>
      <c r="DW114" s="253"/>
      <c r="DX114" s="253"/>
      <c r="DY114" s="253"/>
      <c r="DZ114" s="253"/>
      <c r="EA114" s="253"/>
      <c r="EB114" s="253"/>
      <c r="EC114" s="253"/>
      <c r="ED114" s="253"/>
      <c r="EE114" s="253"/>
      <c r="EF114" s="253"/>
      <c r="EG114" s="253"/>
      <c r="EH114" s="253"/>
      <c r="EI114" s="253"/>
      <c r="EJ114" s="253"/>
      <c r="EK114" s="253"/>
      <c r="EL114" s="253"/>
      <c r="EM114" s="253"/>
      <c r="EN114" s="253"/>
      <c r="EO114" s="253"/>
      <c r="EP114" s="253"/>
      <c r="EQ114" s="253"/>
      <c r="ER114" s="253"/>
      <c r="ES114" s="253"/>
      <c r="ET114" s="253"/>
      <c r="EU114" s="253"/>
      <c r="EV114" s="253"/>
      <c r="EW114" s="253"/>
      <c r="EX114" s="253"/>
      <c r="EY114" s="253"/>
      <c r="EZ114" s="253"/>
      <c r="FA114" s="253"/>
      <c r="FB114" s="253"/>
      <c r="FC114" s="253"/>
      <c r="FD114" s="253"/>
      <c r="FE114" s="253"/>
      <c r="FF114" s="253"/>
      <c r="FG114" s="253"/>
      <c r="FH114" s="253"/>
      <c r="FI114" s="253"/>
      <c r="FJ114" s="253"/>
      <c r="FK114" s="253"/>
      <c r="FL114" s="253"/>
      <c r="FM114" s="253"/>
      <c r="FN114" s="253"/>
      <c r="FO114" s="253"/>
      <c r="FP114" s="253"/>
      <c r="FQ114" s="253"/>
      <c r="FR114" s="253"/>
      <c r="FS114" s="253"/>
      <c r="FT114" s="253"/>
      <c r="FU114" s="253"/>
      <c r="FV114" s="253"/>
      <c r="FW114" s="253"/>
      <c r="FX114" s="253"/>
      <c r="FY114" s="253"/>
      <c r="FZ114" s="253"/>
      <c r="GA114" s="253"/>
      <c r="GB114" s="253"/>
      <c r="GC114" s="253"/>
      <c r="GD114" s="253"/>
    </row>
    <row r="115" spans="1:187" hidden="1">
      <c r="B115" s="615" t="s">
        <v>2324</v>
      </c>
      <c r="C115" s="614">
        <v>0</v>
      </c>
      <c r="D115" s="614">
        <v>0</v>
      </c>
      <c r="E115" s="614" t="e">
        <f>#REF!</f>
        <v>#REF!</v>
      </c>
      <c r="F115" s="614">
        <v>0</v>
      </c>
      <c r="G115" s="607">
        <v>0</v>
      </c>
    </row>
    <row r="116" spans="1:187" s="259" customFormat="1" hidden="1">
      <c r="A116" s="529"/>
      <c r="B116" s="615" t="s">
        <v>179</v>
      </c>
      <c r="C116" s="614">
        <v>0</v>
      </c>
      <c r="D116" s="614">
        <v>0</v>
      </c>
      <c r="E116" s="614" t="e">
        <f>#REF!</f>
        <v>#REF!</v>
      </c>
      <c r="F116" s="614">
        <v>0</v>
      </c>
      <c r="G116" s="607">
        <v>0</v>
      </c>
      <c r="H116" s="253"/>
      <c r="I116" s="253"/>
      <c r="J116" s="253"/>
      <c r="K116" s="253"/>
      <c r="L116" s="253"/>
      <c r="M116" s="253"/>
      <c r="N116" s="253"/>
      <c r="O116" s="253"/>
      <c r="P116" s="253"/>
      <c r="Q116" s="253"/>
      <c r="R116" s="253"/>
      <c r="S116" s="253"/>
      <c r="T116" s="253"/>
      <c r="U116" s="253"/>
      <c r="V116" s="253"/>
      <c r="W116" s="253"/>
      <c r="X116" s="253"/>
      <c r="Y116" s="253"/>
      <c r="Z116" s="253"/>
      <c r="AA116" s="253"/>
      <c r="AB116" s="253"/>
      <c r="AC116" s="253"/>
      <c r="AD116" s="253"/>
      <c r="AE116" s="253"/>
      <c r="AF116" s="253"/>
      <c r="AG116" s="253"/>
      <c r="AH116" s="253"/>
      <c r="AI116" s="253"/>
      <c r="AJ116" s="253"/>
      <c r="AK116" s="253"/>
      <c r="AL116" s="253"/>
      <c r="AM116" s="253"/>
      <c r="AN116" s="253"/>
      <c r="AO116" s="253"/>
      <c r="AP116" s="253"/>
      <c r="AQ116" s="253"/>
      <c r="AR116" s="253"/>
      <c r="AS116" s="253"/>
      <c r="AT116" s="253"/>
      <c r="AU116" s="253"/>
      <c r="AV116" s="253"/>
      <c r="AW116" s="253"/>
      <c r="AX116" s="253"/>
      <c r="AY116" s="253"/>
      <c r="AZ116" s="253"/>
      <c r="BA116" s="253"/>
      <c r="BB116" s="253"/>
      <c r="BC116" s="253"/>
      <c r="BD116" s="253"/>
      <c r="BE116" s="253"/>
      <c r="BF116" s="253"/>
      <c r="BG116" s="253"/>
      <c r="BH116" s="253"/>
      <c r="BI116" s="253"/>
      <c r="BJ116" s="337"/>
      <c r="BK116" s="253"/>
      <c r="BL116" s="253"/>
      <c r="BM116" s="253"/>
      <c r="BN116" s="253"/>
      <c r="BO116" s="253"/>
      <c r="BP116" s="253"/>
      <c r="BQ116" s="253"/>
      <c r="BR116" s="253"/>
      <c r="BS116" s="253"/>
      <c r="BT116" s="253"/>
      <c r="BU116" s="253"/>
      <c r="BV116" s="253"/>
      <c r="BW116" s="253"/>
      <c r="BX116" s="253"/>
      <c r="BY116" s="253"/>
      <c r="BZ116" s="253"/>
      <c r="CA116" s="253"/>
      <c r="CB116" s="253"/>
      <c r="CC116" s="253"/>
      <c r="CD116" s="253"/>
      <c r="CE116" s="253"/>
      <c r="CF116" s="253"/>
      <c r="CG116" s="253"/>
      <c r="CH116" s="253"/>
      <c r="CI116" s="253"/>
      <c r="CJ116" s="253"/>
      <c r="CK116" s="253"/>
      <c r="CL116" s="253"/>
      <c r="CM116" s="253"/>
      <c r="CN116" s="253"/>
      <c r="CO116" s="253"/>
      <c r="CP116" s="253"/>
      <c r="CQ116" s="253"/>
      <c r="CR116" s="253"/>
      <c r="CS116" s="253"/>
      <c r="CT116" s="253"/>
      <c r="CU116" s="253"/>
      <c r="CV116" s="253"/>
      <c r="CW116" s="253"/>
      <c r="CX116" s="253"/>
      <c r="CY116" s="253"/>
      <c r="CZ116" s="253"/>
      <c r="DA116" s="253"/>
      <c r="DB116" s="253"/>
      <c r="DC116" s="253"/>
      <c r="DD116" s="253"/>
      <c r="DE116" s="253"/>
      <c r="DF116" s="253"/>
      <c r="DG116" s="253"/>
      <c r="DH116" s="253"/>
      <c r="DI116" s="253"/>
      <c r="DJ116" s="253"/>
      <c r="DK116" s="253"/>
      <c r="DL116" s="253"/>
      <c r="DM116" s="253"/>
      <c r="DN116" s="253"/>
      <c r="DO116" s="253"/>
      <c r="DP116" s="253"/>
      <c r="DQ116" s="253"/>
      <c r="DR116" s="253"/>
      <c r="DS116" s="253"/>
      <c r="DT116" s="253"/>
      <c r="DU116" s="253"/>
      <c r="DV116" s="253"/>
      <c r="DW116" s="253"/>
      <c r="DX116" s="253"/>
      <c r="DY116" s="253"/>
      <c r="DZ116" s="253"/>
      <c r="EA116" s="253"/>
      <c r="EB116" s="253"/>
      <c r="EC116" s="253"/>
      <c r="ED116" s="253"/>
      <c r="EE116" s="253"/>
      <c r="EF116" s="253"/>
      <c r="EG116" s="253"/>
      <c r="EH116" s="253"/>
      <c r="EI116" s="253"/>
      <c r="EJ116" s="253"/>
      <c r="EK116" s="253"/>
      <c r="EL116" s="253"/>
      <c r="EM116" s="253"/>
      <c r="EN116" s="253"/>
      <c r="EO116" s="253"/>
      <c r="EP116" s="253"/>
      <c r="EQ116" s="253"/>
      <c r="ER116" s="253"/>
      <c r="ES116" s="253"/>
      <c r="ET116" s="253"/>
      <c r="EU116" s="253"/>
      <c r="EV116" s="253"/>
      <c r="EW116" s="253"/>
      <c r="EX116" s="253"/>
      <c r="EY116" s="253"/>
      <c r="EZ116" s="253"/>
      <c r="FA116" s="253"/>
      <c r="FB116" s="253"/>
      <c r="FC116" s="253"/>
      <c r="FD116" s="253"/>
      <c r="FE116" s="253"/>
      <c r="FF116" s="253"/>
      <c r="FG116" s="253"/>
      <c r="FH116" s="253"/>
      <c r="FI116" s="253"/>
      <c r="FJ116" s="253"/>
      <c r="FK116" s="253"/>
      <c r="FL116" s="253"/>
      <c r="FM116" s="253"/>
      <c r="FN116" s="253"/>
      <c r="FO116" s="253"/>
      <c r="FP116" s="253"/>
      <c r="FQ116" s="253"/>
      <c r="FR116" s="253"/>
      <c r="FS116" s="253"/>
      <c r="FT116" s="253"/>
      <c r="FU116" s="253"/>
      <c r="FV116" s="253"/>
      <c r="FW116" s="253"/>
      <c r="FX116" s="253"/>
      <c r="FY116" s="253"/>
      <c r="FZ116" s="253"/>
      <c r="GA116" s="253"/>
      <c r="GB116" s="253"/>
      <c r="GC116" s="253"/>
      <c r="GD116" s="253"/>
    </row>
    <row r="117" spans="1:187" s="259" customFormat="1" hidden="1">
      <c r="A117" s="529"/>
      <c r="B117" s="615" t="s">
        <v>2297</v>
      </c>
      <c r="C117" s="614" t="e">
        <f>IF(#REF!="גז טבעי",#REF!,0)+IF(#REF!="גז טבעי",#REF!,0)+IF(#REF!="גז טבעי",#REF!,0)+IF(#REF!="גז טבעי",#REF!,0)+IF(#REF!="גז טבעי",#REF!,0)+IF(#REF!="גז טבעי",#REF!,0)+IF(#REF!="גז טבעי",#REF!,0)+IF(#REF!="גז טבעי",#REF!,0)+IF(#REF!="גז טבעי",#REF!,0)+IF(#REF!="גז טבעי",#REF!,0)+IF(#REF!="גז טבעי",#REF!,0)+IF(#REF!="גז טבעי",#REF!,0)+IF(#REF!="גז טבעי",#REF!,0)+IF(#REF!="גז טבעי",#REF!,0)+IF(#REF!="גז טבעי",#REF!,0)+IF(#REF!="גז טבעי",#REF!,0)+IF(#REF!="גז טבעי",#REF!,0)+IF(#REF!="גז טבעי",#REF!,0)</f>
        <v>#REF!</v>
      </c>
      <c r="D117" s="614" t="e">
        <f>IF(#REF!='אמדן כלכלי'!D296,#REF!,0)+IF(#REF!='אמדן כלכלי'!D296,#REF!,0)+IF(#REF!='אמדן כלכלי'!D296,#REF!,0)+IF(#REF!='אמדן כלכלי'!D296,#REF!,0)+IF(#REF!='אמדן כלכלי'!D296,#REF!,0)+IF(#REF!='אמדן כלכלי'!D296,#REF!,0)+IF(#REF!='אמדן כלכלי'!D296,#REF!,0)+IF(#REF!='אמדן כלכלי'!D296,#REF!,0)+IF(#REF!='אמדן כלכלי'!D296,#REF!,0)+IF(#REF!='אמדן כלכלי'!D296,#REF!,0)+IF(#REF!='אמדן כלכלי'!D296,#REF!,0)+IF(#REF!='אמדן כלכלי'!D296,#REF!,0)+IF(#REF!='אמדן כלכלי'!D296,#REF!,0)+IF(#REF!='אמדן כלכלי'!D296,#REF!,0)+IF(#REF!='אמדן כלכלי'!D296,#REF!,0)+IF(#REF!='אמדן כלכלי'!D296,#REF!,0)+IF(#REF!='אמדן כלכלי'!D296,#REF!,0)+IF(#REF!='אמדן כלכלי'!D296,#REF!,0)</f>
        <v>#REF!</v>
      </c>
      <c r="E117" s="614" t="e">
        <f>IF(#REF!="חשמל",#REF!,0)+IF(#REF!="חשמל",#REF!,0)+IF(#REF!="חשמל",#REF!,0)+IF(#REF!="חשמל",#REF!,0)+IF(#REF!="חשמל",#REF!,0)+IF(#REF!="חשמל",#REF!,0)+IF(#REF!="חשמל",#REF!,0)+IF(#REF!="חשמל",#REF!,0)+IF(#REF!="חשמל",#REF!,0)+IF(#REF!="חשמל",#REF!,0)+IF(#REF!="חשמל",#REF!,0)+IF(#REF!="חשמל",#REF!,0)+IF(#REF!="חשמל",#REF!,0)+IF(#REF!="חשמל",#REF!,0)+IF(#REF!="חשמל",#REF!,0)+IF(#REF!="חשמל",#REF!,0)+IF(#REF!="חשמל",#REF!,0)+IF(#REF!="חשמל",#REF!,0)</f>
        <v>#REF!</v>
      </c>
      <c r="F117" s="614" t="e">
        <f>IF(#REF!="מזוט",#REF!,0)+IF(#REF!="מזוט",#REF!,0)+IF(#REF!="מזוט",#REF!,0)+IF(#REF!="מזוט",#REF!,0)+IF(#REF!="מזוט",#REF!,0)+IF(#REF!="מזוט",#REF!,0)+IF(#REF!="מזוט",#REF!,0)+IF(#REF!="מזוט",#REF!,0)+IF(#REF!="מזוט",#REF!,0)+IF(#REF!="מזוט",#REF!,0)+IF(#REF!="מזוט",#REF!,0)+IF(#REF!="מזוט",#REF!,0)+IF(#REF!="מזוט",#REF!,0)+IF(#REF!="מזוט",#REF!,0)+IF(#REF!="מזוט",#REF!,0)+IF(#REF!="מזוט",#REF!,0)+IF(#REF!="מזוט",#REF!,0)+IF(#REF!="מזוט",#REF!,0)</f>
        <v>#REF!</v>
      </c>
      <c r="G117" s="607" t="e">
        <f>IF(#REF!="סולר",#REF!,0)+IF(#REF!="סולר",#REF!,0)+IF(#REF!="סולר",#REF!,0)+IF(#REF!="סולר",#REF!,0)+IF(#REF!="סולר",#REF!,0)+IF(#REF!="סולר",#REF!,0)+IF(#REF!="סולר",#REF!,0)+IF(#REF!="סולר",#REF!,0)+IF(#REF!="סולר",#REF!,0)+IF(#REF!="סולר",#REF!,0)+IF(#REF!="סולר",#REF!,0)+IF(#REF!="סולר",#REF!,0)+IF(#REF!="סולר",#REF!,0)+IF(#REF!="סולר",#REF!,0)+IF(#REF!="סולר",#REF!,0)+IF(#REF!="סולר",#REF!,0)+IF(#REF!="סולר",#REF!,0)+IF(#REF!="סולר",#REF!,0)</f>
        <v>#REF!</v>
      </c>
      <c r="H117" s="253"/>
      <c r="I117" s="253"/>
      <c r="J117" s="253"/>
      <c r="K117" s="253"/>
      <c r="L117" s="253"/>
      <c r="M117" s="253"/>
      <c r="N117" s="253"/>
      <c r="O117" s="253"/>
      <c r="P117" s="253"/>
      <c r="Q117" s="253"/>
      <c r="R117" s="253"/>
      <c r="S117" s="253"/>
      <c r="T117" s="253"/>
      <c r="U117" s="253"/>
      <c r="V117" s="253"/>
      <c r="W117" s="253"/>
      <c r="X117" s="253"/>
      <c r="Y117" s="253"/>
      <c r="Z117" s="253"/>
      <c r="AA117" s="253"/>
      <c r="AB117" s="253"/>
      <c r="AC117" s="253"/>
      <c r="AD117" s="253"/>
      <c r="AE117" s="253"/>
      <c r="AF117" s="253"/>
      <c r="AG117" s="253"/>
      <c r="AH117" s="253"/>
      <c r="AI117" s="253"/>
      <c r="AJ117" s="253"/>
      <c r="AK117" s="253"/>
      <c r="AL117" s="253"/>
      <c r="AM117" s="253"/>
      <c r="AN117" s="253"/>
      <c r="AO117" s="253"/>
      <c r="AP117" s="253"/>
      <c r="AQ117" s="253"/>
      <c r="AR117" s="253"/>
      <c r="AS117" s="253"/>
      <c r="AT117" s="253"/>
      <c r="AU117" s="253"/>
      <c r="AV117" s="253"/>
      <c r="AW117" s="253"/>
      <c r="AX117" s="253"/>
      <c r="AY117" s="253"/>
      <c r="AZ117" s="253"/>
      <c r="BA117" s="253"/>
      <c r="BB117" s="253"/>
      <c r="BC117" s="253"/>
      <c r="BD117" s="253"/>
      <c r="BE117" s="253"/>
      <c r="BF117" s="253"/>
      <c r="BG117" s="253"/>
      <c r="BH117" s="253"/>
      <c r="BI117" s="253"/>
      <c r="BJ117" s="337"/>
      <c r="BK117" s="253"/>
      <c r="BL117" s="253"/>
      <c r="BM117" s="253"/>
      <c r="BN117" s="253"/>
      <c r="BO117" s="253"/>
      <c r="BP117" s="253"/>
      <c r="BQ117" s="253"/>
      <c r="BR117" s="253"/>
      <c r="BS117" s="253"/>
      <c r="BT117" s="253"/>
      <c r="BU117" s="253"/>
      <c r="BV117" s="253"/>
      <c r="BW117" s="253"/>
      <c r="BX117" s="253"/>
      <c r="BY117" s="253"/>
      <c r="BZ117" s="253"/>
      <c r="CA117" s="253"/>
      <c r="CB117" s="253"/>
      <c r="CC117" s="253"/>
      <c r="CD117" s="253"/>
      <c r="CE117" s="253"/>
      <c r="CF117" s="253"/>
      <c r="CG117" s="253"/>
      <c r="CH117" s="253"/>
      <c r="CI117" s="253"/>
      <c r="CJ117" s="253"/>
      <c r="CK117" s="253"/>
      <c r="CL117" s="253"/>
      <c r="CM117" s="253"/>
      <c r="CN117" s="253"/>
      <c r="CO117" s="253"/>
      <c r="CP117" s="253"/>
      <c r="CQ117" s="253"/>
      <c r="CR117" s="253"/>
      <c r="CS117" s="253"/>
      <c r="CT117" s="253"/>
      <c r="CU117" s="253"/>
      <c r="CV117" s="253"/>
      <c r="CW117" s="253"/>
      <c r="CX117" s="253"/>
      <c r="CY117" s="253"/>
      <c r="CZ117" s="253"/>
      <c r="DA117" s="253"/>
      <c r="DB117" s="253"/>
      <c r="DC117" s="253"/>
      <c r="DD117" s="253"/>
      <c r="DE117" s="253"/>
      <c r="DF117" s="253"/>
      <c r="DG117" s="253"/>
      <c r="DH117" s="253"/>
      <c r="DI117" s="253"/>
      <c r="DJ117" s="253"/>
      <c r="DK117" s="253"/>
      <c r="DL117" s="253"/>
      <c r="DM117" s="253"/>
      <c r="DN117" s="253"/>
      <c r="DO117" s="253"/>
      <c r="DP117" s="253"/>
      <c r="DQ117" s="253"/>
      <c r="DR117" s="253"/>
      <c r="DS117" s="253"/>
      <c r="DT117" s="253"/>
      <c r="DU117" s="253"/>
      <c r="DV117" s="253"/>
      <c r="DW117" s="253"/>
      <c r="DX117" s="253"/>
      <c r="DY117" s="253"/>
      <c r="DZ117" s="253"/>
      <c r="EA117" s="253"/>
      <c r="EB117" s="253"/>
      <c r="EC117" s="253"/>
      <c r="ED117" s="253"/>
      <c r="EE117" s="253"/>
      <c r="EF117" s="253"/>
      <c r="EG117" s="253"/>
      <c r="EH117" s="253"/>
      <c r="EI117" s="253"/>
      <c r="EJ117" s="253"/>
      <c r="EK117" s="253"/>
      <c r="EL117" s="253"/>
      <c r="EM117" s="253"/>
      <c r="EN117" s="253"/>
      <c r="EO117" s="253"/>
      <c r="EP117" s="253"/>
      <c r="EQ117" s="253"/>
      <c r="ER117" s="253"/>
      <c r="ES117" s="253"/>
      <c r="ET117" s="253"/>
      <c r="EU117" s="253"/>
      <c r="EV117" s="253"/>
      <c r="EW117" s="253"/>
      <c r="EX117" s="253"/>
      <c r="EY117" s="253"/>
      <c r="EZ117" s="253"/>
      <c r="FA117" s="253"/>
      <c r="FB117" s="253"/>
      <c r="FC117" s="253"/>
      <c r="FD117" s="253"/>
      <c r="FE117" s="253"/>
      <c r="FF117" s="253"/>
      <c r="FG117" s="253"/>
      <c r="FH117" s="253"/>
      <c r="FI117" s="253"/>
      <c r="FJ117" s="253"/>
      <c r="FK117" s="253"/>
      <c r="FL117" s="253"/>
      <c r="FM117" s="253"/>
      <c r="FN117" s="253"/>
      <c r="FO117" s="253"/>
      <c r="FP117" s="253"/>
      <c r="FQ117" s="253"/>
      <c r="FR117" s="253"/>
      <c r="FS117" s="253"/>
      <c r="FT117" s="253"/>
      <c r="FU117" s="253"/>
      <c r="FV117" s="253"/>
      <c r="FW117" s="253"/>
      <c r="FX117" s="253"/>
      <c r="FY117" s="253"/>
      <c r="FZ117" s="253"/>
      <c r="GA117" s="253"/>
      <c r="GB117" s="253"/>
      <c r="GC117" s="253"/>
      <c r="GD117" s="253"/>
    </row>
    <row r="118" spans="1:187" hidden="1">
      <c r="B118" s="615" t="s">
        <v>180</v>
      </c>
      <c r="C118" s="614">
        <v>0</v>
      </c>
      <c r="D118" s="614">
        <v>0</v>
      </c>
      <c r="E118" s="614" t="e">
        <f>#REF!</f>
        <v>#REF!</v>
      </c>
      <c r="F118" s="614">
        <v>0</v>
      </c>
      <c r="G118" s="607">
        <v>0</v>
      </c>
    </row>
    <row r="119" spans="1:187" hidden="1">
      <c r="B119" s="615" t="s">
        <v>2307</v>
      </c>
      <c r="C119" s="614">
        <v>0</v>
      </c>
      <c r="D119" s="614">
        <v>0</v>
      </c>
      <c r="E119" s="614" t="e">
        <f>#REF!</f>
        <v>#REF!</v>
      </c>
      <c r="F119" s="614">
        <v>0</v>
      </c>
      <c r="G119" s="614">
        <v>0</v>
      </c>
    </row>
    <row r="120" spans="1:187" hidden="1">
      <c r="B120" s="615" t="s">
        <v>2308</v>
      </c>
      <c r="C120" s="614">
        <v>0</v>
      </c>
      <c r="D120" s="614">
        <v>0</v>
      </c>
      <c r="E120" s="614" t="e">
        <f>#REF!</f>
        <v>#REF!</v>
      </c>
      <c r="F120" s="614">
        <v>0</v>
      </c>
      <c r="G120" s="614">
        <v>0</v>
      </c>
    </row>
    <row r="121" spans="1:187" s="259" customFormat="1" hidden="1">
      <c r="A121" s="529"/>
      <c r="B121" s="615" t="s">
        <v>181</v>
      </c>
      <c r="C121" s="614">
        <f>כללי!C386</f>
        <v>0</v>
      </c>
      <c r="D121" s="614">
        <f>כללי!C387</f>
        <v>0</v>
      </c>
      <c r="E121" s="614">
        <f>כללי!C388</f>
        <v>0</v>
      </c>
      <c r="F121" s="614">
        <f>כללי!C389</f>
        <v>0</v>
      </c>
      <c r="G121" s="607">
        <f>כללי!C390</f>
        <v>0</v>
      </c>
      <c r="H121" s="253"/>
      <c r="I121" s="253"/>
      <c r="J121" s="253"/>
      <c r="K121" s="253"/>
      <c r="L121" s="253"/>
      <c r="M121" s="253"/>
      <c r="N121" s="253"/>
      <c r="O121" s="253"/>
      <c r="P121" s="253"/>
      <c r="Q121" s="253"/>
      <c r="R121" s="253"/>
      <c r="S121" s="253"/>
      <c r="T121" s="253"/>
      <c r="U121" s="253"/>
      <c r="V121" s="253"/>
      <c r="W121" s="253"/>
      <c r="X121" s="253"/>
      <c r="Y121" s="253"/>
      <c r="Z121" s="253"/>
      <c r="AA121" s="253"/>
      <c r="AB121" s="253"/>
      <c r="AC121" s="253"/>
      <c r="AD121" s="253"/>
      <c r="AE121" s="253"/>
      <c r="AF121" s="253"/>
      <c r="AG121" s="253"/>
      <c r="AH121" s="253"/>
      <c r="AI121" s="253"/>
      <c r="AJ121" s="253"/>
      <c r="AK121" s="253"/>
      <c r="AL121" s="253"/>
      <c r="AM121" s="253"/>
      <c r="AN121" s="253"/>
      <c r="AO121" s="253"/>
      <c r="AP121" s="253"/>
      <c r="AQ121" s="253"/>
      <c r="AR121" s="253"/>
      <c r="AS121" s="253"/>
      <c r="AT121" s="253"/>
      <c r="AU121" s="253"/>
      <c r="AV121" s="253"/>
      <c r="AW121" s="253"/>
      <c r="AX121" s="253"/>
      <c r="AY121" s="253"/>
      <c r="AZ121" s="253"/>
      <c r="BA121" s="253"/>
      <c r="BB121" s="253"/>
      <c r="BC121" s="253"/>
      <c r="BD121" s="253"/>
      <c r="BE121" s="253"/>
      <c r="BF121" s="253"/>
      <c r="BG121" s="253"/>
      <c r="BH121" s="253"/>
      <c r="BI121" s="253"/>
      <c r="BJ121" s="337"/>
      <c r="BK121" s="253"/>
      <c r="BL121" s="253"/>
      <c r="BM121" s="253"/>
      <c r="BN121" s="253"/>
      <c r="BO121" s="253"/>
      <c r="BP121" s="253"/>
      <c r="BQ121" s="253"/>
      <c r="BR121" s="253"/>
      <c r="BS121" s="253"/>
      <c r="BT121" s="253"/>
      <c r="BU121" s="253"/>
      <c r="BV121" s="253"/>
      <c r="BW121" s="253"/>
      <c r="BX121" s="253"/>
      <c r="BY121" s="253"/>
      <c r="BZ121" s="253"/>
      <c r="CA121" s="253"/>
      <c r="CB121" s="253"/>
      <c r="CC121" s="253"/>
      <c r="CD121" s="253"/>
      <c r="CE121" s="253"/>
      <c r="CF121" s="253"/>
      <c r="CG121" s="253"/>
      <c r="CH121" s="253"/>
      <c r="CI121" s="253"/>
      <c r="CJ121" s="253"/>
      <c r="CK121" s="253"/>
      <c r="CL121" s="253"/>
      <c r="CM121" s="253"/>
      <c r="CN121" s="253"/>
      <c r="CO121" s="253"/>
      <c r="CP121" s="253"/>
      <c r="CQ121" s="253"/>
      <c r="CR121" s="253"/>
      <c r="CS121" s="253"/>
      <c r="CT121" s="253"/>
      <c r="CU121" s="253"/>
      <c r="CV121" s="253"/>
      <c r="CW121" s="253"/>
      <c r="CX121" s="253"/>
      <c r="CY121" s="253"/>
      <c r="CZ121" s="253"/>
      <c r="DA121" s="253"/>
      <c r="DB121" s="253"/>
      <c r="DC121" s="253"/>
      <c r="DD121" s="253"/>
      <c r="DE121" s="253"/>
      <c r="DF121" s="253"/>
      <c r="DG121" s="253"/>
      <c r="DH121" s="253"/>
      <c r="DI121" s="253"/>
      <c r="DJ121" s="253"/>
      <c r="DK121" s="253"/>
      <c r="DL121" s="253"/>
      <c r="DM121" s="253"/>
      <c r="DN121" s="253"/>
      <c r="DO121" s="253"/>
      <c r="DP121" s="253"/>
      <c r="DQ121" s="253"/>
      <c r="DR121" s="253"/>
      <c r="DS121" s="253"/>
      <c r="DT121" s="253"/>
      <c r="DU121" s="253"/>
      <c r="DV121" s="253"/>
      <c r="DW121" s="253"/>
      <c r="DX121" s="253"/>
      <c r="DY121" s="253"/>
      <c r="DZ121" s="253"/>
      <c r="EA121" s="253"/>
      <c r="EB121" s="253"/>
      <c r="EC121" s="253"/>
      <c r="ED121" s="253"/>
      <c r="EE121" s="253"/>
      <c r="EF121" s="253"/>
      <c r="EG121" s="253"/>
      <c r="EH121" s="253"/>
      <c r="EI121" s="253"/>
      <c r="EJ121" s="253"/>
      <c r="EK121" s="253"/>
      <c r="EL121" s="253"/>
      <c r="EM121" s="253"/>
      <c r="EN121" s="253"/>
      <c r="EO121" s="253"/>
      <c r="EP121" s="253"/>
      <c r="EQ121" s="253"/>
      <c r="ER121" s="253"/>
      <c r="ES121" s="253"/>
      <c r="ET121" s="253"/>
      <c r="EU121" s="253"/>
      <c r="EV121" s="253"/>
      <c r="EW121" s="253"/>
      <c r="EX121" s="253"/>
      <c r="EY121" s="253"/>
      <c r="EZ121" s="253"/>
      <c r="FA121" s="253"/>
      <c r="FB121" s="253"/>
      <c r="FC121" s="253"/>
      <c r="FD121" s="253"/>
      <c r="FE121" s="253"/>
      <c r="FF121" s="253"/>
      <c r="FG121" s="253"/>
      <c r="FH121" s="253"/>
      <c r="FI121" s="253"/>
      <c r="FJ121" s="253"/>
      <c r="FK121" s="253"/>
      <c r="FL121" s="253"/>
      <c r="FM121" s="253"/>
      <c r="FN121" s="253"/>
      <c r="FO121" s="253"/>
      <c r="FP121" s="253"/>
      <c r="FQ121" s="253"/>
      <c r="FR121" s="253"/>
      <c r="FS121" s="253"/>
      <c r="FT121" s="253"/>
      <c r="FU121" s="253"/>
      <c r="FV121" s="253"/>
      <c r="FW121" s="253"/>
      <c r="FX121" s="253"/>
      <c r="FY121" s="253"/>
      <c r="FZ121" s="253"/>
      <c r="GA121" s="253"/>
      <c r="GB121" s="253"/>
      <c r="GC121" s="253"/>
      <c r="GD121" s="253"/>
    </row>
    <row r="122" spans="1:187" s="259" customFormat="1" hidden="1">
      <c r="A122" s="529"/>
      <c r="B122" s="615" t="s">
        <v>229</v>
      </c>
      <c r="C122" s="614">
        <v>0</v>
      </c>
      <c r="D122" s="614">
        <v>0</v>
      </c>
      <c r="E122" s="614" t="e">
        <f>#REF!-'7. ייצור חשמל'!E177</f>
        <v>#REF!</v>
      </c>
      <c r="F122" s="614">
        <v>0</v>
      </c>
      <c r="G122" s="607">
        <v>0</v>
      </c>
      <c r="H122" s="253"/>
      <c r="I122" s="253"/>
      <c r="J122" s="253"/>
      <c r="K122" s="253"/>
      <c r="L122" s="253"/>
      <c r="M122" s="253"/>
      <c r="N122" s="253"/>
      <c r="O122" s="253"/>
      <c r="P122" s="253"/>
      <c r="Q122" s="253"/>
      <c r="R122" s="253"/>
      <c r="S122" s="253"/>
      <c r="T122" s="253"/>
      <c r="U122" s="253"/>
      <c r="V122" s="253"/>
      <c r="W122" s="253"/>
      <c r="X122" s="253"/>
      <c r="Y122" s="253"/>
      <c r="Z122" s="253"/>
      <c r="AA122" s="253"/>
      <c r="AB122" s="253"/>
      <c r="AC122" s="253"/>
      <c r="AD122" s="253"/>
      <c r="AE122" s="253"/>
      <c r="AF122" s="253"/>
      <c r="AG122" s="253"/>
      <c r="AH122" s="253"/>
      <c r="AI122" s="253"/>
      <c r="AJ122" s="253"/>
      <c r="AK122" s="253"/>
      <c r="AL122" s="253"/>
      <c r="AM122" s="253"/>
      <c r="AN122" s="253"/>
      <c r="AO122" s="253"/>
      <c r="AP122" s="253"/>
      <c r="AQ122" s="253"/>
      <c r="AR122" s="253"/>
      <c r="AS122" s="253"/>
      <c r="AT122" s="253"/>
      <c r="AU122" s="253"/>
      <c r="AV122" s="253"/>
      <c r="AW122" s="253"/>
      <c r="AX122" s="253"/>
      <c r="AY122" s="253"/>
      <c r="AZ122" s="253"/>
      <c r="BA122" s="253"/>
      <c r="BB122" s="253"/>
      <c r="BC122" s="253"/>
      <c r="BD122" s="253"/>
      <c r="BE122" s="253"/>
      <c r="BF122" s="253"/>
      <c r="BG122" s="253"/>
      <c r="BH122" s="253"/>
      <c r="BI122" s="253"/>
      <c r="BJ122" s="337"/>
      <c r="BK122" s="253"/>
      <c r="BL122" s="253"/>
      <c r="BM122" s="253"/>
      <c r="BN122" s="253"/>
      <c r="BO122" s="253"/>
      <c r="BP122" s="253"/>
      <c r="BQ122" s="253"/>
      <c r="BR122" s="253"/>
      <c r="BS122" s="253"/>
      <c r="BT122" s="253"/>
      <c r="BU122" s="253"/>
      <c r="BV122" s="253"/>
      <c r="BW122" s="253"/>
      <c r="BX122" s="253"/>
      <c r="BY122" s="253"/>
      <c r="BZ122" s="253"/>
      <c r="CA122" s="253"/>
      <c r="CB122" s="253"/>
      <c r="CC122" s="253"/>
      <c r="CD122" s="253"/>
      <c r="CE122" s="253"/>
      <c r="CF122" s="253"/>
      <c r="CG122" s="253"/>
      <c r="CH122" s="253"/>
      <c r="CI122" s="253"/>
      <c r="CJ122" s="253"/>
      <c r="CK122" s="253"/>
      <c r="CL122" s="253"/>
      <c r="CM122" s="253"/>
      <c r="CN122" s="253"/>
      <c r="CO122" s="253"/>
      <c r="CP122" s="253"/>
      <c r="CQ122" s="253"/>
      <c r="CR122" s="253"/>
      <c r="CS122" s="253"/>
      <c r="CT122" s="253"/>
      <c r="CU122" s="253"/>
      <c r="CV122" s="253"/>
      <c r="CW122" s="253"/>
      <c r="CX122" s="253"/>
      <c r="CY122" s="253"/>
      <c r="CZ122" s="253"/>
      <c r="DA122" s="253"/>
      <c r="DB122" s="253"/>
      <c r="DC122" s="253"/>
      <c r="DD122" s="253"/>
      <c r="DE122" s="253"/>
      <c r="DF122" s="253"/>
      <c r="DG122" s="253"/>
      <c r="DH122" s="253"/>
      <c r="DI122" s="253"/>
      <c r="DJ122" s="253"/>
      <c r="DK122" s="253"/>
      <c r="DL122" s="253"/>
      <c r="DM122" s="253"/>
      <c r="DN122" s="253"/>
      <c r="DO122" s="253"/>
      <c r="DP122" s="253"/>
      <c r="DQ122" s="253"/>
      <c r="DR122" s="253"/>
      <c r="DS122" s="253"/>
      <c r="DT122" s="253"/>
      <c r="DU122" s="253"/>
      <c r="DV122" s="253"/>
      <c r="DW122" s="253"/>
      <c r="DX122" s="253"/>
      <c r="DY122" s="253"/>
      <c r="DZ122" s="253"/>
      <c r="EA122" s="253"/>
      <c r="EB122" s="253"/>
      <c r="EC122" s="253"/>
      <c r="ED122" s="253"/>
      <c r="EE122" s="253"/>
      <c r="EF122" s="253"/>
      <c r="EG122" s="253"/>
      <c r="EH122" s="253"/>
      <c r="EI122" s="253"/>
      <c r="EJ122" s="253"/>
      <c r="EK122" s="253"/>
      <c r="EL122" s="253"/>
      <c r="EM122" s="253"/>
      <c r="EN122" s="253"/>
      <c r="EO122" s="253"/>
      <c r="EP122" s="253"/>
      <c r="EQ122" s="253"/>
      <c r="ER122" s="253"/>
      <c r="ES122" s="253"/>
      <c r="ET122" s="253"/>
      <c r="EU122" s="253"/>
      <c r="EV122" s="253"/>
      <c r="EW122" s="253"/>
      <c r="EX122" s="253"/>
      <c r="EY122" s="253"/>
      <c r="EZ122" s="253"/>
      <c r="FA122" s="253"/>
      <c r="FB122" s="253"/>
      <c r="FC122" s="253"/>
      <c r="FD122" s="253"/>
      <c r="FE122" s="253"/>
      <c r="FF122" s="253"/>
      <c r="FG122" s="253"/>
      <c r="FH122" s="253"/>
      <c r="FI122" s="253"/>
      <c r="FJ122" s="253"/>
      <c r="FK122" s="253"/>
      <c r="FL122" s="253"/>
      <c r="FM122" s="253"/>
      <c r="FN122" s="253"/>
      <c r="FO122" s="253"/>
      <c r="FP122" s="253"/>
      <c r="FQ122" s="253"/>
      <c r="FR122" s="253"/>
      <c r="FS122" s="253"/>
      <c r="FT122" s="253"/>
      <c r="FU122" s="253"/>
      <c r="FV122" s="253"/>
      <c r="FW122" s="253"/>
      <c r="FX122" s="253"/>
      <c r="FY122" s="253"/>
      <c r="FZ122" s="253"/>
      <c r="GA122" s="253"/>
      <c r="GB122" s="253"/>
      <c r="GC122" s="253"/>
      <c r="GD122" s="253"/>
    </row>
    <row r="123" spans="1:187" s="259" customFormat="1" ht="17.25" hidden="1" thickBot="1">
      <c r="A123" s="529"/>
      <c r="B123" s="626" t="s">
        <v>149</v>
      </c>
      <c r="C123" s="627" t="e">
        <f>SUM(C115:C122)</f>
        <v>#REF!</v>
      </c>
      <c r="D123" s="627" t="e">
        <f>SUM(D115:D122)</f>
        <v>#REF!</v>
      </c>
      <c r="E123" s="627" t="e">
        <f>SUM(E115:E122)</f>
        <v>#REF!</v>
      </c>
      <c r="F123" s="627" t="e">
        <f>SUM(F115:F122)</f>
        <v>#REF!</v>
      </c>
      <c r="G123" s="612" t="e">
        <f>SUM(G115:G122)</f>
        <v>#REF!</v>
      </c>
      <c r="H123" s="253"/>
      <c r="I123" s="253"/>
      <c r="J123" s="253"/>
      <c r="K123" s="253"/>
      <c r="L123" s="253"/>
      <c r="M123" s="253"/>
      <c r="N123" s="253"/>
      <c r="O123" s="253"/>
      <c r="P123" s="253"/>
      <c r="Q123" s="253"/>
      <c r="R123" s="253"/>
      <c r="S123" s="253"/>
      <c r="T123" s="253"/>
      <c r="U123" s="253"/>
      <c r="V123" s="253"/>
      <c r="W123" s="253"/>
      <c r="X123" s="253"/>
      <c r="Y123" s="253"/>
      <c r="Z123" s="253"/>
      <c r="AA123" s="253"/>
      <c r="AB123" s="253"/>
      <c r="AC123" s="253"/>
      <c r="AD123" s="253"/>
      <c r="AE123" s="253"/>
      <c r="AF123" s="253"/>
      <c r="AG123" s="253"/>
      <c r="AH123" s="253"/>
      <c r="AI123" s="253"/>
      <c r="AJ123" s="253"/>
      <c r="AK123" s="253"/>
      <c r="AL123" s="253"/>
      <c r="AM123" s="253"/>
      <c r="AN123" s="253"/>
      <c r="AO123" s="253"/>
      <c r="AP123" s="253"/>
      <c r="AQ123" s="253"/>
      <c r="AR123" s="253"/>
      <c r="AS123" s="253"/>
      <c r="AT123" s="253"/>
      <c r="AU123" s="253"/>
      <c r="AV123" s="253"/>
      <c r="AW123" s="253"/>
      <c r="AX123" s="253"/>
      <c r="AY123" s="253"/>
      <c r="AZ123" s="253"/>
      <c r="BA123" s="253"/>
      <c r="BB123" s="253"/>
      <c r="BC123" s="253"/>
      <c r="BD123" s="253"/>
      <c r="BE123" s="253"/>
      <c r="BF123" s="253"/>
      <c r="BG123" s="253"/>
      <c r="BH123" s="253"/>
      <c r="BI123" s="253"/>
      <c r="BJ123" s="337"/>
      <c r="BK123" s="253"/>
      <c r="BL123" s="253"/>
      <c r="BM123" s="253"/>
      <c r="BN123" s="253"/>
      <c r="BO123" s="253"/>
      <c r="BP123" s="253"/>
      <c r="BQ123" s="253"/>
      <c r="BR123" s="253"/>
      <c r="BS123" s="253"/>
      <c r="BT123" s="253"/>
      <c r="BU123" s="253"/>
      <c r="BV123" s="253"/>
      <c r="BW123" s="253"/>
      <c r="BX123" s="253"/>
      <c r="BY123" s="253"/>
      <c r="BZ123" s="253"/>
      <c r="CA123" s="253"/>
      <c r="CB123" s="253"/>
      <c r="CC123" s="253"/>
      <c r="CD123" s="253"/>
      <c r="CE123" s="253"/>
      <c r="CF123" s="253"/>
      <c r="CG123" s="253"/>
      <c r="CH123" s="253"/>
      <c r="CI123" s="253"/>
      <c r="CJ123" s="253"/>
      <c r="CK123" s="253"/>
      <c r="CL123" s="253"/>
      <c r="CM123" s="253"/>
      <c r="CN123" s="253"/>
      <c r="CO123" s="253"/>
      <c r="CP123" s="253"/>
      <c r="CQ123" s="253"/>
      <c r="CR123" s="253"/>
      <c r="CS123" s="253"/>
      <c r="CT123" s="253"/>
      <c r="CU123" s="253"/>
      <c r="CV123" s="253"/>
      <c r="CW123" s="253"/>
      <c r="CX123" s="253"/>
      <c r="CY123" s="253"/>
      <c r="CZ123" s="253"/>
      <c r="DA123" s="253"/>
      <c r="DB123" s="253"/>
      <c r="DC123" s="253"/>
      <c r="DD123" s="253"/>
      <c r="DE123" s="253"/>
      <c r="DF123" s="253"/>
      <c r="DG123" s="253"/>
      <c r="DH123" s="253"/>
      <c r="DI123" s="253"/>
      <c r="DJ123" s="253"/>
      <c r="DK123" s="253"/>
      <c r="DL123" s="253"/>
      <c r="DM123" s="253"/>
      <c r="DN123" s="253"/>
      <c r="DO123" s="253"/>
      <c r="DP123" s="253"/>
      <c r="DQ123" s="253"/>
      <c r="DR123" s="253"/>
      <c r="DS123" s="253"/>
      <c r="DT123" s="253"/>
      <c r="DU123" s="253"/>
      <c r="DV123" s="253"/>
      <c r="DW123" s="253"/>
      <c r="DX123" s="253"/>
      <c r="DY123" s="253"/>
      <c r="DZ123" s="253"/>
      <c r="EA123" s="253"/>
      <c r="EB123" s="253"/>
      <c r="EC123" s="253"/>
      <c r="ED123" s="253"/>
      <c r="EE123" s="253"/>
      <c r="EF123" s="253"/>
      <c r="EG123" s="253"/>
      <c r="EH123" s="253"/>
      <c r="EI123" s="253"/>
      <c r="EJ123" s="253"/>
      <c r="EK123" s="253"/>
      <c r="EL123" s="253"/>
      <c r="EM123" s="253"/>
      <c r="EN123" s="253"/>
      <c r="EO123" s="253"/>
      <c r="EP123" s="253"/>
      <c r="EQ123" s="253"/>
      <c r="ER123" s="253"/>
      <c r="ES123" s="253"/>
      <c r="ET123" s="253"/>
      <c r="EU123" s="253"/>
      <c r="EV123" s="253"/>
      <c r="EW123" s="253"/>
      <c r="EX123" s="253"/>
      <c r="EY123" s="253"/>
      <c r="EZ123" s="253"/>
      <c r="FA123" s="253"/>
      <c r="FB123" s="253"/>
      <c r="FC123" s="253"/>
      <c r="FD123" s="253"/>
      <c r="FE123" s="253"/>
      <c r="FF123" s="253"/>
      <c r="FG123" s="253"/>
      <c r="FH123" s="253"/>
      <c r="FI123" s="253"/>
      <c r="FJ123" s="253"/>
      <c r="FK123" s="253"/>
      <c r="FL123" s="253"/>
      <c r="FM123" s="253"/>
      <c r="FN123" s="253"/>
      <c r="FO123" s="253"/>
      <c r="FP123" s="253"/>
      <c r="FQ123" s="253"/>
      <c r="FR123" s="253"/>
      <c r="FS123" s="253"/>
      <c r="FT123" s="253"/>
      <c r="FU123" s="253"/>
      <c r="FV123" s="253"/>
      <c r="FW123" s="253"/>
      <c r="FX123" s="253"/>
      <c r="FY123" s="253"/>
      <c r="FZ123" s="253"/>
      <c r="GA123" s="253"/>
      <c r="GB123" s="253"/>
      <c r="GC123" s="253"/>
      <c r="GD123" s="253"/>
    </row>
    <row r="124" spans="1:187" s="259" customFormat="1" hidden="1">
      <c r="A124" s="529"/>
      <c r="B124" s="278"/>
      <c r="C124" s="278"/>
      <c r="D124" s="278"/>
      <c r="E124" s="278"/>
      <c r="F124" s="278"/>
      <c r="G124" s="278"/>
      <c r="H124" s="253"/>
      <c r="I124" s="253"/>
      <c r="J124" s="253"/>
      <c r="K124" s="253"/>
      <c r="L124" s="253"/>
      <c r="M124" s="253"/>
      <c r="N124" s="253"/>
      <c r="O124" s="253"/>
      <c r="P124" s="253"/>
      <c r="Q124" s="253"/>
      <c r="R124" s="253"/>
      <c r="S124" s="253"/>
      <c r="T124" s="253"/>
      <c r="U124" s="253"/>
      <c r="V124" s="253"/>
      <c r="W124" s="253"/>
      <c r="X124" s="253"/>
      <c r="Y124" s="253"/>
      <c r="Z124" s="253"/>
      <c r="AA124" s="253"/>
      <c r="AB124" s="253"/>
      <c r="AC124" s="253"/>
      <c r="AD124" s="253"/>
      <c r="AE124" s="253"/>
      <c r="AF124" s="253"/>
      <c r="AG124" s="253"/>
      <c r="AH124" s="253"/>
      <c r="AI124" s="253"/>
      <c r="AJ124" s="253"/>
      <c r="AK124" s="253"/>
      <c r="AL124" s="253"/>
      <c r="AM124" s="253"/>
      <c r="AN124" s="253"/>
      <c r="AO124" s="253"/>
      <c r="AP124" s="253"/>
      <c r="AQ124" s="253"/>
      <c r="AR124" s="253"/>
      <c r="AS124" s="253"/>
      <c r="AT124" s="253"/>
      <c r="AU124" s="253"/>
      <c r="AV124" s="253"/>
      <c r="AW124" s="253"/>
      <c r="AX124" s="253"/>
      <c r="AY124" s="253"/>
      <c r="AZ124" s="253"/>
      <c r="BA124" s="253"/>
      <c r="BB124" s="253"/>
      <c r="BC124" s="253"/>
      <c r="BD124" s="253"/>
      <c r="BE124" s="253"/>
      <c r="BF124" s="253"/>
      <c r="BG124" s="253"/>
      <c r="BH124" s="253"/>
      <c r="BI124" s="253"/>
      <c r="BJ124" s="337"/>
      <c r="BK124" s="253"/>
      <c r="BL124" s="253"/>
      <c r="BM124" s="253"/>
      <c r="BN124" s="253"/>
      <c r="BO124" s="253"/>
      <c r="BP124" s="253"/>
      <c r="BQ124" s="253"/>
      <c r="BR124" s="253"/>
      <c r="BS124" s="253"/>
      <c r="BT124" s="253"/>
      <c r="BU124" s="253"/>
      <c r="BV124" s="253"/>
      <c r="BW124" s="253"/>
      <c r="BX124" s="253"/>
      <c r="BY124" s="253"/>
      <c r="BZ124" s="253"/>
      <c r="CA124" s="253"/>
      <c r="CB124" s="253"/>
      <c r="CC124" s="253"/>
      <c r="CD124" s="253"/>
      <c r="CE124" s="253"/>
      <c r="CF124" s="253"/>
      <c r="CG124" s="253"/>
      <c r="CH124" s="253"/>
      <c r="CI124" s="253"/>
      <c r="CJ124" s="253"/>
      <c r="CK124" s="253"/>
      <c r="CL124" s="253"/>
      <c r="CM124" s="253"/>
      <c r="CN124" s="253"/>
      <c r="CO124" s="253"/>
      <c r="CP124" s="253"/>
      <c r="CQ124" s="253"/>
      <c r="CR124" s="253"/>
      <c r="CS124" s="253"/>
      <c r="CT124" s="253"/>
      <c r="CU124" s="253"/>
      <c r="CV124" s="253"/>
      <c r="CW124" s="253"/>
      <c r="CX124" s="253"/>
      <c r="CY124" s="253"/>
      <c r="CZ124" s="253"/>
      <c r="DA124" s="253"/>
      <c r="DB124" s="253"/>
      <c r="DC124" s="253"/>
      <c r="DD124" s="253"/>
      <c r="DE124" s="253"/>
      <c r="DF124" s="253"/>
      <c r="DG124" s="253"/>
      <c r="DH124" s="253"/>
      <c r="DI124" s="253"/>
      <c r="DJ124" s="253"/>
      <c r="DK124" s="253"/>
      <c r="DL124" s="253"/>
      <c r="DM124" s="253"/>
      <c r="DN124" s="253"/>
      <c r="DO124" s="253"/>
      <c r="DP124" s="253"/>
      <c r="DQ124" s="253"/>
      <c r="DR124" s="253"/>
      <c r="DS124" s="253"/>
      <c r="DT124" s="253"/>
      <c r="DU124" s="253"/>
      <c r="DV124" s="253"/>
      <c r="DW124" s="253"/>
      <c r="DX124" s="253"/>
      <c r="DY124" s="253"/>
      <c r="DZ124" s="253"/>
      <c r="EA124" s="253"/>
      <c r="EB124" s="253"/>
      <c r="EC124" s="253"/>
      <c r="ED124" s="253"/>
      <c r="EE124" s="253"/>
      <c r="EF124" s="253"/>
      <c r="EG124" s="253"/>
      <c r="EH124" s="253"/>
      <c r="EI124" s="253"/>
      <c r="EJ124" s="253"/>
      <c r="EK124" s="253"/>
      <c r="EL124" s="253"/>
      <c r="EM124" s="253"/>
      <c r="EN124" s="253"/>
      <c r="EO124" s="253"/>
      <c r="EP124" s="253"/>
      <c r="EQ124" s="253"/>
      <c r="ER124" s="253"/>
      <c r="ES124" s="253"/>
      <c r="ET124" s="253"/>
      <c r="EU124" s="253"/>
      <c r="EV124" s="253"/>
      <c r="EW124" s="253"/>
      <c r="EX124" s="253"/>
      <c r="EY124" s="253"/>
      <c r="EZ124" s="253"/>
      <c r="FA124" s="253"/>
      <c r="FB124" s="253"/>
      <c r="FC124" s="253"/>
      <c r="FD124" s="253"/>
      <c r="FE124" s="253"/>
      <c r="FF124" s="253"/>
      <c r="FG124" s="253"/>
      <c r="FH124" s="253"/>
      <c r="FI124" s="253"/>
      <c r="FJ124" s="253"/>
      <c r="FK124" s="253"/>
      <c r="FL124" s="253"/>
      <c r="FM124" s="253"/>
      <c r="FN124" s="253"/>
      <c r="FO124" s="253"/>
      <c r="FP124" s="253"/>
      <c r="FQ124" s="253"/>
      <c r="FR124" s="253"/>
      <c r="FS124" s="253"/>
      <c r="FT124" s="253"/>
      <c r="FU124" s="253"/>
      <c r="FV124" s="253"/>
      <c r="FW124" s="253"/>
      <c r="FX124" s="253"/>
      <c r="FY124" s="253"/>
      <c r="FZ124" s="253"/>
      <c r="GA124" s="253"/>
      <c r="GB124" s="253"/>
      <c r="GC124" s="253"/>
      <c r="GD124" s="253"/>
    </row>
    <row r="125" spans="1:187" ht="20.25" hidden="1" customHeight="1">
      <c r="A125" s="529" t="s">
        <v>2316</v>
      </c>
      <c r="B125" s="604" t="s">
        <v>238</v>
      </c>
    </row>
    <row r="126" spans="1:187" hidden="1">
      <c r="B126" s="444" t="s">
        <v>230</v>
      </c>
    </row>
    <row r="127" spans="1:187" ht="17.25" hidden="1" thickBot="1"/>
    <row r="128" spans="1:187" s="465" customFormat="1" ht="17.25" hidden="1" thickBot="1">
      <c r="A128" s="529"/>
      <c r="B128" s="616" t="s">
        <v>48</v>
      </c>
      <c r="C128" s="617" t="s">
        <v>178</v>
      </c>
      <c r="D128" s="628" t="s">
        <v>231</v>
      </c>
      <c r="E128" s="628" t="s">
        <v>245</v>
      </c>
      <c r="F128" s="618" t="s">
        <v>232</v>
      </c>
      <c r="G128" s="253"/>
      <c r="H128" s="253"/>
      <c r="I128" s="253"/>
      <c r="J128" s="253"/>
      <c r="K128" s="253"/>
      <c r="L128" s="253"/>
      <c r="M128" s="253"/>
      <c r="N128" s="253"/>
      <c r="O128" s="253"/>
      <c r="P128" s="253"/>
      <c r="Q128" s="253"/>
      <c r="R128" s="253"/>
      <c r="S128" s="253"/>
      <c r="T128" s="253"/>
      <c r="U128" s="253"/>
      <c r="V128" s="253"/>
      <c r="W128" s="253"/>
      <c r="X128" s="253"/>
      <c r="Y128" s="253"/>
      <c r="Z128" s="253"/>
      <c r="AA128" s="253"/>
      <c r="AB128" s="253"/>
      <c r="AC128" s="253"/>
      <c r="AD128" s="253"/>
      <c r="AE128" s="253"/>
      <c r="AF128" s="253"/>
      <c r="AG128" s="253"/>
      <c r="AH128" s="253"/>
      <c r="AI128" s="253"/>
      <c r="AJ128" s="253"/>
      <c r="AK128" s="253"/>
      <c r="AL128" s="253"/>
      <c r="AM128" s="253"/>
      <c r="AN128" s="253"/>
      <c r="AO128" s="253"/>
      <c r="AP128" s="253"/>
      <c r="AQ128" s="253"/>
      <c r="AR128" s="253"/>
      <c r="AS128" s="253"/>
      <c r="AT128" s="253"/>
      <c r="AU128" s="253"/>
      <c r="AV128" s="253"/>
      <c r="AW128" s="253"/>
      <c r="AX128" s="253"/>
      <c r="AY128" s="253"/>
      <c r="AZ128" s="253"/>
      <c r="BA128" s="253"/>
      <c r="BB128" s="253"/>
      <c r="BC128" s="253"/>
      <c r="BD128" s="253"/>
      <c r="BE128" s="253"/>
      <c r="BF128" s="253"/>
      <c r="BG128" s="253"/>
      <c r="BH128" s="253"/>
      <c r="BI128" s="253"/>
      <c r="BJ128" s="253"/>
      <c r="BK128" s="337"/>
      <c r="BL128" s="253"/>
      <c r="BM128" s="253"/>
      <c r="BN128" s="253"/>
      <c r="BO128" s="253"/>
      <c r="BP128" s="253"/>
      <c r="BQ128" s="253"/>
      <c r="BR128" s="253"/>
      <c r="BS128" s="253"/>
      <c r="BT128" s="253"/>
      <c r="BU128" s="253"/>
      <c r="BV128" s="253"/>
      <c r="BW128" s="253"/>
      <c r="BX128" s="253"/>
      <c r="BY128" s="253"/>
      <c r="BZ128" s="253"/>
      <c r="CA128" s="253"/>
      <c r="CB128" s="253"/>
      <c r="CC128" s="253"/>
      <c r="CD128" s="253"/>
      <c r="CE128" s="253"/>
      <c r="CF128" s="253"/>
      <c r="CG128" s="253"/>
      <c r="CH128" s="253"/>
      <c r="CI128" s="253"/>
      <c r="CJ128" s="253"/>
      <c r="CK128" s="253"/>
      <c r="CL128" s="253"/>
      <c r="CM128" s="253"/>
      <c r="CN128" s="253"/>
      <c r="CO128" s="253"/>
      <c r="CP128" s="253"/>
      <c r="CQ128" s="253"/>
      <c r="CR128" s="253"/>
      <c r="CS128" s="253"/>
      <c r="CT128" s="253"/>
      <c r="CU128" s="253"/>
      <c r="CV128" s="253"/>
      <c r="CW128" s="253"/>
      <c r="CX128" s="253"/>
      <c r="CY128" s="253"/>
      <c r="CZ128" s="253"/>
      <c r="DA128" s="253"/>
      <c r="DB128" s="253"/>
      <c r="DC128" s="253"/>
      <c r="DD128" s="253"/>
      <c r="DE128" s="253"/>
      <c r="DF128" s="253"/>
      <c r="DG128" s="253"/>
      <c r="DH128" s="253"/>
      <c r="DI128" s="253"/>
      <c r="DJ128" s="253"/>
      <c r="DK128" s="253"/>
      <c r="DL128" s="253"/>
      <c r="DM128" s="253"/>
      <c r="DN128" s="253"/>
      <c r="DO128" s="253"/>
      <c r="DP128" s="253"/>
      <c r="DQ128" s="253"/>
      <c r="DR128" s="253"/>
      <c r="DS128" s="253"/>
      <c r="DT128" s="253"/>
      <c r="DU128" s="253"/>
      <c r="DV128" s="253"/>
      <c r="DW128" s="253"/>
      <c r="DX128" s="253"/>
      <c r="DY128" s="253"/>
      <c r="DZ128" s="253"/>
      <c r="EA128" s="253"/>
      <c r="EB128" s="253"/>
      <c r="EC128" s="253"/>
      <c r="ED128" s="253"/>
      <c r="EE128" s="253"/>
      <c r="EF128" s="253"/>
      <c r="EG128" s="253"/>
      <c r="EH128" s="253"/>
      <c r="EI128" s="253"/>
      <c r="EJ128" s="253"/>
      <c r="EK128" s="253"/>
      <c r="EL128" s="253"/>
      <c r="EM128" s="253"/>
      <c r="EN128" s="253"/>
      <c r="EO128" s="253"/>
      <c r="EP128" s="253"/>
      <c r="EQ128" s="253"/>
      <c r="ER128" s="253"/>
      <c r="ES128" s="253"/>
      <c r="ET128" s="253"/>
      <c r="EU128" s="253"/>
      <c r="EV128" s="253"/>
      <c r="EW128" s="253"/>
      <c r="EX128" s="253"/>
      <c r="EY128" s="253"/>
      <c r="EZ128" s="253"/>
      <c r="FA128" s="253"/>
      <c r="FB128" s="253"/>
      <c r="FC128" s="253"/>
      <c r="FD128" s="253"/>
      <c r="FE128" s="253"/>
      <c r="FF128" s="253"/>
      <c r="FG128" s="253"/>
      <c r="FH128" s="253"/>
      <c r="FI128" s="253"/>
      <c r="FJ128" s="253"/>
      <c r="FK128" s="253"/>
      <c r="FL128" s="253"/>
      <c r="FM128" s="253"/>
      <c r="FN128" s="253"/>
      <c r="FO128" s="253"/>
      <c r="FP128" s="253"/>
      <c r="FQ128" s="253"/>
      <c r="FR128" s="253"/>
      <c r="FS128" s="253"/>
      <c r="FT128" s="253"/>
      <c r="FU128" s="253"/>
      <c r="FV128" s="253"/>
      <c r="FW128" s="253"/>
      <c r="FX128" s="253"/>
      <c r="FY128" s="253"/>
      <c r="FZ128" s="253"/>
      <c r="GA128" s="253"/>
      <c r="GB128" s="253"/>
      <c r="GC128" s="253"/>
      <c r="GD128" s="253"/>
      <c r="GE128" s="253"/>
    </row>
    <row r="129" spans="1:63" hidden="1">
      <c r="B129" s="605" t="s">
        <v>42</v>
      </c>
      <c r="C129" s="606" t="s">
        <v>306</v>
      </c>
      <c r="D129" s="449"/>
      <c r="E129" s="609">
        <f>IF(OR(D129=0,D129=""),קבועים!$C$128,D129)</f>
        <v>20</v>
      </c>
      <c r="F129" s="629" t="e">
        <f>D129*C123</f>
        <v>#REF!</v>
      </c>
      <c r="BJ129" s="253"/>
      <c r="BK129" s="337"/>
    </row>
    <row r="130" spans="1:63" hidden="1">
      <c r="B130" s="605" t="s">
        <v>49</v>
      </c>
      <c r="C130" s="608" t="s">
        <v>315</v>
      </c>
      <c r="D130" s="445"/>
      <c r="E130" s="609">
        <f>IF(OR(D130=0,D130=""),קבועים!$C$129,D130)</f>
        <v>2.9</v>
      </c>
      <c r="F130" s="629" t="e">
        <f>D130*D123</f>
        <v>#REF!</v>
      </c>
      <c r="BJ130" s="253"/>
      <c r="BK130" s="337"/>
    </row>
    <row r="131" spans="1:63" hidden="1">
      <c r="B131" s="605" t="s">
        <v>40</v>
      </c>
      <c r="C131" s="608" t="s">
        <v>316</v>
      </c>
      <c r="D131" s="445"/>
      <c r="E131" s="609">
        <f>IF(OR(D131=0,D131=""),קבועים!$C$130,D131)</f>
        <v>0.47</v>
      </c>
      <c r="F131" s="629" t="e">
        <f>D131*E123</f>
        <v>#REF!</v>
      </c>
      <c r="BJ131" s="253"/>
      <c r="BK131" s="337"/>
    </row>
    <row r="132" spans="1:63" hidden="1">
      <c r="B132" s="605" t="s">
        <v>43</v>
      </c>
      <c r="C132" s="608" t="s">
        <v>317</v>
      </c>
      <c r="D132" s="445"/>
      <c r="E132" s="609">
        <f>IF(OR(D132=0,D132=""),קבועים!$C$131,D132)</f>
        <v>1.49156</v>
      </c>
      <c r="F132" s="629" t="e">
        <f>D132*F123</f>
        <v>#REF!</v>
      </c>
      <c r="BJ132" s="253"/>
      <c r="BK132" s="337"/>
    </row>
    <row r="133" spans="1:63" ht="17.25" hidden="1" thickBot="1">
      <c r="B133" s="619" t="s">
        <v>41</v>
      </c>
      <c r="C133" s="610" t="s">
        <v>317</v>
      </c>
      <c r="D133" s="630"/>
      <c r="E133" s="611">
        <f>IF(OR(D133=0,D133=""),קבועים!$C$132,D133)</f>
        <v>4.5672249999999996</v>
      </c>
      <c r="F133" s="631" t="e">
        <f>D133*G123</f>
        <v>#REF!</v>
      </c>
      <c r="BJ133" s="253"/>
      <c r="BK133" s="337"/>
    </row>
    <row r="134" spans="1:63" hidden="1"/>
    <row r="135" spans="1:63" hidden="1">
      <c r="A135" s="529" t="s">
        <v>2317</v>
      </c>
      <c r="B135" s="604" t="s">
        <v>234</v>
      </c>
    </row>
    <row r="136" spans="1:63" ht="17.25" hidden="1" thickBot="1"/>
    <row r="137" spans="1:63" hidden="1">
      <c r="B137" s="632" t="s">
        <v>48</v>
      </c>
      <c r="C137" s="618" t="s">
        <v>235</v>
      </c>
    </row>
    <row r="138" spans="1:63" hidden="1">
      <c r="B138" s="615" t="s">
        <v>2324</v>
      </c>
      <c r="C138" s="607" t="e">
        <f>(#REF!*$E$17-C115*$E$129)+(#REF!*$E$18-D115*$E$130)+(#REF!*$E$19-E115*$E$131)+(#REF!*$E$20-F115*$E$132)+(#REF!*$E$21-G115*$E$133)</f>
        <v>#REF!</v>
      </c>
    </row>
    <row r="139" spans="1:63" hidden="1">
      <c r="B139" s="615" t="s">
        <v>179</v>
      </c>
      <c r="C139" s="607" t="e">
        <f>(#REF!*$E$17-C116*$E$129)+(#REF!*$E$18-D116*$E$130)+(#REF!*$E$19-E116*$E$131)+(#REF!*$E$20-F116*$E$132)+(#REF!*$E$21-G116*$E$133)</f>
        <v>#REF!</v>
      </c>
    </row>
    <row r="140" spans="1:63" hidden="1">
      <c r="B140" s="615" t="s">
        <v>2297</v>
      </c>
      <c r="C140" s="607" t="e">
        <f>(קבועים!#REF!*$E$17-C117*$E$129)+(קבועים!#REF!*$E$18-D117*$E$130)+(קבועים!#REF!*$E$19-E117*$E$131)+(קבועים!#REF!*$E$20-F117*$E$132)+(קבועים!#REF!*$E$21-G117*$E$133)</f>
        <v>#REF!</v>
      </c>
    </row>
    <row r="141" spans="1:63" hidden="1">
      <c r="B141" s="615" t="s">
        <v>180</v>
      </c>
      <c r="C141" s="607" t="e">
        <f>(#REF!*$E$17-C118*$E$129)+(#REF!*$E$18-D118*$E$130)+(#REF!*$E$19-E118*$E$131)+(#REF!*$E$20-F118*$E$132)+(#REF!*$E$21-G118*$E$133)</f>
        <v>#REF!</v>
      </c>
    </row>
    <row r="142" spans="1:63" hidden="1">
      <c r="B142" s="615" t="s">
        <v>2307</v>
      </c>
      <c r="C142" s="607" t="e">
        <f>(#REF!*$E$17-C119*$E$129)+(#REF!*$E$18-D119*$E$130)+(#REF!*$E$19-E119*$E$131)+(#REF!*$E$20-F119*$E$132)+(#REF!*$E$21-G119*$E$133)</f>
        <v>#REF!</v>
      </c>
    </row>
    <row r="143" spans="1:63" hidden="1">
      <c r="B143" s="615" t="s">
        <v>2308</v>
      </c>
      <c r="C143" s="607" t="e">
        <f>(#REF!*$E$17-C120*$E$129)+(#REF!*$E$18-D120*$E$130)+(#REF!*$E$19-E120*$E$131)+(#REF!*$E$20-F120*$E$132)+(#REF!*$E$21-G120*$E$133)</f>
        <v>#REF!</v>
      </c>
    </row>
    <row r="144" spans="1:63" hidden="1">
      <c r="B144" s="615" t="s">
        <v>181</v>
      </c>
      <c r="C144" s="607">
        <f>(כללי!F386*$E$17-C121*$E$129)+(כללי!F387*$E$18-D121*$E$130)+(כללי!F388*$E$19-E121*$E$131)+(כללי!F389*$E$20-F121*$E$132)+(כללי!F390*$E$21-G121*$E$133)</f>
        <v>0</v>
      </c>
    </row>
    <row r="145" spans="1:191" hidden="1">
      <c r="B145" s="615" t="s">
        <v>229</v>
      </c>
      <c r="C145" s="607" t="e">
        <f>(#REF!*$E$17-C122*$E$129)+(#REF!*$E$18-D122*$E$130)+(#REF!*$E$19-E122*$E$131)+(#REF!*$E$20-F122*$E$132)+(#REF!*$E$21-G122*$E$133)</f>
        <v>#REF!</v>
      </c>
    </row>
    <row r="146" spans="1:191" ht="17.25" hidden="1" thickBot="1">
      <c r="B146" s="626" t="s">
        <v>149</v>
      </c>
      <c r="C146" s="612" t="e">
        <f>SUM(C138:C145)</f>
        <v>#REF!</v>
      </c>
    </row>
    <row r="147" spans="1:191" hidden="1"/>
    <row r="148" spans="1:191" ht="33" hidden="1">
      <c r="A148" s="533">
        <v>9.8000000000000007</v>
      </c>
      <c r="B148" s="484" t="s">
        <v>142</v>
      </c>
      <c r="C148" s="485"/>
      <c r="D148" s="486"/>
      <c r="E148" s="487"/>
      <c r="F148" s="485"/>
      <c r="G148" s="485"/>
      <c r="H148" s="485"/>
      <c r="I148" s="488"/>
      <c r="J148" s="488"/>
      <c r="K148" s="491"/>
      <c r="L148" s="491"/>
      <c r="M148" s="491"/>
      <c r="N148" s="491"/>
      <c r="O148" s="491"/>
      <c r="P148" s="491"/>
      <c r="Q148" s="491"/>
      <c r="R148" s="491"/>
      <c r="S148" s="491"/>
      <c r="T148" s="491"/>
      <c r="U148" s="491"/>
      <c r="V148" s="491"/>
      <c r="W148" s="491"/>
      <c r="X148" s="491"/>
      <c r="Y148" s="491"/>
      <c r="Z148" s="491"/>
      <c r="AA148" s="491"/>
      <c r="AB148" s="491"/>
      <c r="AC148" s="491"/>
      <c r="AD148" s="491"/>
      <c r="AE148" s="491"/>
      <c r="AF148" s="491"/>
      <c r="AG148" s="491"/>
      <c r="AH148" s="491"/>
      <c r="AI148" s="491"/>
      <c r="AJ148" s="491"/>
      <c r="AK148" s="491"/>
      <c r="AL148" s="491"/>
      <c r="AM148" s="491"/>
      <c r="AN148" s="491"/>
      <c r="AO148" s="491"/>
      <c r="AP148" s="491"/>
      <c r="AQ148" s="491"/>
      <c r="AR148" s="491"/>
      <c r="AS148" s="491"/>
      <c r="AT148" s="491"/>
      <c r="AU148" s="491"/>
      <c r="AV148" s="491"/>
      <c r="AW148" s="491"/>
      <c r="AX148" s="491"/>
      <c r="AY148" s="491"/>
      <c r="AZ148" s="491"/>
      <c r="BA148" s="491"/>
      <c r="BB148" s="491"/>
      <c r="BC148" s="491"/>
      <c r="BD148" s="491"/>
      <c r="BE148" s="491"/>
      <c r="BF148" s="491"/>
      <c r="BG148" s="491"/>
      <c r="BH148" s="491"/>
      <c r="BI148" s="491"/>
      <c r="BJ148" s="491"/>
      <c r="BK148" s="491"/>
      <c r="BL148" s="491"/>
      <c r="BM148" s="491"/>
      <c r="BN148" s="491"/>
      <c r="BO148" s="491"/>
      <c r="BP148" s="491"/>
      <c r="BQ148" s="491"/>
      <c r="BR148" s="491"/>
      <c r="BS148" s="491"/>
      <c r="BT148" s="491"/>
      <c r="BU148" s="491"/>
      <c r="BV148" s="491"/>
      <c r="BW148" s="491"/>
      <c r="BX148" s="491"/>
      <c r="BY148" s="491"/>
      <c r="BZ148" s="467"/>
      <c r="CA148" s="467"/>
      <c r="CB148" s="467"/>
      <c r="CC148" s="467"/>
      <c r="CD148" s="467"/>
      <c r="CE148" s="467"/>
      <c r="CF148" s="467"/>
      <c r="CG148" s="467"/>
      <c r="CH148" s="467"/>
      <c r="CI148" s="467"/>
      <c r="CJ148" s="467"/>
      <c r="CK148" s="467"/>
      <c r="CL148" s="467"/>
    </row>
    <row r="149" spans="1:191" s="259" customFormat="1" hidden="1">
      <c r="A149" s="529"/>
      <c r="B149" s="791"/>
      <c r="C149" s="791"/>
      <c r="D149" s="253"/>
      <c r="E149" s="253"/>
      <c r="F149" s="253"/>
      <c r="G149" s="253"/>
      <c r="H149" s="253"/>
      <c r="I149" s="253"/>
      <c r="J149" s="253"/>
      <c r="K149" s="253"/>
      <c r="L149" s="253"/>
      <c r="M149" s="253"/>
      <c r="N149" s="253"/>
      <c r="O149" s="253"/>
      <c r="P149" s="253"/>
      <c r="Q149" s="253"/>
      <c r="R149" s="253"/>
      <c r="S149" s="253"/>
      <c r="T149" s="253"/>
      <c r="U149" s="253"/>
      <c r="V149" s="253"/>
      <c r="W149" s="253"/>
      <c r="X149" s="253"/>
      <c r="Y149" s="253"/>
      <c r="Z149" s="253"/>
      <c r="AA149" s="253"/>
      <c r="AB149" s="253"/>
      <c r="AC149" s="253"/>
      <c r="AD149" s="253"/>
      <c r="AE149" s="253"/>
      <c r="AF149" s="253"/>
      <c r="AG149" s="253"/>
      <c r="AH149" s="253"/>
      <c r="AI149" s="253"/>
      <c r="AJ149" s="253"/>
      <c r="AK149" s="253"/>
      <c r="AL149" s="253"/>
      <c r="AM149" s="253"/>
      <c r="AN149" s="253"/>
      <c r="AO149" s="253"/>
      <c r="AP149" s="253"/>
      <c r="AQ149" s="253"/>
      <c r="AR149" s="253"/>
      <c r="AS149" s="253"/>
      <c r="AT149" s="253"/>
      <c r="AU149" s="253"/>
      <c r="AV149" s="253"/>
      <c r="AW149" s="253"/>
      <c r="AX149" s="253"/>
      <c r="AY149" s="253"/>
      <c r="AZ149" s="253"/>
      <c r="BA149" s="253"/>
      <c r="BB149" s="253"/>
      <c r="BC149" s="253"/>
      <c r="BD149" s="253"/>
      <c r="BE149" s="253"/>
      <c r="BF149" s="253"/>
      <c r="BG149" s="253"/>
      <c r="BH149" s="253"/>
      <c r="BI149" s="253"/>
      <c r="BJ149" s="253"/>
      <c r="BK149" s="253"/>
      <c r="BL149" s="253"/>
      <c r="BM149" s="253"/>
      <c r="BN149" s="253"/>
      <c r="BO149" s="337"/>
      <c r="BP149" s="253"/>
      <c r="BQ149" s="253"/>
      <c r="BR149" s="253"/>
      <c r="BS149" s="253"/>
      <c r="BT149" s="253"/>
      <c r="BU149" s="253"/>
      <c r="BV149" s="253"/>
      <c r="BW149" s="253"/>
      <c r="BX149" s="253"/>
      <c r="BY149" s="253"/>
      <c r="BZ149" s="253"/>
      <c r="CA149" s="253"/>
      <c r="CB149" s="253"/>
      <c r="CC149" s="253"/>
      <c r="CD149" s="253"/>
      <c r="CE149" s="253"/>
      <c r="CF149" s="253"/>
      <c r="CG149" s="253"/>
      <c r="CH149" s="253"/>
      <c r="CI149" s="253"/>
      <c r="CJ149" s="253"/>
      <c r="CK149" s="253"/>
      <c r="CL149" s="253"/>
      <c r="CM149" s="253"/>
      <c r="CN149" s="253"/>
      <c r="CO149" s="253"/>
      <c r="CP149" s="253"/>
      <c r="CQ149" s="253"/>
      <c r="CR149" s="253"/>
      <c r="CS149" s="253"/>
      <c r="CT149" s="253"/>
      <c r="CU149" s="253"/>
      <c r="CV149" s="253"/>
      <c r="CW149" s="253"/>
      <c r="CX149" s="253"/>
      <c r="CY149" s="253"/>
      <c r="CZ149" s="253"/>
      <c r="DA149" s="253"/>
      <c r="DB149" s="253"/>
      <c r="DC149" s="253"/>
      <c r="DD149" s="253"/>
      <c r="DE149" s="253"/>
      <c r="DF149" s="253"/>
      <c r="DG149" s="253"/>
      <c r="DH149" s="253"/>
      <c r="DI149" s="253"/>
      <c r="DJ149" s="253"/>
      <c r="DK149" s="253"/>
      <c r="DL149" s="253"/>
      <c r="DM149" s="253"/>
      <c r="DN149" s="253"/>
      <c r="DO149" s="253"/>
      <c r="DP149" s="253"/>
      <c r="DQ149" s="253"/>
      <c r="DR149" s="253"/>
      <c r="DS149" s="253"/>
      <c r="DT149" s="253"/>
      <c r="DU149" s="253"/>
      <c r="DV149" s="253"/>
      <c r="DW149" s="253"/>
      <c r="DX149" s="253"/>
      <c r="DY149" s="253"/>
      <c r="DZ149" s="253"/>
      <c r="EA149" s="253"/>
      <c r="EB149" s="253"/>
      <c r="EC149" s="253"/>
      <c r="ED149" s="253"/>
      <c r="EE149" s="253"/>
      <c r="EF149" s="253"/>
      <c r="EG149" s="253"/>
      <c r="EH149" s="253"/>
      <c r="EI149" s="253"/>
      <c r="EJ149" s="253"/>
      <c r="EK149" s="253"/>
      <c r="EL149" s="253"/>
      <c r="EM149" s="253"/>
      <c r="EN149" s="253"/>
      <c r="EO149" s="253"/>
      <c r="EP149" s="253"/>
      <c r="EQ149" s="253"/>
      <c r="ER149" s="253"/>
      <c r="ES149" s="253"/>
      <c r="ET149" s="253"/>
      <c r="EU149" s="253"/>
      <c r="EV149" s="253"/>
      <c r="EW149" s="253"/>
      <c r="EX149" s="253"/>
      <c r="EY149" s="253"/>
      <c r="EZ149" s="253"/>
      <c r="FA149" s="253"/>
      <c r="FB149" s="253"/>
      <c r="FC149" s="253"/>
      <c r="FD149" s="253"/>
      <c r="FE149" s="253"/>
      <c r="FF149" s="253"/>
      <c r="FG149" s="253"/>
      <c r="FH149" s="253"/>
      <c r="FI149" s="253"/>
      <c r="FJ149" s="253"/>
      <c r="FK149" s="253"/>
      <c r="FL149" s="253"/>
      <c r="FM149" s="253"/>
      <c r="FN149" s="253"/>
      <c r="FO149" s="253"/>
      <c r="FP149" s="253"/>
      <c r="FQ149" s="253"/>
      <c r="FR149" s="253"/>
      <c r="FS149" s="253"/>
      <c r="FT149" s="253"/>
      <c r="FU149" s="253"/>
      <c r="FV149" s="253"/>
      <c r="FW149" s="253"/>
      <c r="FX149" s="253"/>
      <c r="FY149" s="253"/>
      <c r="FZ149" s="253"/>
      <c r="GA149" s="253"/>
      <c r="GB149" s="253"/>
      <c r="GC149" s="253"/>
      <c r="GD149" s="253"/>
      <c r="GE149" s="253"/>
      <c r="GF149" s="253"/>
      <c r="GG149" s="253"/>
      <c r="GH149" s="253"/>
      <c r="GI149" s="253"/>
    </row>
    <row r="150" spans="1:191" s="259" customFormat="1" ht="33" hidden="1">
      <c r="A150" s="529"/>
      <c r="B150" s="450" t="s">
        <v>156</v>
      </c>
      <c r="C150" s="466"/>
      <c r="D150" s="253"/>
      <c r="E150" s="253"/>
      <c r="F150" s="253"/>
      <c r="G150" s="253"/>
      <c r="H150" s="253"/>
      <c r="I150" s="253"/>
      <c r="J150" s="253"/>
      <c r="K150" s="253"/>
      <c r="L150" s="253"/>
      <c r="M150" s="253"/>
      <c r="N150" s="253"/>
      <c r="O150" s="253"/>
      <c r="P150" s="253"/>
      <c r="Q150" s="253"/>
      <c r="R150" s="253"/>
      <c r="S150" s="253"/>
      <c r="T150" s="253"/>
      <c r="U150" s="253"/>
      <c r="V150" s="253"/>
      <c r="W150" s="253"/>
      <c r="X150" s="253"/>
      <c r="Y150" s="253"/>
      <c r="Z150" s="253"/>
      <c r="AA150" s="253"/>
      <c r="AB150" s="253"/>
      <c r="AC150" s="253"/>
      <c r="AD150" s="253"/>
      <c r="AE150" s="253"/>
      <c r="AF150" s="253"/>
      <c r="AG150" s="253"/>
      <c r="AH150" s="253"/>
      <c r="AI150" s="253"/>
      <c r="AJ150" s="253"/>
      <c r="AK150" s="253"/>
      <c r="AL150" s="253"/>
      <c r="AM150" s="253"/>
      <c r="AN150" s="253"/>
      <c r="AO150" s="253"/>
      <c r="AP150" s="253"/>
      <c r="AQ150" s="253"/>
      <c r="AR150" s="253"/>
      <c r="AS150" s="253"/>
      <c r="AT150" s="253"/>
      <c r="AU150" s="253"/>
      <c r="AV150" s="253"/>
      <c r="AW150" s="253"/>
      <c r="AX150" s="253"/>
      <c r="AY150" s="253"/>
      <c r="AZ150" s="253"/>
      <c r="BA150" s="253"/>
      <c r="BB150" s="253"/>
      <c r="BC150" s="253"/>
      <c r="BD150" s="253"/>
      <c r="BE150" s="253"/>
      <c r="BF150" s="253"/>
      <c r="BG150" s="253"/>
      <c r="BH150" s="253"/>
      <c r="BI150" s="253"/>
      <c r="BJ150" s="253"/>
      <c r="BK150" s="253"/>
      <c r="BL150" s="253"/>
      <c r="BM150" s="253"/>
      <c r="BN150" s="253"/>
      <c r="BO150" s="337"/>
      <c r="BP150" s="253"/>
      <c r="BQ150" s="253"/>
      <c r="BR150" s="253"/>
      <c r="BS150" s="253"/>
      <c r="BT150" s="253"/>
      <c r="BU150" s="253"/>
      <c r="BV150" s="253"/>
      <c r="BW150" s="253"/>
      <c r="BX150" s="253"/>
      <c r="BY150" s="253"/>
      <c r="BZ150" s="253"/>
      <c r="CA150" s="253"/>
      <c r="CB150" s="253"/>
      <c r="CC150" s="253"/>
      <c r="CD150" s="253"/>
      <c r="CE150" s="253"/>
      <c r="CF150" s="253"/>
      <c r="CG150" s="253"/>
      <c r="CH150" s="253"/>
      <c r="CI150" s="253"/>
      <c r="CJ150" s="253"/>
      <c r="CK150" s="253"/>
      <c r="CL150" s="253"/>
      <c r="CM150" s="253"/>
      <c r="CN150" s="253"/>
      <c r="CO150" s="253"/>
      <c r="CP150" s="253"/>
      <c r="CQ150" s="253"/>
      <c r="CR150" s="253"/>
      <c r="CS150" s="253"/>
      <c r="CT150" s="253"/>
      <c r="CU150" s="253"/>
      <c r="CV150" s="253"/>
      <c r="CW150" s="253"/>
      <c r="CX150" s="253"/>
      <c r="CY150" s="253"/>
      <c r="CZ150" s="253"/>
      <c r="DA150" s="253"/>
      <c r="DB150" s="253"/>
      <c r="DC150" s="253"/>
      <c r="DD150" s="253"/>
      <c r="DE150" s="253"/>
      <c r="DF150" s="253"/>
      <c r="DG150" s="253"/>
      <c r="DH150" s="253"/>
      <c r="DI150" s="253"/>
      <c r="DJ150" s="253"/>
      <c r="DK150" s="253"/>
      <c r="DL150" s="253"/>
      <c r="DM150" s="253"/>
      <c r="DN150" s="253"/>
      <c r="DO150" s="253"/>
      <c r="DP150" s="253"/>
      <c r="DQ150" s="253"/>
      <c r="DR150" s="253"/>
      <c r="DS150" s="253"/>
      <c r="DT150" s="253"/>
      <c r="DU150" s="253"/>
      <c r="DV150" s="253"/>
      <c r="DW150" s="253"/>
      <c r="DX150" s="253"/>
      <c r="DY150" s="253"/>
      <c r="DZ150" s="253"/>
      <c r="EA150" s="253"/>
      <c r="EB150" s="253"/>
      <c r="EC150" s="253"/>
      <c r="ED150" s="253"/>
      <c r="EE150" s="253"/>
      <c r="EF150" s="253"/>
      <c r="EG150" s="253"/>
      <c r="EH150" s="253"/>
      <c r="EI150" s="253"/>
      <c r="EJ150" s="253"/>
      <c r="EK150" s="253"/>
      <c r="EL150" s="253"/>
      <c r="EM150" s="253"/>
      <c r="EN150" s="253"/>
      <c r="EO150" s="253"/>
      <c r="EP150" s="253"/>
      <c r="EQ150" s="253"/>
      <c r="ER150" s="253"/>
      <c r="ES150" s="253"/>
      <c r="ET150" s="253"/>
      <c r="EU150" s="253"/>
      <c r="EV150" s="253"/>
      <c r="EW150" s="253"/>
      <c r="EX150" s="253"/>
      <c r="EY150" s="253"/>
      <c r="EZ150" s="253"/>
      <c r="FA150" s="253"/>
      <c r="FB150" s="253"/>
      <c r="FC150" s="253"/>
      <c r="FD150" s="253"/>
      <c r="FE150" s="253"/>
      <c r="FF150" s="253"/>
      <c r="FG150" s="253"/>
      <c r="FH150" s="253"/>
      <c r="FI150" s="253"/>
      <c r="FJ150" s="253"/>
      <c r="FK150" s="253"/>
      <c r="FL150" s="253"/>
      <c r="FM150" s="253"/>
      <c r="FN150" s="253"/>
      <c r="FO150" s="253"/>
      <c r="FP150" s="253"/>
      <c r="FQ150" s="253"/>
      <c r="FR150" s="253"/>
      <c r="FS150" s="253"/>
      <c r="FT150" s="253"/>
      <c r="FU150" s="253"/>
      <c r="FV150" s="253"/>
      <c r="FW150" s="253"/>
      <c r="FX150" s="253"/>
      <c r="FY150" s="253"/>
      <c r="FZ150" s="253"/>
      <c r="GA150" s="253"/>
      <c r="GB150" s="253"/>
      <c r="GC150" s="253"/>
      <c r="GD150" s="253"/>
      <c r="GE150" s="253"/>
      <c r="GF150" s="253"/>
      <c r="GG150" s="253"/>
      <c r="GH150" s="253"/>
      <c r="GI150" s="253"/>
    </row>
    <row r="151" spans="1:191" hidden="1"/>
    <row r="152" spans="1:191" hidden="1">
      <c r="A152" s="529" t="s">
        <v>2318</v>
      </c>
      <c r="B152" s="604" t="s">
        <v>255</v>
      </c>
      <c r="BJ152" s="253"/>
    </row>
    <row r="153" spans="1:191" s="259" customFormat="1" ht="17.25" hidden="1" thickBot="1">
      <c r="A153" s="529"/>
      <c r="B153" s="253"/>
      <c r="C153" s="253"/>
      <c r="D153" s="253"/>
      <c r="E153" s="253"/>
      <c r="F153" s="253"/>
      <c r="G153" s="253"/>
      <c r="H153" s="253"/>
      <c r="I153" s="253"/>
      <c r="J153" s="253"/>
      <c r="K153" s="253"/>
      <c r="L153" s="253"/>
      <c r="M153" s="253"/>
      <c r="N153" s="253"/>
      <c r="O153" s="253"/>
      <c r="P153" s="253"/>
      <c r="Q153" s="253"/>
      <c r="R153" s="253"/>
      <c r="S153" s="253"/>
      <c r="T153" s="253"/>
      <c r="U153" s="253"/>
      <c r="V153" s="253"/>
      <c r="W153" s="253"/>
      <c r="X153" s="253"/>
      <c r="Y153" s="253"/>
      <c r="Z153" s="253"/>
      <c r="AA153" s="253"/>
      <c r="AB153" s="253"/>
      <c r="AC153" s="253"/>
      <c r="AD153" s="253"/>
      <c r="AE153" s="253"/>
      <c r="AF153" s="253"/>
      <c r="AG153" s="253"/>
      <c r="AH153" s="253"/>
      <c r="AI153" s="253"/>
      <c r="AJ153" s="253"/>
      <c r="AK153" s="253"/>
      <c r="AL153" s="253"/>
      <c r="AM153" s="253"/>
      <c r="AN153" s="253"/>
      <c r="AO153" s="253"/>
      <c r="AP153" s="253"/>
      <c r="AQ153" s="253"/>
      <c r="AR153" s="253"/>
      <c r="AS153" s="253"/>
      <c r="AT153" s="253"/>
      <c r="AU153" s="253"/>
      <c r="AV153" s="253"/>
      <c r="AW153" s="253"/>
      <c r="AX153" s="253"/>
      <c r="AY153" s="253"/>
      <c r="AZ153" s="253"/>
      <c r="BA153" s="253"/>
      <c r="BB153" s="253"/>
      <c r="BC153" s="253"/>
      <c r="BD153" s="253"/>
      <c r="BE153" s="253"/>
      <c r="BF153" s="253"/>
      <c r="BG153" s="253"/>
      <c r="BH153" s="253"/>
      <c r="BI153" s="253"/>
      <c r="BJ153" s="337"/>
      <c r="BK153" s="253"/>
      <c r="BL153" s="253"/>
      <c r="BM153" s="253"/>
      <c r="BN153" s="253"/>
      <c r="BO153" s="253"/>
      <c r="BP153" s="253"/>
      <c r="BQ153" s="253"/>
      <c r="BR153" s="253"/>
      <c r="BS153" s="253"/>
      <c r="BT153" s="253"/>
      <c r="BU153" s="253"/>
      <c r="BV153" s="253"/>
      <c r="BW153" s="253"/>
      <c r="BX153" s="253"/>
      <c r="BY153" s="253"/>
      <c r="BZ153" s="253"/>
      <c r="CA153" s="253"/>
      <c r="CB153" s="253"/>
      <c r="CC153" s="253"/>
      <c r="CD153" s="253"/>
      <c r="CE153" s="253"/>
      <c r="CF153" s="253"/>
      <c r="CG153" s="253"/>
      <c r="CH153" s="253"/>
      <c r="CI153" s="253"/>
      <c r="CJ153" s="253"/>
      <c r="CK153" s="253"/>
      <c r="CL153" s="253"/>
      <c r="CM153" s="253"/>
      <c r="CN153" s="253"/>
      <c r="CO153" s="253"/>
      <c r="CP153" s="253"/>
      <c r="CQ153" s="253"/>
      <c r="CR153" s="253"/>
      <c r="CS153" s="253"/>
      <c r="CT153" s="253"/>
      <c r="CU153" s="253"/>
      <c r="CV153" s="253"/>
      <c r="CW153" s="253"/>
      <c r="CX153" s="253"/>
      <c r="CY153" s="253"/>
      <c r="CZ153" s="253"/>
      <c r="DA153" s="253"/>
      <c r="DB153" s="253"/>
      <c r="DC153" s="253"/>
      <c r="DD153" s="253"/>
      <c r="DE153" s="253"/>
      <c r="DF153" s="253"/>
      <c r="DG153" s="253"/>
      <c r="DH153" s="253"/>
      <c r="DI153" s="253"/>
      <c r="DJ153" s="253"/>
      <c r="DK153" s="253"/>
      <c r="DL153" s="253"/>
      <c r="DM153" s="253"/>
      <c r="DN153" s="253"/>
      <c r="DO153" s="253"/>
      <c r="DP153" s="253"/>
      <c r="DQ153" s="253"/>
      <c r="DR153" s="253"/>
      <c r="DS153" s="253"/>
      <c r="DT153" s="253"/>
      <c r="DU153" s="253"/>
      <c r="DV153" s="253"/>
      <c r="DW153" s="253"/>
      <c r="DX153" s="253"/>
      <c r="DY153" s="253"/>
      <c r="DZ153" s="253"/>
      <c r="EA153" s="253"/>
      <c r="EB153" s="253"/>
      <c r="EC153" s="253"/>
      <c r="ED153" s="253"/>
      <c r="EE153" s="253"/>
      <c r="EF153" s="253"/>
      <c r="EG153" s="253"/>
      <c r="EH153" s="253"/>
      <c r="EI153" s="253"/>
      <c r="EJ153" s="253"/>
      <c r="EK153" s="253"/>
      <c r="EL153" s="253"/>
      <c r="EM153" s="253"/>
      <c r="EN153" s="253"/>
      <c r="EO153" s="253"/>
      <c r="EP153" s="253"/>
      <c r="EQ153" s="253"/>
      <c r="ER153" s="253"/>
      <c r="ES153" s="253"/>
      <c r="ET153" s="253"/>
      <c r="EU153" s="253"/>
      <c r="EV153" s="253"/>
      <c r="EW153" s="253"/>
      <c r="EX153" s="253"/>
      <c r="EY153" s="253"/>
      <c r="EZ153" s="253"/>
      <c r="FA153" s="253"/>
      <c r="FB153" s="253"/>
      <c r="FC153" s="253"/>
      <c r="FD153" s="253"/>
      <c r="FE153" s="253"/>
      <c r="FF153" s="253"/>
      <c r="FG153" s="253"/>
      <c r="FH153" s="253"/>
      <c r="FI153" s="253"/>
      <c r="FJ153" s="253"/>
      <c r="FK153" s="253"/>
      <c r="FL153" s="253"/>
      <c r="FM153" s="253"/>
      <c r="FN153" s="253"/>
      <c r="FO153" s="253"/>
      <c r="FP153" s="253"/>
      <c r="FQ153" s="253"/>
      <c r="FR153" s="253"/>
      <c r="FS153" s="253"/>
      <c r="FT153" s="253"/>
      <c r="FU153" s="253"/>
      <c r="FV153" s="253"/>
      <c r="FW153" s="253"/>
      <c r="FX153" s="253"/>
      <c r="FY153" s="253"/>
      <c r="FZ153" s="253"/>
      <c r="GA153" s="253"/>
      <c r="GB153" s="253"/>
      <c r="GC153" s="253"/>
      <c r="GD153" s="253"/>
    </row>
    <row r="154" spans="1:191" hidden="1">
      <c r="B154" s="616" t="s">
        <v>48</v>
      </c>
      <c r="C154" s="621" t="s">
        <v>42</v>
      </c>
      <c r="D154" s="621" t="s">
        <v>49</v>
      </c>
      <c r="E154" s="621" t="s">
        <v>40</v>
      </c>
      <c r="F154" s="621" t="s">
        <v>43</v>
      </c>
      <c r="G154" s="622" t="s">
        <v>41</v>
      </c>
      <c r="BJ154" s="253"/>
    </row>
    <row r="155" spans="1:191" s="259" customFormat="1" hidden="1">
      <c r="A155" s="529"/>
      <c r="B155" s="623" t="s">
        <v>178</v>
      </c>
      <c r="C155" s="624" t="s">
        <v>47</v>
      </c>
      <c r="D155" s="624" t="s">
        <v>45</v>
      </c>
      <c r="E155" s="624" t="s">
        <v>46</v>
      </c>
      <c r="F155" s="624" t="s">
        <v>44</v>
      </c>
      <c r="G155" s="625" t="s">
        <v>44</v>
      </c>
      <c r="H155" s="253"/>
      <c r="I155" s="253"/>
      <c r="J155" s="253"/>
      <c r="K155" s="253"/>
      <c r="L155" s="253"/>
      <c r="M155" s="253"/>
      <c r="N155" s="253"/>
      <c r="O155" s="253"/>
      <c r="P155" s="253"/>
      <c r="Q155" s="253"/>
      <c r="R155" s="253"/>
      <c r="S155" s="253"/>
      <c r="T155" s="253"/>
      <c r="U155" s="253"/>
      <c r="V155" s="253"/>
      <c r="W155" s="253"/>
      <c r="X155" s="253"/>
      <c r="Y155" s="253"/>
      <c r="Z155" s="253"/>
      <c r="AA155" s="253"/>
      <c r="AB155" s="253"/>
      <c r="AC155" s="253"/>
      <c r="AD155" s="253"/>
      <c r="AE155" s="253"/>
      <c r="AF155" s="253"/>
      <c r="AG155" s="253"/>
      <c r="AH155" s="253"/>
      <c r="AI155" s="253"/>
      <c r="AJ155" s="253"/>
      <c r="AK155" s="253"/>
      <c r="AL155" s="253"/>
      <c r="AM155" s="253"/>
      <c r="AN155" s="253"/>
      <c r="AO155" s="253"/>
      <c r="AP155" s="253"/>
      <c r="AQ155" s="253"/>
      <c r="AR155" s="253"/>
      <c r="AS155" s="253"/>
      <c r="AT155" s="253"/>
      <c r="AU155" s="253"/>
      <c r="AV155" s="253"/>
      <c r="AW155" s="253"/>
      <c r="AX155" s="253"/>
      <c r="AY155" s="253"/>
      <c r="AZ155" s="253"/>
      <c r="BA155" s="253"/>
      <c r="BB155" s="253"/>
      <c r="BC155" s="253"/>
      <c r="BD155" s="253"/>
      <c r="BE155" s="253"/>
      <c r="BF155" s="253"/>
      <c r="BG155" s="253"/>
      <c r="BH155" s="253"/>
      <c r="BI155" s="253"/>
      <c r="BJ155" s="337"/>
      <c r="BK155" s="253"/>
      <c r="BL155" s="253"/>
      <c r="BM155" s="253"/>
      <c r="BN155" s="253"/>
      <c r="BO155" s="253"/>
      <c r="BP155" s="253"/>
      <c r="BQ155" s="253"/>
      <c r="BR155" s="253"/>
      <c r="BS155" s="253"/>
      <c r="BT155" s="253"/>
      <c r="BU155" s="253"/>
      <c r="BV155" s="253"/>
      <c r="BW155" s="253"/>
      <c r="BX155" s="253"/>
      <c r="BY155" s="253"/>
      <c r="BZ155" s="253"/>
      <c r="CA155" s="253"/>
      <c r="CB155" s="253"/>
      <c r="CC155" s="253"/>
      <c r="CD155" s="253"/>
      <c r="CE155" s="253"/>
      <c r="CF155" s="253"/>
      <c r="CG155" s="253"/>
      <c r="CH155" s="253"/>
      <c r="CI155" s="253"/>
      <c r="CJ155" s="253"/>
      <c r="CK155" s="253"/>
      <c r="CL155" s="253"/>
      <c r="CM155" s="253"/>
      <c r="CN155" s="253"/>
      <c r="CO155" s="253"/>
      <c r="CP155" s="253"/>
      <c r="CQ155" s="253"/>
      <c r="CR155" s="253"/>
      <c r="CS155" s="253"/>
      <c r="CT155" s="253"/>
      <c r="CU155" s="253"/>
      <c r="CV155" s="253"/>
      <c r="CW155" s="253"/>
      <c r="CX155" s="253"/>
      <c r="CY155" s="253"/>
      <c r="CZ155" s="253"/>
      <c r="DA155" s="253"/>
      <c r="DB155" s="253"/>
      <c r="DC155" s="253"/>
      <c r="DD155" s="253"/>
      <c r="DE155" s="253"/>
      <c r="DF155" s="253"/>
      <c r="DG155" s="253"/>
      <c r="DH155" s="253"/>
      <c r="DI155" s="253"/>
      <c r="DJ155" s="253"/>
      <c r="DK155" s="253"/>
      <c r="DL155" s="253"/>
      <c r="DM155" s="253"/>
      <c r="DN155" s="253"/>
      <c r="DO155" s="253"/>
      <c r="DP155" s="253"/>
      <c r="DQ155" s="253"/>
      <c r="DR155" s="253"/>
      <c r="DS155" s="253"/>
      <c r="DT155" s="253"/>
      <c r="DU155" s="253"/>
      <c r="DV155" s="253"/>
      <c r="DW155" s="253"/>
      <c r="DX155" s="253"/>
      <c r="DY155" s="253"/>
      <c r="DZ155" s="253"/>
      <c r="EA155" s="253"/>
      <c r="EB155" s="253"/>
      <c r="EC155" s="253"/>
      <c r="ED155" s="253"/>
      <c r="EE155" s="253"/>
      <c r="EF155" s="253"/>
      <c r="EG155" s="253"/>
      <c r="EH155" s="253"/>
      <c r="EI155" s="253"/>
      <c r="EJ155" s="253"/>
      <c r="EK155" s="253"/>
      <c r="EL155" s="253"/>
      <c r="EM155" s="253"/>
      <c r="EN155" s="253"/>
      <c r="EO155" s="253"/>
      <c r="EP155" s="253"/>
      <c r="EQ155" s="253"/>
      <c r="ER155" s="253"/>
      <c r="ES155" s="253"/>
      <c r="ET155" s="253"/>
      <c r="EU155" s="253"/>
      <c r="EV155" s="253"/>
      <c r="EW155" s="253"/>
      <c r="EX155" s="253"/>
      <c r="EY155" s="253"/>
      <c r="EZ155" s="253"/>
      <c r="FA155" s="253"/>
      <c r="FB155" s="253"/>
      <c r="FC155" s="253"/>
      <c r="FD155" s="253"/>
      <c r="FE155" s="253"/>
      <c r="FF155" s="253"/>
      <c r="FG155" s="253"/>
      <c r="FH155" s="253"/>
      <c r="FI155" s="253"/>
      <c r="FJ155" s="253"/>
      <c r="FK155" s="253"/>
      <c r="FL155" s="253"/>
      <c r="FM155" s="253"/>
      <c r="FN155" s="253"/>
      <c r="FO155" s="253"/>
      <c r="FP155" s="253"/>
      <c r="FQ155" s="253"/>
      <c r="FR155" s="253"/>
      <c r="FS155" s="253"/>
      <c r="FT155" s="253"/>
      <c r="FU155" s="253"/>
      <c r="FV155" s="253"/>
      <c r="FW155" s="253"/>
      <c r="FX155" s="253"/>
      <c r="FY155" s="253"/>
      <c r="FZ155" s="253"/>
      <c r="GA155" s="253"/>
      <c r="GB155" s="253"/>
      <c r="GC155" s="253"/>
      <c r="GD155" s="253"/>
    </row>
    <row r="156" spans="1:191" hidden="1">
      <c r="B156" s="615" t="s">
        <v>2324</v>
      </c>
      <c r="C156" s="614">
        <v>0</v>
      </c>
      <c r="D156" s="614">
        <v>0</v>
      </c>
      <c r="E156" s="614" t="e">
        <f>#REF!</f>
        <v>#REF!</v>
      </c>
      <c r="F156" s="614">
        <v>0</v>
      </c>
      <c r="G156" s="607">
        <v>0</v>
      </c>
    </row>
    <row r="157" spans="1:191" s="259" customFormat="1" hidden="1">
      <c r="A157" s="529"/>
      <c r="B157" s="615" t="s">
        <v>179</v>
      </c>
      <c r="C157" s="614">
        <v>0</v>
      </c>
      <c r="D157" s="614">
        <v>0</v>
      </c>
      <c r="E157" s="614" t="e">
        <f>#REF!</f>
        <v>#REF!</v>
      </c>
      <c r="F157" s="614">
        <v>0</v>
      </c>
      <c r="G157" s="607">
        <v>0</v>
      </c>
      <c r="H157" s="253"/>
      <c r="I157" s="253"/>
      <c r="J157" s="253"/>
      <c r="K157" s="253"/>
      <c r="L157" s="253"/>
      <c r="M157" s="253"/>
      <c r="N157" s="253"/>
      <c r="O157" s="253"/>
      <c r="P157" s="253"/>
      <c r="Q157" s="253"/>
      <c r="R157" s="253"/>
      <c r="S157" s="253"/>
      <c r="T157" s="253"/>
      <c r="U157" s="253"/>
      <c r="V157" s="253"/>
      <c r="W157" s="253"/>
      <c r="X157" s="253"/>
      <c r="Y157" s="253"/>
      <c r="Z157" s="253"/>
      <c r="AA157" s="253"/>
      <c r="AB157" s="253"/>
      <c r="AC157" s="253"/>
      <c r="AD157" s="253"/>
      <c r="AE157" s="253"/>
      <c r="AF157" s="253"/>
      <c r="AG157" s="253"/>
      <c r="AH157" s="253"/>
      <c r="AI157" s="253"/>
      <c r="AJ157" s="253"/>
      <c r="AK157" s="253"/>
      <c r="AL157" s="253"/>
      <c r="AM157" s="253"/>
      <c r="AN157" s="253"/>
      <c r="AO157" s="253"/>
      <c r="AP157" s="253"/>
      <c r="AQ157" s="253"/>
      <c r="AR157" s="253"/>
      <c r="AS157" s="253"/>
      <c r="AT157" s="253"/>
      <c r="AU157" s="253"/>
      <c r="AV157" s="253"/>
      <c r="AW157" s="253"/>
      <c r="AX157" s="253"/>
      <c r="AY157" s="253"/>
      <c r="AZ157" s="253"/>
      <c r="BA157" s="253"/>
      <c r="BB157" s="253"/>
      <c r="BC157" s="253"/>
      <c r="BD157" s="253"/>
      <c r="BE157" s="253"/>
      <c r="BF157" s="253"/>
      <c r="BG157" s="253"/>
      <c r="BH157" s="253"/>
      <c r="BI157" s="253"/>
      <c r="BJ157" s="337"/>
      <c r="BK157" s="253"/>
      <c r="BL157" s="253"/>
      <c r="BM157" s="253"/>
      <c r="BN157" s="253"/>
      <c r="BO157" s="253"/>
      <c r="BP157" s="253"/>
      <c r="BQ157" s="253"/>
      <c r="BR157" s="253"/>
      <c r="BS157" s="253"/>
      <c r="BT157" s="253"/>
      <c r="BU157" s="253"/>
      <c r="BV157" s="253"/>
      <c r="BW157" s="253"/>
      <c r="BX157" s="253"/>
      <c r="BY157" s="253"/>
      <c r="BZ157" s="253"/>
      <c r="CA157" s="253"/>
      <c r="CB157" s="253"/>
      <c r="CC157" s="253"/>
      <c r="CD157" s="253"/>
      <c r="CE157" s="253"/>
      <c r="CF157" s="253"/>
      <c r="CG157" s="253"/>
      <c r="CH157" s="253"/>
      <c r="CI157" s="253"/>
      <c r="CJ157" s="253"/>
      <c r="CK157" s="253"/>
      <c r="CL157" s="253"/>
      <c r="CM157" s="253"/>
      <c r="CN157" s="253"/>
      <c r="CO157" s="253"/>
      <c r="CP157" s="253"/>
      <c r="CQ157" s="253"/>
      <c r="CR157" s="253"/>
      <c r="CS157" s="253"/>
      <c r="CT157" s="253"/>
      <c r="CU157" s="253"/>
      <c r="CV157" s="253"/>
      <c r="CW157" s="253"/>
      <c r="CX157" s="253"/>
      <c r="CY157" s="253"/>
      <c r="CZ157" s="253"/>
      <c r="DA157" s="253"/>
      <c r="DB157" s="253"/>
      <c r="DC157" s="253"/>
      <c r="DD157" s="253"/>
      <c r="DE157" s="253"/>
      <c r="DF157" s="253"/>
      <c r="DG157" s="253"/>
      <c r="DH157" s="253"/>
      <c r="DI157" s="253"/>
      <c r="DJ157" s="253"/>
      <c r="DK157" s="253"/>
      <c r="DL157" s="253"/>
      <c r="DM157" s="253"/>
      <c r="DN157" s="253"/>
      <c r="DO157" s="253"/>
      <c r="DP157" s="253"/>
      <c r="DQ157" s="253"/>
      <c r="DR157" s="253"/>
      <c r="DS157" s="253"/>
      <c r="DT157" s="253"/>
      <c r="DU157" s="253"/>
      <c r="DV157" s="253"/>
      <c r="DW157" s="253"/>
      <c r="DX157" s="253"/>
      <c r="DY157" s="253"/>
      <c r="DZ157" s="253"/>
      <c r="EA157" s="253"/>
      <c r="EB157" s="253"/>
      <c r="EC157" s="253"/>
      <c r="ED157" s="253"/>
      <c r="EE157" s="253"/>
      <c r="EF157" s="253"/>
      <c r="EG157" s="253"/>
      <c r="EH157" s="253"/>
      <c r="EI157" s="253"/>
      <c r="EJ157" s="253"/>
      <c r="EK157" s="253"/>
      <c r="EL157" s="253"/>
      <c r="EM157" s="253"/>
      <c r="EN157" s="253"/>
      <c r="EO157" s="253"/>
      <c r="EP157" s="253"/>
      <c r="EQ157" s="253"/>
      <c r="ER157" s="253"/>
      <c r="ES157" s="253"/>
      <c r="ET157" s="253"/>
      <c r="EU157" s="253"/>
      <c r="EV157" s="253"/>
      <c r="EW157" s="253"/>
      <c r="EX157" s="253"/>
      <c r="EY157" s="253"/>
      <c r="EZ157" s="253"/>
      <c r="FA157" s="253"/>
      <c r="FB157" s="253"/>
      <c r="FC157" s="253"/>
      <c r="FD157" s="253"/>
      <c r="FE157" s="253"/>
      <c r="FF157" s="253"/>
      <c r="FG157" s="253"/>
      <c r="FH157" s="253"/>
      <c r="FI157" s="253"/>
      <c r="FJ157" s="253"/>
      <c r="FK157" s="253"/>
      <c r="FL157" s="253"/>
      <c r="FM157" s="253"/>
      <c r="FN157" s="253"/>
      <c r="FO157" s="253"/>
      <c r="FP157" s="253"/>
      <c r="FQ157" s="253"/>
      <c r="FR157" s="253"/>
      <c r="FS157" s="253"/>
      <c r="FT157" s="253"/>
      <c r="FU157" s="253"/>
      <c r="FV157" s="253"/>
      <c r="FW157" s="253"/>
      <c r="FX157" s="253"/>
      <c r="FY157" s="253"/>
      <c r="FZ157" s="253"/>
      <c r="GA157" s="253"/>
      <c r="GB157" s="253"/>
      <c r="GC157" s="253"/>
      <c r="GD157" s="253"/>
    </row>
    <row r="158" spans="1:191" s="259" customFormat="1" hidden="1">
      <c r="A158" s="529"/>
      <c r="B158" s="615" t="s">
        <v>2297</v>
      </c>
      <c r="C158" s="614" t="e">
        <f>IF(#REF!="גז טבעי",#REF!,0)+IF(#REF!="גז טבעי",#REF!,0)+IF(#REF!="גז טבעי",#REF!,0)+IF(#REF!="גז טבעי",#REF!,0)+IF(#REF!="גז טבעי",#REF!,0)+IF(#REF!="גז טבעי",#REF!,0)+IF(#REF!="גז טבעי",#REF!,0)+IF(#REF!="גז טבעי",#REF!,0)+IF(#REF!="גז טבעי",#REF!,0)+IF(#REF!="גז טבעי",#REF!,0)+IF(#REF!="גז טבעי",#REF!,0)+IF(#REF!="גז טבעי",#REF!,0)+IF(#REF!="גז טבעי",#REF!,0)+IF(#REF!="גז טבעי",#REF!,0)+IF(#REF!="גז טבעי",#REF!,0)+IF(#REF!="גז טבעי",#REF!,0)+IF(#REF!="גז טבעי",#REF!,0)+IF(#REF!="גז טבעי",#REF!,0)</f>
        <v>#REF!</v>
      </c>
      <c r="D158" s="614" t="e">
        <f>IF(#REF!='אמדן כלכלי'!D389,#REF!,0)+IF(#REF!='אמדן כלכלי'!D389,#REF!,0)+IF(#REF!='אמדן כלכלי'!D389,#REF!,0)+IF(#REF!='אמדן כלכלי'!D389,#REF!,0)+IF(#REF!='אמדן כלכלי'!D389,#REF!,0)+IF(#REF!='אמדן כלכלי'!D389,#REF!,0)+IF(#REF!='אמדן כלכלי'!D389,#REF!,0)+IF(#REF!='אמדן כלכלי'!D389,#REF!,0)+IF(#REF!='אמדן כלכלי'!D389,#REF!,0)+IF(#REF!='אמדן כלכלי'!D389,#REF!,0)+IF(#REF!='אמדן כלכלי'!D389,#REF!,0)+IF(#REF!='אמדן כלכלי'!D389,#REF!,0)+IF(#REF!='אמדן כלכלי'!D389,#REF!,0)+IF(#REF!='אמדן כלכלי'!D389,#REF!,0)+IF(#REF!='אמדן כלכלי'!D389,#REF!,0)+IF(#REF!='אמדן כלכלי'!D389,#REF!,0)+IF(#REF!='אמדן כלכלי'!D389,#REF!,0)+IF(#REF!='אמדן כלכלי'!D389,#REF!,0)</f>
        <v>#REF!</v>
      </c>
      <c r="E158" s="614" t="e">
        <f>IF(#REF!="חשמל",#REF!,0)+IF(#REF!="חשמל",#REF!,0)+IF(#REF!="חשמל",#REF!,0)+IF(#REF!="חשמל",#REF!,0)+IF(#REF!="חשמל",#REF!,0)+IF(#REF!="חשמל",#REF!,0)+IF(#REF!="חשמל",#REF!,0)+IF(#REF!="חשמל",#REF!,0)+IF(#REF!="חשמל",#REF!,0)+IF(#REF!="חשמל",#REF!,0)+IF(#REF!="חשמל",#REF!,0)+IF(#REF!="חשמל",#REF!,0)+IF(#REF!="חשמל",#REF!,0)+IF(#REF!="חשמל",#REF!,0)+IF(#REF!="חשמל",#REF!,0)+IF(#REF!="חשמל",#REF!,0)+IF(#REF!="חשמל",#REF!,0)+IF(#REF!="חשמל",#REF!,0)</f>
        <v>#REF!</v>
      </c>
      <c r="F158" s="614" t="e">
        <f>IF(#REF!="מזוט",#REF!,0)+IF(#REF!="מזוט",#REF!,0)+IF(#REF!="מזוט",#REF!,0)+IF(#REF!="מזוט",#REF!,0)+IF(#REF!="מזוט",#REF!,0)+IF(#REF!="מזוט",#REF!,0)+IF(#REF!="מזוט",#REF!,0)+IF(#REF!="מזוט",#REF!,0)+IF(#REF!="מזוט",#REF!,0)+IF(#REF!="מזוט",#REF!,0)+IF(#REF!="מזוט",#REF!,0)+IF(#REF!="מזוט",#REF!,0)+IF(#REF!="מזוט",#REF!,0)+IF(#REF!="מזוט",#REF!,0)+IF(#REF!="מזוט",#REF!,0)+IF(#REF!="מזוט",#REF!,0)+IF(#REF!="מזוט",#REF!,0)+IF(#REF!="מזוט",#REF!,0)</f>
        <v>#REF!</v>
      </c>
      <c r="G158" s="607" t="e">
        <f>IF(#REF!="סולר",#REF!,0)+IF(#REF!="סולר",#REF!,0)+IF(#REF!="סולר",#REF!,0)+IF(#REF!="סולר",#REF!,0)+IF(#REF!="סולר",#REF!,0)+IF(#REF!="סולר",#REF!,0)+IF(#REF!="סולר",#REF!,0)+IF(#REF!="סולר",#REF!,0)+IF(#REF!="סולר",#REF!,0)+IF(#REF!="סולר",#REF!,0)+IF(#REF!="סולר",#REF!,0)+IF(#REF!="סולר",#REF!,0)+IF(#REF!="סולר",#REF!,0)+IF(#REF!="סולר",#REF!,0)+IF(#REF!="סולר",#REF!,0)+IF(#REF!="סולר",#REF!,0)+IF(#REF!="סולר",#REF!,0)+IF(#REF!="סולר",#REF!,0)</f>
        <v>#REF!</v>
      </c>
      <c r="H158" s="253"/>
      <c r="I158" s="253"/>
      <c r="J158" s="253"/>
      <c r="K158" s="253"/>
      <c r="L158" s="253"/>
      <c r="M158" s="253"/>
      <c r="N158" s="253"/>
      <c r="O158" s="253"/>
      <c r="P158" s="253"/>
      <c r="Q158" s="253"/>
      <c r="R158" s="253"/>
      <c r="S158" s="253"/>
      <c r="T158" s="253"/>
      <c r="U158" s="253"/>
      <c r="V158" s="253"/>
      <c r="W158" s="253"/>
      <c r="X158" s="253"/>
      <c r="Y158" s="253"/>
      <c r="Z158" s="253"/>
      <c r="AA158" s="253"/>
      <c r="AB158" s="253"/>
      <c r="AC158" s="253"/>
      <c r="AD158" s="253"/>
      <c r="AE158" s="253"/>
      <c r="AF158" s="253"/>
      <c r="AG158" s="253"/>
      <c r="AH158" s="253"/>
      <c r="AI158" s="253"/>
      <c r="AJ158" s="253"/>
      <c r="AK158" s="253"/>
      <c r="AL158" s="253"/>
      <c r="AM158" s="253"/>
      <c r="AN158" s="253"/>
      <c r="AO158" s="253"/>
      <c r="AP158" s="253"/>
      <c r="AQ158" s="253"/>
      <c r="AR158" s="253"/>
      <c r="AS158" s="253"/>
      <c r="AT158" s="253"/>
      <c r="AU158" s="253"/>
      <c r="AV158" s="253"/>
      <c r="AW158" s="253"/>
      <c r="AX158" s="253"/>
      <c r="AY158" s="253"/>
      <c r="AZ158" s="253"/>
      <c r="BA158" s="253"/>
      <c r="BB158" s="253"/>
      <c r="BC158" s="253"/>
      <c r="BD158" s="253"/>
      <c r="BE158" s="253"/>
      <c r="BF158" s="253"/>
      <c r="BG158" s="253"/>
      <c r="BH158" s="253"/>
      <c r="BI158" s="253"/>
      <c r="BJ158" s="337"/>
      <c r="BK158" s="253"/>
      <c r="BL158" s="253"/>
      <c r="BM158" s="253"/>
      <c r="BN158" s="253"/>
      <c r="BO158" s="253"/>
      <c r="BP158" s="253"/>
      <c r="BQ158" s="253"/>
      <c r="BR158" s="253"/>
      <c r="BS158" s="253"/>
      <c r="BT158" s="253"/>
      <c r="BU158" s="253"/>
      <c r="BV158" s="253"/>
      <c r="BW158" s="253"/>
      <c r="BX158" s="253"/>
      <c r="BY158" s="253"/>
      <c r="BZ158" s="253"/>
      <c r="CA158" s="253"/>
      <c r="CB158" s="253"/>
      <c r="CC158" s="253"/>
      <c r="CD158" s="253"/>
      <c r="CE158" s="253"/>
      <c r="CF158" s="253"/>
      <c r="CG158" s="253"/>
      <c r="CH158" s="253"/>
      <c r="CI158" s="253"/>
      <c r="CJ158" s="253"/>
      <c r="CK158" s="253"/>
      <c r="CL158" s="253"/>
      <c r="CM158" s="253"/>
      <c r="CN158" s="253"/>
      <c r="CO158" s="253"/>
      <c r="CP158" s="253"/>
      <c r="CQ158" s="253"/>
      <c r="CR158" s="253"/>
      <c r="CS158" s="253"/>
      <c r="CT158" s="253"/>
      <c r="CU158" s="253"/>
      <c r="CV158" s="253"/>
      <c r="CW158" s="253"/>
      <c r="CX158" s="253"/>
      <c r="CY158" s="253"/>
      <c r="CZ158" s="253"/>
      <c r="DA158" s="253"/>
      <c r="DB158" s="253"/>
      <c r="DC158" s="253"/>
      <c r="DD158" s="253"/>
      <c r="DE158" s="253"/>
      <c r="DF158" s="253"/>
      <c r="DG158" s="253"/>
      <c r="DH158" s="253"/>
      <c r="DI158" s="253"/>
      <c r="DJ158" s="253"/>
      <c r="DK158" s="253"/>
      <c r="DL158" s="253"/>
      <c r="DM158" s="253"/>
      <c r="DN158" s="253"/>
      <c r="DO158" s="253"/>
      <c r="DP158" s="253"/>
      <c r="DQ158" s="253"/>
      <c r="DR158" s="253"/>
      <c r="DS158" s="253"/>
      <c r="DT158" s="253"/>
      <c r="DU158" s="253"/>
      <c r="DV158" s="253"/>
      <c r="DW158" s="253"/>
      <c r="DX158" s="253"/>
      <c r="DY158" s="253"/>
      <c r="DZ158" s="253"/>
      <c r="EA158" s="253"/>
      <c r="EB158" s="253"/>
      <c r="EC158" s="253"/>
      <c r="ED158" s="253"/>
      <c r="EE158" s="253"/>
      <c r="EF158" s="253"/>
      <c r="EG158" s="253"/>
      <c r="EH158" s="253"/>
      <c r="EI158" s="253"/>
      <c r="EJ158" s="253"/>
      <c r="EK158" s="253"/>
      <c r="EL158" s="253"/>
      <c r="EM158" s="253"/>
      <c r="EN158" s="253"/>
      <c r="EO158" s="253"/>
      <c r="EP158" s="253"/>
      <c r="EQ158" s="253"/>
      <c r="ER158" s="253"/>
      <c r="ES158" s="253"/>
      <c r="ET158" s="253"/>
      <c r="EU158" s="253"/>
      <c r="EV158" s="253"/>
      <c r="EW158" s="253"/>
      <c r="EX158" s="253"/>
      <c r="EY158" s="253"/>
      <c r="EZ158" s="253"/>
      <c r="FA158" s="253"/>
      <c r="FB158" s="253"/>
      <c r="FC158" s="253"/>
      <c r="FD158" s="253"/>
      <c r="FE158" s="253"/>
      <c r="FF158" s="253"/>
      <c r="FG158" s="253"/>
      <c r="FH158" s="253"/>
      <c r="FI158" s="253"/>
      <c r="FJ158" s="253"/>
      <c r="FK158" s="253"/>
      <c r="FL158" s="253"/>
      <c r="FM158" s="253"/>
      <c r="FN158" s="253"/>
      <c r="FO158" s="253"/>
      <c r="FP158" s="253"/>
      <c r="FQ158" s="253"/>
      <c r="FR158" s="253"/>
      <c r="FS158" s="253"/>
      <c r="FT158" s="253"/>
      <c r="FU158" s="253"/>
      <c r="FV158" s="253"/>
      <c r="FW158" s="253"/>
      <c r="FX158" s="253"/>
      <c r="FY158" s="253"/>
      <c r="FZ158" s="253"/>
      <c r="GA158" s="253"/>
      <c r="GB158" s="253"/>
      <c r="GC158" s="253"/>
      <c r="GD158" s="253"/>
    </row>
    <row r="159" spans="1:191" hidden="1">
      <c r="B159" s="615" t="s">
        <v>180</v>
      </c>
      <c r="C159" s="614">
        <v>0</v>
      </c>
      <c r="D159" s="614">
        <v>0</v>
      </c>
      <c r="E159" s="614" t="e">
        <f>#REF!</f>
        <v>#REF!</v>
      </c>
      <c r="F159" s="614">
        <v>0</v>
      </c>
      <c r="G159" s="607">
        <v>0</v>
      </c>
    </row>
    <row r="160" spans="1:191" hidden="1">
      <c r="B160" s="615" t="s">
        <v>2307</v>
      </c>
      <c r="C160" s="614">
        <v>0</v>
      </c>
      <c r="D160" s="614">
        <v>0</v>
      </c>
      <c r="E160" s="614" t="e">
        <f>#REF!</f>
        <v>#REF!</v>
      </c>
      <c r="F160" s="614">
        <v>0</v>
      </c>
      <c r="G160" s="607">
        <v>0</v>
      </c>
    </row>
    <row r="161" spans="1:187" hidden="1">
      <c r="B161" s="615" t="s">
        <v>2308</v>
      </c>
      <c r="C161" s="614">
        <v>0</v>
      </c>
      <c r="D161" s="614">
        <v>0</v>
      </c>
      <c r="E161" s="614" t="e">
        <f>#REF!</f>
        <v>#REF!</v>
      </c>
      <c r="F161" s="614">
        <v>0</v>
      </c>
      <c r="G161" s="607">
        <v>0</v>
      </c>
    </row>
    <row r="162" spans="1:187" s="259" customFormat="1" hidden="1">
      <c r="A162" s="529"/>
      <c r="B162" s="615" t="s">
        <v>181</v>
      </c>
      <c r="C162" s="614">
        <f>כללי!C469</f>
        <v>0</v>
      </c>
      <c r="D162" s="614">
        <f>כללי!C470</f>
        <v>0</v>
      </c>
      <c r="E162" s="614">
        <f>כללי!C471</f>
        <v>0</v>
      </c>
      <c r="F162" s="614">
        <f>כללי!C472</f>
        <v>0</v>
      </c>
      <c r="G162" s="607">
        <f>כללי!C473</f>
        <v>0</v>
      </c>
      <c r="H162" s="253"/>
      <c r="I162" s="253"/>
      <c r="J162" s="253"/>
      <c r="K162" s="253"/>
      <c r="L162" s="253"/>
      <c r="M162" s="253"/>
      <c r="N162" s="253"/>
      <c r="O162" s="253"/>
      <c r="P162" s="253"/>
      <c r="Q162" s="253"/>
      <c r="R162" s="253"/>
      <c r="S162" s="253"/>
      <c r="T162" s="253"/>
      <c r="U162" s="253"/>
      <c r="V162" s="253"/>
      <c r="W162" s="253"/>
      <c r="X162" s="253"/>
      <c r="Y162" s="253"/>
      <c r="Z162" s="253"/>
      <c r="AA162" s="253"/>
      <c r="AB162" s="253"/>
      <c r="AC162" s="253"/>
      <c r="AD162" s="253"/>
      <c r="AE162" s="253"/>
      <c r="AF162" s="253"/>
      <c r="AG162" s="253"/>
      <c r="AH162" s="253"/>
      <c r="AI162" s="253"/>
      <c r="AJ162" s="253"/>
      <c r="AK162" s="253"/>
      <c r="AL162" s="253"/>
      <c r="AM162" s="253"/>
      <c r="AN162" s="253"/>
      <c r="AO162" s="253"/>
      <c r="AP162" s="253"/>
      <c r="AQ162" s="253"/>
      <c r="AR162" s="253"/>
      <c r="AS162" s="253"/>
      <c r="AT162" s="253"/>
      <c r="AU162" s="253"/>
      <c r="AV162" s="253"/>
      <c r="AW162" s="253"/>
      <c r="AX162" s="253"/>
      <c r="AY162" s="253"/>
      <c r="AZ162" s="253"/>
      <c r="BA162" s="253"/>
      <c r="BB162" s="253"/>
      <c r="BC162" s="253"/>
      <c r="BD162" s="253"/>
      <c r="BE162" s="253"/>
      <c r="BF162" s="253"/>
      <c r="BG162" s="253"/>
      <c r="BH162" s="253"/>
      <c r="BI162" s="253"/>
      <c r="BJ162" s="337"/>
      <c r="BK162" s="253"/>
      <c r="BL162" s="253"/>
      <c r="BM162" s="253"/>
      <c r="BN162" s="253"/>
      <c r="BO162" s="253"/>
      <c r="BP162" s="253"/>
      <c r="BQ162" s="253"/>
      <c r="BR162" s="253"/>
      <c r="BS162" s="253"/>
      <c r="BT162" s="253"/>
      <c r="BU162" s="253"/>
      <c r="BV162" s="253"/>
      <c r="BW162" s="253"/>
      <c r="BX162" s="253"/>
      <c r="BY162" s="253"/>
      <c r="BZ162" s="253"/>
      <c r="CA162" s="253"/>
      <c r="CB162" s="253"/>
      <c r="CC162" s="253"/>
      <c r="CD162" s="253"/>
      <c r="CE162" s="253"/>
      <c r="CF162" s="253"/>
      <c r="CG162" s="253"/>
      <c r="CH162" s="253"/>
      <c r="CI162" s="253"/>
      <c r="CJ162" s="253"/>
      <c r="CK162" s="253"/>
      <c r="CL162" s="253"/>
      <c r="CM162" s="253"/>
      <c r="CN162" s="253"/>
      <c r="CO162" s="253"/>
      <c r="CP162" s="253"/>
      <c r="CQ162" s="253"/>
      <c r="CR162" s="253"/>
      <c r="CS162" s="253"/>
      <c r="CT162" s="253"/>
      <c r="CU162" s="253"/>
      <c r="CV162" s="253"/>
      <c r="CW162" s="253"/>
      <c r="CX162" s="253"/>
      <c r="CY162" s="253"/>
      <c r="CZ162" s="253"/>
      <c r="DA162" s="253"/>
      <c r="DB162" s="253"/>
      <c r="DC162" s="253"/>
      <c r="DD162" s="253"/>
      <c r="DE162" s="253"/>
      <c r="DF162" s="253"/>
      <c r="DG162" s="253"/>
      <c r="DH162" s="253"/>
      <c r="DI162" s="253"/>
      <c r="DJ162" s="253"/>
      <c r="DK162" s="253"/>
      <c r="DL162" s="253"/>
      <c r="DM162" s="253"/>
      <c r="DN162" s="253"/>
      <c r="DO162" s="253"/>
      <c r="DP162" s="253"/>
      <c r="DQ162" s="253"/>
      <c r="DR162" s="253"/>
      <c r="DS162" s="253"/>
      <c r="DT162" s="253"/>
      <c r="DU162" s="253"/>
      <c r="DV162" s="253"/>
      <c r="DW162" s="253"/>
      <c r="DX162" s="253"/>
      <c r="DY162" s="253"/>
      <c r="DZ162" s="253"/>
      <c r="EA162" s="253"/>
      <c r="EB162" s="253"/>
      <c r="EC162" s="253"/>
      <c r="ED162" s="253"/>
      <c r="EE162" s="253"/>
      <c r="EF162" s="253"/>
      <c r="EG162" s="253"/>
      <c r="EH162" s="253"/>
      <c r="EI162" s="253"/>
      <c r="EJ162" s="253"/>
      <c r="EK162" s="253"/>
      <c r="EL162" s="253"/>
      <c r="EM162" s="253"/>
      <c r="EN162" s="253"/>
      <c r="EO162" s="253"/>
      <c r="EP162" s="253"/>
      <c r="EQ162" s="253"/>
      <c r="ER162" s="253"/>
      <c r="ES162" s="253"/>
      <c r="ET162" s="253"/>
      <c r="EU162" s="253"/>
      <c r="EV162" s="253"/>
      <c r="EW162" s="253"/>
      <c r="EX162" s="253"/>
      <c r="EY162" s="253"/>
      <c r="EZ162" s="253"/>
      <c r="FA162" s="253"/>
      <c r="FB162" s="253"/>
      <c r="FC162" s="253"/>
      <c r="FD162" s="253"/>
      <c r="FE162" s="253"/>
      <c r="FF162" s="253"/>
      <c r="FG162" s="253"/>
      <c r="FH162" s="253"/>
      <c r="FI162" s="253"/>
      <c r="FJ162" s="253"/>
      <c r="FK162" s="253"/>
      <c r="FL162" s="253"/>
      <c r="FM162" s="253"/>
      <c r="FN162" s="253"/>
      <c r="FO162" s="253"/>
      <c r="FP162" s="253"/>
      <c r="FQ162" s="253"/>
      <c r="FR162" s="253"/>
      <c r="FS162" s="253"/>
      <c r="FT162" s="253"/>
      <c r="FU162" s="253"/>
      <c r="FV162" s="253"/>
      <c r="FW162" s="253"/>
      <c r="FX162" s="253"/>
      <c r="FY162" s="253"/>
      <c r="FZ162" s="253"/>
      <c r="GA162" s="253"/>
      <c r="GB162" s="253"/>
      <c r="GC162" s="253"/>
      <c r="GD162" s="253"/>
    </row>
    <row r="163" spans="1:187" s="259" customFormat="1" hidden="1">
      <c r="A163" s="529"/>
      <c r="B163" s="615" t="s">
        <v>229</v>
      </c>
      <c r="C163" s="614">
        <v>0</v>
      </c>
      <c r="D163" s="614">
        <v>0</v>
      </c>
      <c r="E163" s="614" t="e">
        <f>#REF!-'7. ייצור חשמל'!E211</f>
        <v>#REF!</v>
      </c>
      <c r="F163" s="614">
        <v>0</v>
      </c>
      <c r="G163" s="607">
        <v>0</v>
      </c>
      <c r="H163" s="253"/>
      <c r="I163" s="253"/>
      <c r="J163" s="253"/>
      <c r="K163" s="253"/>
      <c r="L163" s="253"/>
      <c r="M163" s="253"/>
      <c r="N163" s="253"/>
      <c r="O163" s="253"/>
      <c r="P163" s="253"/>
      <c r="Q163" s="253"/>
      <c r="R163" s="253"/>
      <c r="S163" s="253"/>
      <c r="T163" s="253"/>
      <c r="U163" s="253"/>
      <c r="V163" s="253"/>
      <c r="W163" s="253"/>
      <c r="X163" s="253"/>
      <c r="Y163" s="253"/>
      <c r="Z163" s="253"/>
      <c r="AA163" s="253"/>
      <c r="AB163" s="253"/>
      <c r="AC163" s="253"/>
      <c r="AD163" s="253"/>
      <c r="AE163" s="253"/>
      <c r="AF163" s="253"/>
      <c r="AG163" s="253"/>
      <c r="AH163" s="253"/>
      <c r="AI163" s="253"/>
      <c r="AJ163" s="253"/>
      <c r="AK163" s="253"/>
      <c r="AL163" s="253"/>
      <c r="AM163" s="253"/>
      <c r="AN163" s="253"/>
      <c r="AO163" s="253"/>
      <c r="AP163" s="253"/>
      <c r="AQ163" s="253"/>
      <c r="AR163" s="253"/>
      <c r="AS163" s="253"/>
      <c r="AT163" s="253"/>
      <c r="AU163" s="253"/>
      <c r="AV163" s="253"/>
      <c r="AW163" s="253"/>
      <c r="AX163" s="253"/>
      <c r="AY163" s="253"/>
      <c r="AZ163" s="253"/>
      <c r="BA163" s="253"/>
      <c r="BB163" s="253"/>
      <c r="BC163" s="253"/>
      <c r="BD163" s="253"/>
      <c r="BE163" s="253"/>
      <c r="BF163" s="253"/>
      <c r="BG163" s="253"/>
      <c r="BH163" s="253"/>
      <c r="BI163" s="253"/>
      <c r="BJ163" s="337"/>
      <c r="BK163" s="253"/>
      <c r="BL163" s="253"/>
      <c r="BM163" s="253"/>
      <c r="BN163" s="253"/>
      <c r="BO163" s="253"/>
      <c r="BP163" s="253"/>
      <c r="BQ163" s="253"/>
      <c r="BR163" s="253"/>
      <c r="BS163" s="253"/>
      <c r="BT163" s="253"/>
      <c r="BU163" s="253"/>
      <c r="BV163" s="253"/>
      <c r="BW163" s="253"/>
      <c r="BX163" s="253"/>
      <c r="BY163" s="253"/>
      <c r="BZ163" s="253"/>
      <c r="CA163" s="253"/>
      <c r="CB163" s="253"/>
      <c r="CC163" s="253"/>
      <c r="CD163" s="253"/>
      <c r="CE163" s="253"/>
      <c r="CF163" s="253"/>
      <c r="CG163" s="253"/>
      <c r="CH163" s="253"/>
      <c r="CI163" s="253"/>
      <c r="CJ163" s="253"/>
      <c r="CK163" s="253"/>
      <c r="CL163" s="253"/>
      <c r="CM163" s="253"/>
      <c r="CN163" s="253"/>
      <c r="CO163" s="253"/>
      <c r="CP163" s="253"/>
      <c r="CQ163" s="253"/>
      <c r="CR163" s="253"/>
      <c r="CS163" s="253"/>
      <c r="CT163" s="253"/>
      <c r="CU163" s="253"/>
      <c r="CV163" s="253"/>
      <c r="CW163" s="253"/>
      <c r="CX163" s="253"/>
      <c r="CY163" s="253"/>
      <c r="CZ163" s="253"/>
      <c r="DA163" s="253"/>
      <c r="DB163" s="253"/>
      <c r="DC163" s="253"/>
      <c r="DD163" s="253"/>
      <c r="DE163" s="253"/>
      <c r="DF163" s="253"/>
      <c r="DG163" s="253"/>
      <c r="DH163" s="253"/>
      <c r="DI163" s="253"/>
      <c r="DJ163" s="253"/>
      <c r="DK163" s="253"/>
      <c r="DL163" s="253"/>
      <c r="DM163" s="253"/>
      <c r="DN163" s="253"/>
      <c r="DO163" s="253"/>
      <c r="DP163" s="253"/>
      <c r="DQ163" s="253"/>
      <c r="DR163" s="253"/>
      <c r="DS163" s="253"/>
      <c r="DT163" s="253"/>
      <c r="DU163" s="253"/>
      <c r="DV163" s="253"/>
      <c r="DW163" s="253"/>
      <c r="DX163" s="253"/>
      <c r="DY163" s="253"/>
      <c r="DZ163" s="253"/>
      <c r="EA163" s="253"/>
      <c r="EB163" s="253"/>
      <c r="EC163" s="253"/>
      <c r="ED163" s="253"/>
      <c r="EE163" s="253"/>
      <c r="EF163" s="253"/>
      <c r="EG163" s="253"/>
      <c r="EH163" s="253"/>
      <c r="EI163" s="253"/>
      <c r="EJ163" s="253"/>
      <c r="EK163" s="253"/>
      <c r="EL163" s="253"/>
      <c r="EM163" s="253"/>
      <c r="EN163" s="253"/>
      <c r="EO163" s="253"/>
      <c r="EP163" s="253"/>
      <c r="EQ163" s="253"/>
      <c r="ER163" s="253"/>
      <c r="ES163" s="253"/>
      <c r="ET163" s="253"/>
      <c r="EU163" s="253"/>
      <c r="EV163" s="253"/>
      <c r="EW163" s="253"/>
      <c r="EX163" s="253"/>
      <c r="EY163" s="253"/>
      <c r="EZ163" s="253"/>
      <c r="FA163" s="253"/>
      <c r="FB163" s="253"/>
      <c r="FC163" s="253"/>
      <c r="FD163" s="253"/>
      <c r="FE163" s="253"/>
      <c r="FF163" s="253"/>
      <c r="FG163" s="253"/>
      <c r="FH163" s="253"/>
      <c r="FI163" s="253"/>
      <c r="FJ163" s="253"/>
      <c r="FK163" s="253"/>
      <c r="FL163" s="253"/>
      <c r="FM163" s="253"/>
      <c r="FN163" s="253"/>
      <c r="FO163" s="253"/>
      <c r="FP163" s="253"/>
      <c r="FQ163" s="253"/>
      <c r="FR163" s="253"/>
      <c r="FS163" s="253"/>
      <c r="FT163" s="253"/>
      <c r="FU163" s="253"/>
      <c r="FV163" s="253"/>
      <c r="FW163" s="253"/>
      <c r="FX163" s="253"/>
      <c r="FY163" s="253"/>
      <c r="FZ163" s="253"/>
      <c r="GA163" s="253"/>
      <c r="GB163" s="253"/>
      <c r="GC163" s="253"/>
      <c r="GD163" s="253"/>
    </row>
    <row r="164" spans="1:187" s="259" customFormat="1" ht="17.25" hidden="1" thickBot="1">
      <c r="A164" s="529"/>
      <c r="B164" s="626" t="s">
        <v>149</v>
      </c>
      <c r="C164" s="627" t="e">
        <f>SUM(C156:C163)</f>
        <v>#REF!</v>
      </c>
      <c r="D164" s="627" t="e">
        <f>SUM(D156:D163)</f>
        <v>#REF!</v>
      </c>
      <c r="E164" s="627" t="e">
        <f>SUM(E156:E163)</f>
        <v>#REF!</v>
      </c>
      <c r="F164" s="627" t="e">
        <f>SUM(F156:F163)</f>
        <v>#REF!</v>
      </c>
      <c r="G164" s="612" t="e">
        <f>SUM(G156:G163)</f>
        <v>#REF!</v>
      </c>
      <c r="H164" s="253"/>
      <c r="I164" s="253"/>
      <c r="J164" s="253"/>
      <c r="K164" s="253"/>
      <c r="L164" s="253"/>
      <c r="M164" s="253"/>
      <c r="N164" s="253"/>
      <c r="O164" s="253"/>
      <c r="P164" s="253"/>
      <c r="Q164" s="253"/>
      <c r="R164" s="253"/>
      <c r="S164" s="253"/>
      <c r="T164" s="253"/>
      <c r="U164" s="253"/>
      <c r="V164" s="253"/>
      <c r="W164" s="253"/>
      <c r="X164" s="253"/>
      <c r="Y164" s="253"/>
      <c r="Z164" s="253"/>
      <c r="AA164" s="253"/>
      <c r="AB164" s="253"/>
      <c r="AC164" s="253"/>
      <c r="AD164" s="253"/>
      <c r="AE164" s="253"/>
      <c r="AF164" s="253"/>
      <c r="AG164" s="253"/>
      <c r="AH164" s="253"/>
      <c r="AI164" s="253"/>
      <c r="AJ164" s="253"/>
      <c r="AK164" s="253"/>
      <c r="AL164" s="253"/>
      <c r="AM164" s="253"/>
      <c r="AN164" s="253"/>
      <c r="AO164" s="253"/>
      <c r="AP164" s="253"/>
      <c r="AQ164" s="253"/>
      <c r="AR164" s="253"/>
      <c r="AS164" s="253"/>
      <c r="AT164" s="253"/>
      <c r="AU164" s="253"/>
      <c r="AV164" s="253"/>
      <c r="AW164" s="253"/>
      <c r="AX164" s="253"/>
      <c r="AY164" s="253"/>
      <c r="AZ164" s="253"/>
      <c r="BA164" s="253"/>
      <c r="BB164" s="253"/>
      <c r="BC164" s="253"/>
      <c r="BD164" s="253"/>
      <c r="BE164" s="253"/>
      <c r="BF164" s="253"/>
      <c r="BG164" s="253"/>
      <c r="BH164" s="253"/>
      <c r="BI164" s="253"/>
      <c r="BJ164" s="337"/>
      <c r="BK164" s="253"/>
      <c r="BL164" s="253"/>
      <c r="BM164" s="253"/>
      <c r="BN164" s="253"/>
      <c r="BO164" s="253"/>
      <c r="BP164" s="253"/>
      <c r="BQ164" s="253"/>
      <c r="BR164" s="253"/>
      <c r="BS164" s="253"/>
      <c r="BT164" s="253"/>
      <c r="BU164" s="253"/>
      <c r="BV164" s="253"/>
      <c r="BW164" s="253"/>
      <c r="BX164" s="253"/>
      <c r="BY164" s="253"/>
      <c r="BZ164" s="253"/>
      <c r="CA164" s="253"/>
      <c r="CB164" s="253"/>
      <c r="CC164" s="253"/>
      <c r="CD164" s="253"/>
      <c r="CE164" s="253"/>
      <c r="CF164" s="253"/>
      <c r="CG164" s="253"/>
      <c r="CH164" s="253"/>
      <c r="CI164" s="253"/>
      <c r="CJ164" s="253"/>
      <c r="CK164" s="253"/>
      <c r="CL164" s="253"/>
      <c r="CM164" s="253"/>
      <c r="CN164" s="253"/>
      <c r="CO164" s="253"/>
      <c r="CP164" s="253"/>
      <c r="CQ164" s="253"/>
      <c r="CR164" s="253"/>
      <c r="CS164" s="253"/>
      <c r="CT164" s="253"/>
      <c r="CU164" s="253"/>
      <c r="CV164" s="253"/>
      <c r="CW164" s="253"/>
      <c r="CX164" s="253"/>
      <c r="CY164" s="253"/>
      <c r="CZ164" s="253"/>
      <c r="DA164" s="253"/>
      <c r="DB164" s="253"/>
      <c r="DC164" s="253"/>
      <c r="DD164" s="253"/>
      <c r="DE164" s="253"/>
      <c r="DF164" s="253"/>
      <c r="DG164" s="253"/>
      <c r="DH164" s="253"/>
      <c r="DI164" s="253"/>
      <c r="DJ164" s="253"/>
      <c r="DK164" s="253"/>
      <c r="DL164" s="253"/>
      <c r="DM164" s="253"/>
      <c r="DN164" s="253"/>
      <c r="DO164" s="253"/>
      <c r="DP164" s="253"/>
      <c r="DQ164" s="253"/>
      <c r="DR164" s="253"/>
      <c r="DS164" s="253"/>
      <c r="DT164" s="253"/>
      <c r="DU164" s="253"/>
      <c r="DV164" s="253"/>
      <c r="DW164" s="253"/>
      <c r="DX164" s="253"/>
      <c r="DY164" s="253"/>
      <c r="DZ164" s="253"/>
      <c r="EA164" s="253"/>
      <c r="EB164" s="253"/>
      <c r="EC164" s="253"/>
      <c r="ED164" s="253"/>
      <c r="EE164" s="253"/>
      <c r="EF164" s="253"/>
      <c r="EG164" s="253"/>
      <c r="EH164" s="253"/>
      <c r="EI164" s="253"/>
      <c r="EJ164" s="253"/>
      <c r="EK164" s="253"/>
      <c r="EL164" s="253"/>
      <c r="EM164" s="253"/>
      <c r="EN164" s="253"/>
      <c r="EO164" s="253"/>
      <c r="EP164" s="253"/>
      <c r="EQ164" s="253"/>
      <c r="ER164" s="253"/>
      <c r="ES164" s="253"/>
      <c r="ET164" s="253"/>
      <c r="EU164" s="253"/>
      <c r="EV164" s="253"/>
      <c r="EW164" s="253"/>
      <c r="EX164" s="253"/>
      <c r="EY164" s="253"/>
      <c r="EZ164" s="253"/>
      <c r="FA164" s="253"/>
      <c r="FB164" s="253"/>
      <c r="FC164" s="253"/>
      <c r="FD164" s="253"/>
      <c r="FE164" s="253"/>
      <c r="FF164" s="253"/>
      <c r="FG164" s="253"/>
      <c r="FH164" s="253"/>
      <c r="FI164" s="253"/>
      <c r="FJ164" s="253"/>
      <c r="FK164" s="253"/>
      <c r="FL164" s="253"/>
      <c r="FM164" s="253"/>
      <c r="FN164" s="253"/>
      <c r="FO164" s="253"/>
      <c r="FP164" s="253"/>
      <c r="FQ164" s="253"/>
      <c r="FR164" s="253"/>
      <c r="FS164" s="253"/>
      <c r="FT164" s="253"/>
      <c r="FU164" s="253"/>
      <c r="FV164" s="253"/>
      <c r="FW164" s="253"/>
      <c r="FX164" s="253"/>
      <c r="FY164" s="253"/>
      <c r="FZ164" s="253"/>
      <c r="GA164" s="253"/>
      <c r="GB164" s="253"/>
      <c r="GC164" s="253"/>
      <c r="GD164" s="253"/>
    </row>
    <row r="165" spans="1:187" s="259" customFormat="1" hidden="1">
      <c r="A165" s="529"/>
      <c r="B165" s="253"/>
      <c r="C165" s="253"/>
      <c r="D165" s="253"/>
      <c r="E165" s="253"/>
      <c r="F165" s="253"/>
      <c r="G165" s="253"/>
      <c r="H165" s="253"/>
      <c r="I165" s="253"/>
      <c r="J165" s="253"/>
      <c r="K165" s="253"/>
      <c r="L165" s="253"/>
      <c r="M165" s="253"/>
      <c r="N165" s="253"/>
      <c r="O165" s="253"/>
      <c r="P165" s="253"/>
      <c r="Q165" s="253"/>
      <c r="R165" s="253"/>
      <c r="S165" s="253"/>
      <c r="T165" s="253"/>
      <c r="U165" s="253"/>
      <c r="V165" s="253"/>
      <c r="W165" s="253"/>
      <c r="X165" s="253"/>
      <c r="Y165" s="253"/>
      <c r="Z165" s="253"/>
      <c r="AA165" s="253"/>
      <c r="AB165" s="253"/>
      <c r="AC165" s="253"/>
      <c r="AD165" s="253"/>
      <c r="AE165" s="253"/>
      <c r="AF165" s="253"/>
      <c r="AG165" s="253"/>
      <c r="AH165" s="253"/>
      <c r="AI165" s="253"/>
      <c r="AJ165" s="253"/>
      <c r="AK165" s="253"/>
      <c r="AL165" s="253"/>
      <c r="AM165" s="253"/>
      <c r="AN165" s="253"/>
      <c r="AO165" s="253"/>
      <c r="AP165" s="253"/>
      <c r="AQ165" s="253"/>
      <c r="AR165" s="253"/>
      <c r="AS165" s="253"/>
      <c r="AT165" s="253"/>
      <c r="AU165" s="253"/>
      <c r="AV165" s="253"/>
      <c r="AW165" s="253"/>
      <c r="AX165" s="253"/>
      <c r="AY165" s="253"/>
      <c r="AZ165" s="253"/>
      <c r="BA165" s="253"/>
      <c r="BB165" s="253"/>
      <c r="BC165" s="253"/>
      <c r="BD165" s="253"/>
      <c r="BE165" s="253"/>
      <c r="BF165" s="253"/>
      <c r="BG165" s="253"/>
      <c r="BH165" s="253"/>
      <c r="BI165" s="253"/>
      <c r="BJ165" s="337"/>
      <c r="BK165" s="253"/>
      <c r="BL165" s="253"/>
      <c r="BM165" s="253"/>
      <c r="BN165" s="253"/>
      <c r="BO165" s="253"/>
      <c r="BP165" s="253"/>
      <c r="BQ165" s="253"/>
      <c r="BR165" s="253"/>
      <c r="BS165" s="253"/>
      <c r="BT165" s="253"/>
      <c r="BU165" s="253"/>
      <c r="BV165" s="253"/>
      <c r="BW165" s="253"/>
      <c r="BX165" s="253"/>
      <c r="BY165" s="253"/>
      <c r="BZ165" s="253"/>
      <c r="CA165" s="253"/>
      <c r="CB165" s="253"/>
      <c r="CC165" s="253"/>
      <c r="CD165" s="253"/>
      <c r="CE165" s="253"/>
      <c r="CF165" s="253"/>
      <c r="CG165" s="253"/>
      <c r="CH165" s="253"/>
      <c r="CI165" s="253"/>
      <c r="CJ165" s="253"/>
      <c r="CK165" s="253"/>
      <c r="CL165" s="253"/>
      <c r="CM165" s="253"/>
      <c r="CN165" s="253"/>
      <c r="CO165" s="253"/>
      <c r="CP165" s="253"/>
      <c r="CQ165" s="253"/>
      <c r="CR165" s="253"/>
      <c r="CS165" s="253"/>
      <c r="CT165" s="253"/>
      <c r="CU165" s="253"/>
      <c r="CV165" s="253"/>
      <c r="CW165" s="253"/>
      <c r="CX165" s="253"/>
      <c r="CY165" s="253"/>
      <c r="CZ165" s="253"/>
      <c r="DA165" s="253"/>
      <c r="DB165" s="253"/>
      <c r="DC165" s="253"/>
      <c r="DD165" s="253"/>
      <c r="DE165" s="253"/>
      <c r="DF165" s="253"/>
      <c r="DG165" s="253"/>
      <c r="DH165" s="253"/>
      <c r="DI165" s="253"/>
      <c r="DJ165" s="253"/>
      <c r="DK165" s="253"/>
      <c r="DL165" s="253"/>
      <c r="DM165" s="253"/>
      <c r="DN165" s="253"/>
      <c r="DO165" s="253"/>
      <c r="DP165" s="253"/>
      <c r="DQ165" s="253"/>
      <c r="DR165" s="253"/>
      <c r="DS165" s="253"/>
      <c r="DT165" s="253"/>
      <c r="DU165" s="253"/>
      <c r="DV165" s="253"/>
      <c r="DW165" s="253"/>
      <c r="DX165" s="253"/>
      <c r="DY165" s="253"/>
      <c r="DZ165" s="253"/>
      <c r="EA165" s="253"/>
      <c r="EB165" s="253"/>
      <c r="EC165" s="253"/>
      <c r="ED165" s="253"/>
      <c r="EE165" s="253"/>
      <c r="EF165" s="253"/>
      <c r="EG165" s="253"/>
      <c r="EH165" s="253"/>
      <c r="EI165" s="253"/>
      <c r="EJ165" s="253"/>
      <c r="EK165" s="253"/>
      <c r="EL165" s="253"/>
      <c r="EM165" s="253"/>
      <c r="EN165" s="253"/>
      <c r="EO165" s="253"/>
      <c r="EP165" s="253"/>
      <c r="EQ165" s="253"/>
      <c r="ER165" s="253"/>
      <c r="ES165" s="253"/>
      <c r="ET165" s="253"/>
      <c r="EU165" s="253"/>
      <c r="EV165" s="253"/>
      <c r="EW165" s="253"/>
      <c r="EX165" s="253"/>
      <c r="EY165" s="253"/>
      <c r="EZ165" s="253"/>
      <c r="FA165" s="253"/>
      <c r="FB165" s="253"/>
      <c r="FC165" s="253"/>
      <c r="FD165" s="253"/>
      <c r="FE165" s="253"/>
      <c r="FF165" s="253"/>
      <c r="FG165" s="253"/>
      <c r="FH165" s="253"/>
      <c r="FI165" s="253"/>
      <c r="FJ165" s="253"/>
      <c r="FK165" s="253"/>
      <c r="FL165" s="253"/>
      <c r="FM165" s="253"/>
      <c r="FN165" s="253"/>
      <c r="FO165" s="253"/>
      <c r="FP165" s="253"/>
      <c r="FQ165" s="253"/>
      <c r="FR165" s="253"/>
      <c r="FS165" s="253"/>
      <c r="FT165" s="253"/>
      <c r="FU165" s="253"/>
      <c r="FV165" s="253"/>
      <c r="FW165" s="253"/>
      <c r="FX165" s="253"/>
      <c r="FY165" s="253"/>
      <c r="FZ165" s="253"/>
      <c r="GA165" s="253"/>
      <c r="GB165" s="253"/>
      <c r="GC165" s="253"/>
      <c r="GD165" s="253"/>
    </row>
    <row r="166" spans="1:187" ht="20.25" hidden="1" customHeight="1">
      <c r="A166" s="529" t="s">
        <v>2319</v>
      </c>
      <c r="B166" s="604" t="s">
        <v>238</v>
      </c>
    </row>
    <row r="167" spans="1:187" hidden="1">
      <c r="B167" s="444" t="s">
        <v>230</v>
      </c>
    </row>
    <row r="168" spans="1:187" ht="17.25" hidden="1" thickBot="1"/>
    <row r="169" spans="1:187" s="465" customFormat="1" ht="17.25" hidden="1" thickBot="1">
      <c r="A169" s="529"/>
      <c r="B169" s="616" t="s">
        <v>48</v>
      </c>
      <c r="C169" s="617" t="s">
        <v>178</v>
      </c>
      <c r="D169" s="628" t="s">
        <v>231</v>
      </c>
      <c r="E169" s="628" t="s">
        <v>245</v>
      </c>
      <c r="F169" s="618" t="s">
        <v>232</v>
      </c>
      <c r="G169" s="253"/>
      <c r="H169" s="253"/>
      <c r="I169" s="253"/>
      <c r="J169" s="253"/>
      <c r="K169" s="253"/>
      <c r="L169" s="253"/>
      <c r="M169" s="253"/>
      <c r="N169" s="253"/>
      <c r="O169" s="253"/>
      <c r="P169" s="253"/>
      <c r="Q169" s="253"/>
      <c r="R169" s="253"/>
      <c r="S169" s="253"/>
      <c r="T169" s="253"/>
      <c r="U169" s="253"/>
      <c r="V169" s="253"/>
      <c r="W169" s="253"/>
      <c r="X169" s="253"/>
      <c r="Y169" s="253"/>
      <c r="Z169" s="253"/>
      <c r="AA169" s="253"/>
      <c r="AB169" s="253"/>
      <c r="AC169" s="253"/>
      <c r="AD169" s="253"/>
      <c r="AE169" s="253"/>
      <c r="AF169" s="253"/>
      <c r="AG169" s="253"/>
      <c r="AH169" s="253"/>
      <c r="AI169" s="253"/>
      <c r="AJ169" s="253"/>
      <c r="AK169" s="253"/>
      <c r="AL169" s="253"/>
      <c r="AM169" s="253"/>
      <c r="AN169" s="253"/>
      <c r="AO169" s="253"/>
      <c r="AP169" s="253"/>
      <c r="AQ169" s="253"/>
      <c r="AR169" s="253"/>
      <c r="AS169" s="253"/>
      <c r="AT169" s="253"/>
      <c r="AU169" s="253"/>
      <c r="AV169" s="253"/>
      <c r="AW169" s="253"/>
      <c r="AX169" s="253"/>
      <c r="AY169" s="253"/>
      <c r="AZ169" s="253"/>
      <c r="BA169" s="253"/>
      <c r="BB169" s="253"/>
      <c r="BC169" s="253"/>
      <c r="BD169" s="253"/>
      <c r="BE169" s="253"/>
      <c r="BF169" s="253"/>
      <c r="BG169" s="253"/>
      <c r="BH169" s="253"/>
      <c r="BI169" s="253"/>
      <c r="BJ169" s="253"/>
      <c r="BK169" s="337"/>
      <c r="BL169" s="253"/>
      <c r="BM169" s="253"/>
      <c r="BN169" s="253"/>
      <c r="BO169" s="253"/>
      <c r="BP169" s="253"/>
      <c r="BQ169" s="253"/>
      <c r="BR169" s="253"/>
      <c r="BS169" s="253"/>
      <c r="BT169" s="253"/>
      <c r="BU169" s="253"/>
      <c r="BV169" s="253"/>
      <c r="BW169" s="253"/>
      <c r="BX169" s="253"/>
      <c r="BY169" s="253"/>
      <c r="BZ169" s="253"/>
      <c r="CA169" s="253"/>
      <c r="CB169" s="253"/>
      <c r="CC169" s="253"/>
      <c r="CD169" s="253"/>
      <c r="CE169" s="253"/>
      <c r="CF169" s="253"/>
      <c r="CG169" s="253"/>
      <c r="CH169" s="253"/>
      <c r="CI169" s="253"/>
      <c r="CJ169" s="253"/>
      <c r="CK169" s="253"/>
      <c r="CL169" s="253"/>
      <c r="CM169" s="253"/>
      <c r="CN169" s="253"/>
      <c r="CO169" s="253"/>
      <c r="CP169" s="253"/>
      <c r="CQ169" s="253"/>
      <c r="CR169" s="253"/>
      <c r="CS169" s="253"/>
      <c r="CT169" s="253"/>
      <c r="CU169" s="253"/>
      <c r="CV169" s="253"/>
      <c r="CW169" s="253"/>
      <c r="CX169" s="253"/>
      <c r="CY169" s="253"/>
      <c r="CZ169" s="253"/>
      <c r="DA169" s="253"/>
      <c r="DB169" s="253"/>
      <c r="DC169" s="253"/>
      <c r="DD169" s="253"/>
      <c r="DE169" s="253"/>
      <c r="DF169" s="253"/>
      <c r="DG169" s="253"/>
      <c r="DH169" s="253"/>
      <c r="DI169" s="253"/>
      <c r="DJ169" s="253"/>
      <c r="DK169" s="253"/>
      <c r="DL169" s="253"/>
      <c r="DM169" s="253"/>
      <c r="DN169" s="253"/>
      <c r="DO169" s="253"/>
      <c r="DP169" s="253"/>
      <c r="DQ169" s="253"/>
      <c r="DR169" s="253"/>
      <c r="DS169" s="253"/>
      <c r="DT169" s="253"/>
      <c r="DU169" s="253"/>
      <c r="DV169" s="253"/>
      <c r="DW169" s="253"/>
      <c r="DX169" s="253"/>
      <c r="DY169" s="253"/>
      <c r="DZ169" s="253"/>
      <c r="EA169" s="253"/>
      <c r="EB169" s="253"/>
      <c r="EC169" s="253"/>
      <c r="ED169" s="253"/>
      <c r="EE169" s="253"/>
      <c r="EF169" s="253"/>
      <c r="EG169" s="253"/>
      <c r="EH169" s="253"/>
      <c r="EI169" s="253"/>
      <c r="EJ169" s="253"/>
      <c r="EK169" s="253"/>
      <c r="EL169" s="253"/>
      <c r="EM169" s="253"/>
      <c r="EN169" s="253"/>
      <c r="EO169" s="253"/>
      <c r="EP169" s="253"/>
      <c r="EQ169" s="253"/>
      <c r="ER169" s="253"/>
      <c r="ES169" s="253"/>
      <c r="ET169" s="253"/>
      <c r="EU169" s="253"/>
      <c r="EV169" s="253"/>
      <c r="EW169" s="253"/>
      <c r="EX169" s="253"/>
      <c r="EY169" s="253"/>
      <c r="EZ169" s="253"/>
      <c r="FA169" s="253"/>
      <c r="FB169" s="253"/>
      <c r="FC169" s="253"/>
      <c r="FD169" s="253"/>
      <c r="FE169" s="253"/>
      <c r="FF169" s="253"/>
      <c r="FG169" s="253"/>
      <c r="FH169" s="253"/>
      <c r="FI169" s="253"/>
      <c r="FJ169" s="253"/>
      <c r="FK169" s="253"/>
      <c r="FL169" s="253"/>
      <c r="FM169" s="253"/>
      <c r="FN169" s="253"/>
      <c r="FO169" s="253"/>
      <c r="FP169" s="253"/>
      <c r="FQ169" s="253"/>
      <c r="FR169" s="253"/>
      <c r="FS169" s="253"/>
      <c r="FT169" s="253"/>
      <c r="FU169" s="253"/>
      <c r="FV169" s="253"/>
      <c r="FW169" s="253"/>
      <c r="FX169" s="253"/>
      <c r="FY169" s="253"/>
      <c r="FZ169" s="253"/>
      <c r="GA169" s="253"/>
      <c r="GB169" s="253"/>
      <c r="GC169" s="253"/>
      <c r="GD169" s="253"/>
      <c r="GE169" s="253"/>
    </row>
    <row r="170" spans="1:187" hidden="1">
      <c r="B170" s="605" t="s">
        <v>42</v>
      </c>
      <c r="C170" s="606" t="s">
        <v>306</v>
      </c>
      <c r="D170" s="449"/>
      <c r="E170" s="609">
        <f>IF(OR(D170=0,D170=""),קבועים!$C$128,D170)</f>
        <v>20</v>
      </c>
      <c r="F170" s="629" t="e">
        <f>D170*C164</f>
        <v>#REF!</v>
      </c>
      <c r="BJ170" s="253"/>
      <c r="BK170" s="337"/>
    </row>
    <row r="171" spans="1:187" hidden="1">
      <c r="B171" s="605" t="s">
        <v>49</v>
      </c>
      <c r="C171" s="608" t="s">
        <v>315</v>
      </c>
      <c r="D171" s="445"/>
      <c r="E171" s="609">
        <f>IF(OR(D171=0,D171=""),קבועים!$C$129,D171)</f>
        <v>2.9</v>
      </c>
      <c r="F171" s="629" t="e">
        <f>D171*D164</f>
        <v>#REF!</v>
      </c>
      <c r="BJ171" s="253"/>
      <c r="BK171" s="337"/>
    </row>
    <row r="172" spans="1:187" hidden="1">
      <c r="B172" s="605" t="s">
        <v>40</v>
      </c>
      <c r="C172" s="608" t="s">
        <v>316</v>
      </c>
      <c r="D172" s="445"/>
      <c r="E172" s="609">
        <f>IF(OR(D172=0,D172=""),קבועים!$C$130,D172)</f>
        <v>0.47</v>
      </c>
      <c r="F172" s="629" t="e">
        <f>D172*E164</f>
        <v>#REF!</v>
      </c>
      <c r="BJ172" s="253"/>
      <c r="BK172" s="337"/>
    </row>
    <row r="173" spans="1:187" hidden="1">
      <c r="B173" s="605" t="s">
        <v>43</v>
      </c>
      <c r="C173" s="608" t="s">
        <v>317</v>
      </c>
      <c r="D173" s="445"/>
      <c r="E173" s="609">
        <f>IF(OR(D173=0,D173=""),קבועים!$C$131,D173)</f>
        <v>1.49156</v>
      </c>
      <c r="F173" s="629" t="e">
        <f>D173*F164</f>
        <v>#REF!</v>
      </c>
      <c r="BJ173" s="253"/>
      <c r="BK173" s="337"/>
    </row>
    <row r="174" spans="1:187" ht="17.25" hidden="1" thickBot="1">
      <c r="B174" s="619" t="s">
        <v>41</v>
      </c>
      <c r="C174" s="610" t="s">
        <v>317</v>
      </c>
      <c r="D174" s="630"/>
      <c r="E174" s="611">
        <f>IF(OR(D174=0,D174=""),קבועים!$C$132,D174)</f>
        <v>4.5672249999999996</v>
      </c>
      <c r="F174" s="631" t="e">
        <f>D174*G164</f>
        <v>#REF!</v>
      </c>
      <c r="BJ174" s="253"/>
      <c r="BK174" s="337"/>
    </row>
    <row r="175" spans="1:187" hidden="1"/>
    <row r="176" spans="1:187" hidden="1">
      <c r="A176" s="529" t="s">
        <v>2320</v>
      </c>
      <c r="B176" s="604" t="s">
        <v>234</v>
      </c>
      <c r="BI176" s="337"/>
      <c r="BJ176" s="253"/>
    </row>
    <row r="177" spans="2:62" ht="17.25" hidden="1" thickBot="1">
      <c r="BI177" s="337"/>
      <c r="BJ177" s="253"/>
    </row>
    <row r="178" spans="2:62" hidden="1">
      <c r="B178" s="632" t="s">
        <v>48</v>
      </c>
      <c r="C178" s="618" t="s">
        <v>235</v>
      </c>
      <c r="BI178" s="337"/>
      <c r="BJ178" s="253"/>
    </row>
    <row r="179" spans="2:62" hidden="1">
      <c r="B179" s="615" t="s">
        <v>2324</v>
      </c>
      <c r="C179" s="607" t="e">
        <f>(#REF!*$E$17-C156*$E$170)+(#REF!*$E$18-D156*$E$171)+(#REF!*$E$19-E156*$E$172)+(#REF!*$E$20-F156*$E$173)+(#REF!*$E$21-G156*$E$174)</f>
        <v>#REF!</v>
      </c>
      <c r="BI179" s="337"/>
      <c r="BJ179" s="253"/>
    </row>
    <row r="180" spans="2:62" hidden="1">
      <c r="B180" s="615" t="s">
        <v>179</v>
      </c>
      <c r="C180" s="607" t="e">
        <f>(#REF!*$E$17-C157*$E$170)+(#REF!*$E$18-D157*$E$171)+(#REF!*$E$19-E157*$E$172)+(#REF!*$E$20-F157*$E$173)+(#REF!*$E$21-G157*$E$174)</f>
        <v>#REF!</v>
      </c>
      <c r="BI180" s="337"/>
      <c r="BJ180" s="253"/>
    </row>
    <row r="181" spans="2:62" hidden="1">
      <c r="B181" s="615" t="s">
        <v>2297</v>
      </c>
      <c r="C181" s="607" t="e">
        <f>(קבועים!#REF!*$E$17-C158*$E$170)+(קבועים!#REF!*$E$18-D158*$E$171)+(קבועים!#REF!*$E$19-E158*$E$172)+(קבועים!#REF!*$E$20-F158*$E$173)+(קבועים!#REF!*$E$21-G158*$E$174)</f>
        <v>#REF!</v>
      </c>
      <c r="BI181" s="337"/>
      <c r="BJ181" s="253"/>
    </row>
    <row r="182" spans="2:62" hidden="1">
      <c r="B182" s="615" t="s">
        <v>180</v>
      </c>
      <c r="C182" s="607" t="e">
        <f>(#REF!*$E$17-C159*$E$170)+(#REF!*$E$18-D159*$E$171)+(#REF!*$E$19-E159*$E$172)+(#REF!*$E$20-F159*$E$173)+(#REF!*$E$21-G159*$E$174)</f>
        <v>#REF!</v>
      </c>
      <c r="BI182" s="337"/>
      <c r="BJ182" s="253"/>
    </row>
    <row r="183" spans="2:62" hidden="1">
      <c r="B183" s="615" t="s">
        <v>2307</v>
      </c>
      <c r="C183" s="607" t="e">
        <f>(#REF!*$E$17-C160*$E$170)+(#REF!*$E$18-D160*$E$171)+(#REF!*$E$19-E160*$E$172)+(#REF!*$E$20-F160*$E$173)+(#REF!*$E$21-G160*$E$174)</f>
        <v>#REF!</v>
      </c>
      <c r="BI183" s="337"/>
      <c r="BJ183" s="253"/>
    </row>
    <row r="184" spans="2:62" hidden="1">
      <c r="B184" s="615" t="s">
        <v>2308</v>
      </c>
      <c r="C184" s="607" t="e">
        <f>(#REF!*$E$17-C161*$E$170)+(#REF!*$E$18-D161*$E$171)+(#REF!*$E$19-E161*$E$172)+(#REF!*$E$20-F161*$E$173)+(#REF!*$E$21-G161*$E$174)</f>
        <v>#REF!</v>
      </c>
      <c r="BI184" s="337"/>
      <c r="BJ184" s="253"/>
    </row>
    <row r="185" spans="2:62" hidden="1">
      <c r="B185" s="615" t="s">
        <v>181</v>
      </c>
      <c r="C185" s="607">
        <f>(כללי!F469*$E$17-C162*$E$170)+(כללי!F470*$E$18-D162*$E$171)+(כללי!F471*$E$19-E162*$E$172)+(כללי!F472*$E$20-F162*$E$173)+(כללי!F473*$E$21-G162*$E$174)</f>
        <v>0</v>
      </c>
      <c r="BI185" s="337"/>
      <c r="BJ185" s="253"/>
    </row>
    <row r="186" spans="2:62" hidden="1">
      <c r="B186" s="615" t="s">
        <v>229</v>
      </c>
      <c r="C186" s="607" t="e">
        <f>(#REF!*$E$17-C163*$E$170)+(#REF!*$E$18-D163*$E$171)+(#REF!*$E$19-E163*$E$172)+(#REF!*$E$20-F163*$E$173)+(#REF!*$E$21-G163*$E$174)</f>
        <v>#REF!</v>
      </c>
      <c r="BI186" s="337"/>
      <c r="BJ186" s="253"/>
    </row>
    <row r="187" spans="2:62" ht="17.25" hidden="1" thickBot="1">
      <c r="B187" s="626" t="s">
        <v>149</v>
      </c>
      <c r="C187" s="612" t="e">
        <f>SUM(C179:C186)</f>
        <v>#REF!</v>
      </c>
      <c r="BI187" s="337"/>
      <c r="BJ187" s="253"/>
    </row>
    <row r="188" spans="2:62" hidden="1"/>
    <row r="189" spans="2:62" hidden="1"/>
    <row r="190" spans="2:62" hidden="1"/>
    <row r="191" spans="2:62" hidden="1"/>
  </sheetData>
  <sheetProtection algorithmName="SHA-512" hashValue="Ol9eNupeqU3IvJKfR4aRL0egFuhY42/xYCWv4zLd0xRsg9iVaOnXZ2hg6bOWW2W7p4GWxvzDYg05QpmK742rhQ==" saltValue="5EZdXChcaqV7qx20bGmzAg==" spinCount="100000" sheet="1"/>
  <customSheetViews>
    <customSheetView guid="{2DAA1D84-496C-43B3-9B3D-F6443FDB70D2}" scale="90" topLeftCell="A70">
      <selection activeCell="D119" sqref="D119"/>
      <rowBreaks count="2" manualBreakCount="2">
        <brk id="77" max="16383" man="1"/>
        <brk id="161" max="16383" man="1"/>
      </rowBreaks>
      <colBreaks count="1" manualBreakCount="1">
        <brk id="8" max="1048575" man="1"/>
      </colBreaks>
      <pageMargins left="0.7" right="0.7" top="0.75" bottom="0.75" header="0.3" footer="0.3"/>
      <pageSetup paperSize="9" scale="51" orientation="portrait" verticalDpi="0" r:id="rId1"/>
    </customSheetView>
    <customSheetView guid="{4795D392-B56F-435A-BCD0-DB99C7E0A0B0}" scale="90" topLeftCell="A70">
      <selection activeCell="D119" sqref="D119"/>
      <rowBreaks count="2" manualBreakCount="2">
        <brk id="77" max="16383" man="1"/>
        <brk id="161" max="16383" man="1"/>
      </rowBreaks>
      <colBreaks count="1" manualBreakCount="1">
        <brk id="8" max="1048575" man="1"/>
      </colBreaks>
      <pageMargins left="0.7" right="0.7" top="0.75" bottom="0.75" header="0.3" footer="0.3"/>
      <pageSetup paperSize="9" scale="51" orientation="portrait" verticalDpi="0" r:id="rId2"/>
    </customSheetView>
  </customSheetViews>
  <mergeCells count="8">
    <mergeCell ref="B40:F40"/>
    <mergeCell ref="B41:F41"/>
    <mergeCell ref="A1:J1"/>
    <mergeCell ref="B149:C149"/>
    <mergeCell ref="A65:D65"/>
    <mergeCell ref="B67:C67"/>
    <mergeCell ref="B108:C108"/>
    <mergeCell ref="B42:F42"/>
  </mergeCells>
  <conditionalFormatting sqref="A70:XFD187">
    <cfRule type="expression" dxfId="2" priority="7">
      <formula>OR($C$68="",$C$68=0)</formula>
    </cfRule>
  </conditionalFormatting>
  <conditionalFormatting sqref="A111:XFD187">
    <cfRule type="expression" dxfId="1" priority="6">
      <formula>OR($C$109="",$C$109=0)</formula>
    </cfRule>
  </conditionalFormatting>
  <conditionalFormatting sqref="A152:XFD187">
    <cfRule type="expression" dxfId="0" priority="5">
      <formula>OR($C$150="",$C$150=0)</formula>
    </cfRule>
  </conditionalFormatting>
  <dataValidations count="2">
    <dataValidation type="list" allowBlank="1" showInputMessage="1" showErrorMessage="1" sqref="C150 C109 C68">
      <formula1>כן_לא</formula1>
    </dataValidation>
    <dataValidation type="decimal" operator="greaterThanOrEqual" allowBlank="1" showInputMessage="1" showErrorMessage="1" sqref="D17:D21 D88:D92 D129:D133 D170:D174">
      <formula1>0</formula1>
    </dataValidation>
  </dataValidations>
  <pageMargins left="0.7" right="0.7" top="0.75" bottom="0.75" header="0.3" footer="0.3"/>
  <pageSetup paperSize="9" scale="51" orientation="portrait" r:id="rId3"/>
  <rowBreaks count="2" manualBreakCount="2">
    <brk id="63" max="16383" man="1"/>
    <brk id="147" max="16383" man="1"/>
  </rowBreaks>
  <colBreaks count="1" manualBreakCount="1">
    <brk id="8" max="1048575" man="1"/>
  </colBreaks>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theme="3" tint="0.59999389629810485"/>
  </sheetPr>
  <dimension ref="A1"/>
  <sheetViews>
    <sheetView rightToLeft="1" zoomScale="60" zoomScaleNormal="60" workbookViewId="0">
      <selection activeCell="A68" sqref="A68"/>
    </sheetView>
  </sheetViews>
  <sheetFormatPr defaultRowHeight="14.25"/>
  <sheetData>
    <row r="1" spans="1:1" ht="18">
      <c r="A1" s="11" t="s">
        <v>2160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0" tint="-0.249977111117893"/>
  </sheetPr>
  <dimension ref="A1:Z1731"/>
  <sheetViews>
    <sheetView rightToLeft="1" zoomScale="60" zoomScaleNormal="60" zoomScaleSheetLayoutView="70" workbookViewId="0">
      <selection activeCell="C122" sqref="C122"/>
    </sheetView>
  </sheetViews>
  <sheetFormatPr defaultColWidth="9" defaultRowHeight="15"/>
  <cols>
    <col min="1" max="1" width="39.625" style="174" customWidth="1"/>
    <col min="2" max="2" width="26.375" style="171" bestFit="1" customWidth="1"/>
    <col min="3" max="3" width="39.75" style="171" customWidth="1"/>
    <col min="4" max="4" width="37" style="32" customWidth="1"/>
    <col min="5" max="5" width="36.625" style="171" customWidth="1"/>
    <col min="6" max="6" width="20.375" style="171" bestFit="1" customWidth="1"/>
    <col min="7" max="7" width="18.375" style="171" customWidth="1"/>
    <col min="8" max="8" width="24.25" style="171" bestFit="1" customWidth="1"/>
    <col min="9" max="9" width="17.25" style="32" bestFit="1" customWidth="1"/>
    <col min="10" max="10" width="15" style="171" customWidth="1"/>
    <col min="11" max="11" width="12.375" style="32" bestFit="1" customWidth="1"/>
    <col min="12" max="12" width="12.75" style="171" customWidth="1"/>
    <col min="13" max="13" width="13.25" style="32" bestFit="1" customWidth="1"/>
    <col min="14" max="15" width="10.75" style="171" bestFit="1" customWidth="1"/>
    <col min="16" max="16" width="24.625" style="171" bestFit="1" customWidth="1"/>
    <col min="17" max="21" width="10.75" style="171" bestFit="1" customWidth="1"/>
    <col min="22" max="16384" width="9" style="171"/>
  </cols>
  <sheetData>
    <row r="1" spans="1:19">
      <c r="A1" s="32" t="s">
        <v>30</v>
      </c>
      <c r="B1" s="171" t="s">
        <v>9</v>
      </c>
      <c r="C1" s="32" t="s">
        <v>37</v>
      </c>
      <c r="D1" s="171">
        <v>2021</v>
      </c>
      <c r="E1" s="171" t="s">
        <v>95</v>
      </c>
      <c r="F1" s="32" t="s">
        <v>108</v>
      </c>
      <c r="G1" s="171">
        <v>1</v>
      </c>
      <c r="H1" s="32" t="s">
        <v>2143</v>
      </c>
      <c r="I1" s="171"/>
      <c r="K1" s="32" t="s">
        <v>2129</v>
      </c>
      <c r="M1" s="32" t="s">
        <v>2171</v>
      </c>
      <c r="O1" s="32" t="s">
        <v>94</v>
      </c>
      <c r="P1" s="32"/>
      <c r="R1" s="32" t="s">
        <v>2121</v>
      </c>
      <c r="S1" s="32"/>
    </row>
    <row r="2" spans="1:19">
      <c r="A2" s="32"/>
      <c r="B2" s="171" t="s">
        <v>10</v>
      </c>
      <c r="D2" s="171">
        <f>D1+1</f>
        <v>2022</v>
      </c>
      <c r="E2" s="171" t="s">
        <v>96</v>
      </c>
      <c r="G2" s="171">
        <v>2</v>
      </c>
      <c r="H2" s="171" t="s">
        <v>2144</v>
      </c>
      <c r="K2" s="226" t="s">
        <v>2166</v>
      </c>
      <c r="L2" s="226">
        <v>1</v>
      </c>
      <c r="M2" s="171" t="s">
        <v>2224</v>
      </c>
      <c r="N2" s="171">
        <v>1</v>
      </c>
      <c r="O2" s="227" t="s">
        <v>2172</v>
      </c>
      <c r="P2" s="227">
        <v>57</v>
      </c>
      <c r="R2" s="228" t="s">
        <v>205</v>
      </c>
      <c r="S2" s="228">
        <v>5</v>
      </c>
    </row>
    <row r="3" spans="1:19">
      <c r="A3" s="32"/>
      <c r="B3" s="171" t="s">
        <v>11</v>
      </c>
      <c r="D3" s="243">
        <f t="shared" ref="D3:D15" si="0">D2+1</f>
        <v>2023</v>
      </c>
      <c r="G3" s="171">
        <v>3</v>
      </c>
      <c r="H3" s="171" t="s">
        <v>2145</v>
      </c>
      <c r="K3" s="226" t="s">
        <v>2167</v>
      </c>
      <c r="L3" s="226">
        <v>2</v>
      </c>
      <c r="M3" s="171" t="s">
        <v>2225</v>
      </c>
      <c r="N3" s="171">
        <v>2</v>
      </c>
      <c r="O3" s="227" t="s">
        <v>2173</v>
      </c>
      <c r="P3" s="227">
        <v>59</v>
      </c>
      <c r="R3" s="228" t="s">
        <v>2122</v>
      </c>
      <c r="S3" s="228">
        <v>2</v>
      </c>
    </row>
    <row r="4" spans="1:19">
      <c r="A4" s="32"/>
      <c r="B4" s="171" t="s">
        <v>12</v>
      </c>
      <c r="D4" s="243">
        <f t="shared" si="0"/>
        <v>2024</v>
      </c>
      <c r="G4" s="171">
        <v>4</v>
      </c>
      <c r="K4" s="226" t="s">
        <v>2168</v>
      </c>
      <c r="L4" s="226">
        <v>3</v>
      </c>
      <c r="M4" s="171" t="s">
        <v>2226</v>
      </c>
      <c r="N4" s="171">
        <v>3</v>
      </c>
      <c r="O4" s="227" t="s">
        <v>2174</v>
      </c>
      <c r="P4" s="227">
        <v>56</v>
      </c>
      <c r="R4" s="228" t="s">
        <v>2123</v>
      </c>
      <c r="S4" s="228">
        <v>3</v>
      </c>
    </row>
    <row r="5" spans="1:19">
      <c r="A5" s="32"/>
      <c r="B5" s="171" t="s">
        <v>13</v>
      </c>
      <c r="D5" s="243">
        <f t="shared" si="0"/>
        <v>2025</v>
      </c>
      <c r="G5" s="171">
        <v>5</v>
      </c>
      <c r="H5" s="32" t="s">
        <v>2161</v>
      </c>
      <c r="K5" s="226" t="s">
        <v>2169</v>
      </c>
      <c r="L5" s="226">
        <v>4</v>
      </c>
      <c r="M5" s="171" t="s">
        <v>2227</v>
      </c>
      <c r="N5" s="171">
        <v>4</v>
      </c>
      <c r="O5" s="227" t="s">
        <v>9</v>
      </c>
      <c r="P5" s="227">
        <v>51</v>
      </c>
      <c r="R5" s="228" t="s">
        <v>2124</v>
      </c>
      <c r="S5" s="228">
        <v>4</v>
      </c>
    </row>
    <row r="6" spans="1:19">
      <c r="A6" s="32"/>
      <c r="B6" s="171" t="s">
        <v>14</v>
      </c>
      <c r="D6" s="243">
        <f t="shared" si="0"/>
        <v>2026</v>
      </c>
      <c r="E6" s="32" t="s">
        <v>260</v>
      </c>
      <c r="G6" s="171">
        <v>6</v>
      </c>
      <c r="H6" s="171" t="s">
        <v>2162</v>
      </c>
      <c r="K6" s="226" t="s">
        <v>2170</v>
      </c>
      <c r="L6" s="226">
        <v>5</v>
      </c>
      <c r="M6" s="171" t="s">
        <v>2228</v>
      </c>
      <c r="N6" s="171">
        <v>5</v>
      </c>
      <c r="O6" s="227" t="s">
        <v>10</v>
      </c>
      <c r="P6" s="227">
        <v>52</v>
      </c>
      <c r="R6" s="228" t="s">
        <v>2125</v>
      </c>
      <c r="S6" s="228">
        <v>1</v>
      </c>
    </row>
    <row r="7" spans="1:19">
      <c r="A7" s="32"/>
      <c r="B7" s="171" t="s">
        <v>15</v>
      </c>
      <c r="D7" s="243">
        <f t="shared" si="0"/>
        <v>2027</v>
      </c>
      <c r="E7" s="171" t="s">
        <v>2324</v>
      </c>
      <c r="G7" s="171">
        <v>7</v>
      </c>
      <c r="H7" s="171" t="s">
        <v>2163</v>
      </c>
      <c r="K7" s="171"/>
      <c r="M7" s="171" t="s">
        <v>2229</v>
      </c>
      <c r="N7" s="171">
        <v>6</v>
      </c>
      <c r="O7" s="227" t="s">
        <v>2175</v>
      </c>
      <c r="P7" s="227">
        <v>100</v>
      </c>
    </row>
    <row r="8" spans="1:19">
      <c r="A8" s="32"/>
      <c r="B8" s="171" t="s">
        <v>16</v>
      </c>
      <c r="D8" s="243">
        <f t="shared" si="0"/>
        <v>2028</v>
      </c>
      <c r="E8" s="171" t="s">
        <v>179</v>
      </c>
      <c r="G8" s="171">
        <v>8</v>
      </c>
      <c r="K8" s="171"/>
      <c r="M8" s="171" t="s">
        <v>2230</v>
      </c>
      <c r="N8" s="171">
        <v>7</v>
      </c>
      <c r="O8" s="227" t="s">
        <v>13</v>
      </c>
      <c r="P8" s="227">
        <v>58</v>
      </c>
    </row>
    <row r="9" spans="1:19">
      <c r="A9" s="32"/>
      <c r="D9" s="243">
        <f t="shared" si="0"/>
        <v>2029</v>
      </c>
      <c r="E9" s="171" t="s">
        <v>2297</v>
      </c>
      <c r="G9" s="171">
        <v>9</v>
      </c>
      <c r="H9" s="32" t="s">
        <v>2165</v>
      </c>
      <c r="K9" s="171"/>
      <c r="M9" s="171" t="s">
        <v>2231</v>
      </c>
      <c r="N9" s="171">
        <v>8</v>
      </c>
      <c r="O9" s="227" t="s">
        <v>2176</v>
      </c>
      <c r="P9" s="227">
        <v>53</v>
      </c>
    </row>
    <row r="10" spans="1:19">
      <c r="A10" s="32" t="s">
        <v>31</v>
      </c>
      <c r="B10" s="171" t="s">
        <v>19</v>
      </c>
      <c r="D10" s="243">
        <f t="shared" si="0"/>
        <v>2030</v>
      </c>
      <c r="E10" s="171" t="s">
        <v>180</v>
      </c>
      <c r="G10" s="171">
        <v>10</v>
      </c>
      <c r="H10" s="171" t="s">
        <v>2144</v>
      </c>
      <c r="I10" s="171"/>
      <c r="K10" s="171"/>
      <c r="M10" s="171" t="s">
        <v>2232</v>
      </c>
      <c r="N10" s="171">
        <v>9</v>
      </c>
      <c r="O10" s="227" t="s">
        <v>2177</v>
      </c>
      <c r="P10" s="227">
        <v>54</v>
      </c>
      <c r="R10" s="32" t="s">
        <v>2206</v>
      </c>
      <c r="S10" s="32"/>
    </row>
    <row r="11" spans="1:19">
      <c r="A11" s="32"/>
      <c r="B11" s="171" t="s">
        <v>20</v>
      </c>
      <c r="D11" s="243">
        <f t="shared" si="0"/>
        <v>2031</v>
      </c>
      <c r="E11" s="171" t="s">
        <v>2307</v>
      </c>
      <c r="G11" s="171">
        <v>11</v>
      </c>
      <c r="H11" s="171" t="s">
        <v>2299</v>
      </c>
      <c r="I11" s="171"/>
      <c r="K11" s="171"/>
      <c r="M11" s="171" t="s">
        <v>2233</v>
      </c>
      <c r="N11" s="171">
        <v>10</v>
      </c>
      <c r="O11" s="227" t="s">
        <v>2178</v>
      </c>
      <c r="P11" s="227">
        <v>55</v>
      </c>
      <c r="R11" s="232" t="s">
        <v>205</v>
      </c>
      <c r="S11" s="232">
        <v>17</v>
      </c>
    </row>
    <row r="12" spans="1:19">
      <c r="A12" s="32"/>
      <c r="D12" s="243">
        <f t="shared" si="0"/>
        <v>2032</v>
      </c>
      <c r="E12" s="171" t="s">
        <v>2308</v>
      </c>
      <c r="G12" s="171">
        <v>12</v>
      </c>
      <c r="H12" s="32"/>
      <c r="I12" s="171"/>
      <c r="K12" s="171"/>
      <c r="M12" s="171" t="s">
        <v>2234</v>
      </c>
      <c r="N12" s="171">
        <v>11</v>
      </c>
      <c r="O12" s="227" t="s">
        <v>2179</v>
      </c>
      <c r="P12" s="227">
        <v>41</v>
      </c>
      <c r="R12" s="232" t="s">
        <v>2207</v>
      </c>
      <c r="S12" s="232">
        <v>8</v>
      </c>
    </row>
    <row r="13" spans="1:19">
      <c r="A13" s="223"/>
      <c r="B13" s="222"/>
      <c r="D13" s="243">
        <f t="shared" si="0"/>
        <v>2033</v>
      </c>
      <c r="E13" s="171" t="s">
        <v>181</v>
      </c>
      <c r="G13" s="171">
        <v>13</v>
      </c>
      <c r="H13" s="233" t="s">
        <v>2136</v>
      </c>
      <c r="I13" s="171"/>
      <c r="K13" s="171"/>
      <c r="M13" s="171" t="s">
        <v>2235</v>
      </c>
      <c r="N13" s="171">
        <v>12</v>
      </c>
      <c r="O13" s="227" t="s">
        <v>2180</v>
      </c>
      <c r="P13" s="227">
        <v>50</v>
      </c>
      <c r="R13" s="232" t="s">
        <v>2208</v>
      </c>
      <c r="S13" s="232">
        <v>9</v>
      </c>
    </row>
    <row r="14" spans="1:19">
      <c r="A14" s="223"/>
      <c r="B14" s="222"/>
      <c r="D14" s="243">
        <f t="shared" si="0"/>
        <v>2034</v>
      </c>
      <c r="G14" s="171">
        <v>14</v>
      </c>
      <c r="H14" s="197" t="s">
        <v>2137</v>
      </c>
      <c r="I14" s="171"/>
      <c r="K14" s="171"/>
      <c r="M14" s="171" t="s">
        <v>2236</v>
      </c>
      <c r="N14" s="171">
        <v>13</v>
      </c>
      <c r="R14" s="232" t="s">
        <v>2209</v>
      </c>
      <c r="S14" s="232">
        <v>10</v>
      </c>
    </row>
    <row r="15" spans="1:19">
      <c r="A15" s="223"/>
      <c r="B15" s="222"/>
      <c r="D15" s="243">
        <f t="shared" si="0"/>
        <v>2035</v>
      </c>
      <c r="G15" s="171">
        <v>15</v>
      </c>
      <c r="H15" s="197" t="s">
        <v>2138</v>
      </c>
      <c r="I15" s="171"/>
      <c r="K15" s="171"/>
      <c r="M15" s="171" t="s">
        <v>2237</v>
      </c>
      <c r="N15" s="171">
        <v>14</v>
      </c>
      <c r="R15" s="232" t="s">
        <v>2210</v>
      </c>
      <c r="S15" s="232">
        <v>11</v>
      </c>
    </row>
    <row r="16" spans="1:19">
      <c r="A16" s="223"/>
      <c r="B16" s="222"/>
      <c r="G16" s="171">
        <v>16</v>
      </c>
      <c r="H16" s="197" t="s">
        <v>2139</v>
      </c>
      <c r="I16" s="171"/>
      <c r="K16" s="171"/>
      <c r="M16" s="171" t="s">
        <v>2238</v>
      </c>
      <c r="N16" s="171">
        <v>15</v>
      </c>
      <c r="R16" s="232" t="s">
        <v>2211</v>
      </c>
      <c r="S16" s="232">
        <v>7</v>
      </c>
    </row>
    <row r="17" spans="1:19">
      <c r="A17" s="223"/>
      <c r="B17" s="222"/>
      <c r="G17" s="171">
        <v>17</v>
      </c>
      <c r="H17" s="197" t="s">
        <v>2140</v>
      </c>
      <c r="I17" s="171"/>
      <c r="J17" s="32"/>
      <c r="K17" s="171"/>
      <c r="M17" s="171" t="s">
        <v>2239</v>
      </c>
      <c r="N17" s="171">
        <v>16</v>
      </c>
      <c r="R17" s="232" t="s">
        <v>2212</v>
      </c>
      <c r="S17" s="232">
        <v>3</v>
      </c>
    </row>
    <row r="18" spans="1:19">
      <c r="A18" s="32" t="s">
        <v>32</v>
      </c>
      <c r="B18" s="171" t="s">
        <v>19</v>
      </c>
      <c r="G18" s="171">
        <v>18</v>
      </c>
      <c r="H18" s="197" t="s">
        <v>2304</v>
      </c>
      <c r="I18" s="171"/>
      <c r="J18" s="32"/>
      <c r="K18" s="171"/>
      <c r="M18" s="171" t="s">
        <v>2240</v>
      </c>
      <c r="N18" s="171">
        <v>17</v>
      </c>
      <c r="R18" s="232" t="s">
        <v>2213</v>
      </c>
      <c r="S18" s="232">
        <v>15</v>
      </c>
    </row>
    <row r="19" spans="1:19">
      <c r="A19" s="32"/>
      <c r="B19" s="171" t="s">
        <v>20</v>
      </c>
      <c r="G19" s="171">
        <v>19</v>
      </c>
      <c r="H19" s="197" t="s">
        <v>2306</v>
      </c>
      <c r="I19" s="171"/>
      <c r="J19" s="32"/>
      <c r="K19" s="171"/>
      <c r="M19" s="171" t="s">
        <v>2241</v>
      </c>
      <c r="N19" s="171">
        <v>18</v>
      </c>
      <c r="O19" s="32" t="s">
        <v>3</v>
      </c>
      <c r="P19" s="32"/>
      <c r="R19" s="232" t="s">
        <v>2214</v>
      </c>
      <c r="S19" s="232">
        <v>1</v>
      </c>
    </row>
    <row r="20" spans="1:19">
      <c r="A20" s="32"/>
      <c r="B20" s="171" t="s">
        <v>22</v>
      </c>
      <c r="G20" s="171">
        <v>20</v>
      </c>
      <c r="H20" s="242" t="s">
        <v>2303</v>
      </c>
      <c r="I20" s="171"/>
      <c r="J20" s="32"/>
      <c r="K20" s="171"/>
      <c r="M20" s="171" t="s">
        <v>2242</v>
      </c>
      <c r="N20" s="171">
        <v>19</v>
      </c>
      <c r="O20" s="229" t="s">
        <v>205</v>
      </c>
      <c r="P20" s="229">
        <v>7</v>
      </c>
      <c r="R20" s="232" t="s">
        <v>2215</v>
      </c>
      <c r="S20" s="232">
        <v>12</v>
      </c>
    </row>
    <row r="21" spans="1:19">
      <c r="A21" s="32"/>
      <c r="D21" s="171"/>
      <c r="G21" s="171">
        <v>21</v>
      </c>
      <c r="H21" s="197" t="s">
        <v>205</v>
      </c>
      <c r="I21" s="171"/>
      <c r="J21" s="32"/>
      <c r="K21" s="171"/>
      <c r="M21" s="171" t="s">
        <v>2243</v>
      </c>
      <c r="N21" s="171">
        <v>20</v>
      </c>
      <c r="O21" s="229" t="s">
        <v>2181</v>
      </c>
      <c r="P21" s="229">
        <v>14</v>
      </c>
      <c r="R21" s="232" t="s">
        <v>2216</v>
      </c>
      <c r="S21" s="232">
        <v>14</v>
      </c>
    </row>
    <row r="22" spans="1:19">
      <c r="A22" s="32" t="s">
        <v>187</v>
      </c>
      <c r="B22" s="171">
        <v>1</v>
      </c>
      <c r="C22" s="32" t="s">
        <v>38</v>
      </c>
      <c r="D22" s="171">
        <v>1</v>
      </c>
      <c r="G22" s="171">
        <v>22</v>
      </c>
      <c r="H22" s="32"/>
      <c r="I22" s="171"/>
      <c r="J22" s="32"/>
      <c r="K22" s="171"/>
      <c r="M22" s="171" t="s">
        <v>2244</v>
      </c>
      <c r="N22" s="171">
        <v>21</v>
      </c>
      <c r="O22" s="229" t="s">
        <v>2182</v>
      </c>
      <c r="P22" s="229">
        <v>6</v>
      </c>
      <c r="R22" s="232" t="s">
        <v>2217</v>
      </c>
      <c r="S22" s="232">
        <v>13</v>
      </c>
    </row>
    <row r="23" spans="1:19">
      <c r="A23" s="32"/>
      <c r="B23" s="171">
        <v>2</v>
      </c>
      <c r="D23" s="171">
        <v>2</v>
      </c>
      <c r="E23" s="32" t="s">
        <v>189</v>
      </c>
      <c r="G23" s="171">
        <v>23</v>
      </c>
      <c r="H23" s="32"/>
      <c r="I23" s="171"/>
      <c r="J23" s="32"/>
      <c r="K23" s="171"/>
      <c r="M23" s="171" t="s">
        <v>2245</v>
      </c>
      <c r="N23" s="171">
        <v>22</v>
      </c>
      <c r="O23" s="229" t="s">
        <v>2183</v>
      </c>
      <c r="P23" s="229">
        <v>16</v>
      </c>
      <c r="R23" s="232" t="s">
        <v>2218</v>
      </c>
      <c r="S23" s="232">
        <v>16</v>
      </c>
    </row>
    <row r="24" spans="1:19">
      <c r="A24" s="32"/>
      <c r="B24" s="171">
        <v>3</v>
      </c>
      <c r="D24" s="171">
        <v>3</v>
      </c>
      <c r="E24" s="171" t="s">
        <v>197</v>
      </c>
      <c r="G24" s="171">
        <v>24</v>
      </c>
      <c r="H24" s="32"/>
      <c r="I24" s="171"/>
      <c r="J24" s="32"/>
      <c r="K24" s="171"/>
      <c r="M24" s="171" t="s">
        <v>2246</v>
      </c>
      <c r="N24" s="171">
        <v>23</v>
      </c>
      <c r="O24" s="229" t="s">
        <v>2184</v>
      </c>
      <c r="P24" s="229">
        <v>12</v>
      </c>
      <c r="R24" s="232" t="s">
        <v>2219</v>
      </c>
      <c r="S24" s="232">
        <v>2</v>
      </c>
    </row>
    <row r="25" spans="1:19">
      <c r="A25" s="32"/>
      <c r="B25" s="171">
        <v>4</v>
      </c>
      <c r="D25" s="171">
        <v>4</v>
      </c>
      <c r="E25" s="171" t="s">
        <v>198</v>
      </c>
      <c r="G25" s="171">
        <v>25</v>
      </c>
      <c r="H25" s="32"/>
      <c r="I25" s="171"/>
      <c r="J25" s="32"/>
      <c r="K25" s="171"/>
      <c r="M25" s="171" t="s">
        <v>2247</v>
      </c>
      <c r="N25" s="171">
        <v>24</v>
      </c>
      <c r="O25" s="229" t="s">
        <v>2185</v>
      </c>
      <c r="P25" s="229">
        <v>10</v>
      </c>
      <c r="R25" s="232" t="s">
        <v>2220</v>
      </c>
      <c r="S25" s="232">
        <v>4</v>
      </c>
    </row>
    <row r="26" spans="1:19">
      <c r="A26" s="32"/>
      <c r="B26" s="171">
        <v>5</v>
      </c>
      <c r="D26" s="171">
        <v>5</v>
      </c>
      <c r="E26" s="171" t="s">
        <v>199</v>
      </c>
      <c r="G26" s="171">
        <v>26</v>
      </c>
      <c r="H26" s="32"/>
      <c r="I26" s="171"/>
      <c r="J26" s="32"/>
      <c r="K26" s="171"/>
      <c r="M26" s="171" t="s">
        <v>2248</v>
      </c>
      <c r="N26" s="171">
        <v>25</v>
      </c>
      <c r="O26" s="229" t="s">
        <v>2186</v>
      </c>
      <c r="P26" s="229">
        <v>13</v>
      </c>
      <c r="R26" s="232" t="s">
        <v>2221</v>
      </c>
      <c r="S26" s="232">
        <v>5</v>
      </c>
    </row>
    <row r="27" spans="1:19">
      <c r="A27" s="32"/>
      <c r="B27" s="172">
        <v>6</v>
      </c>
      <c r="D27" s="171">
        <v>6</v>
      </c>
      <c r="G27" s="171">
        <v>27</v>
      </c>
      <c r="H27" s="32"/>
      <c r="I27" s="171"/>
      <c r="J27" s="32"/>
      <c r="K27" s="171"/>
      <c r="M27" s="171" t="s">
        <v>2249</v>
      </c>
      <c r="N27" s="171">
        <v>26</v>
      </c>
      <c r="O27" s="229" t="s">
        <v>2187</v>
      </c>
      <c r="P27" s="229">
        <v>9</v>
      </c>
      <c r="R27" s="232" t="s">
        <v>2222</v>
      </c>
      <c r="S27" s="232">
        <v>6</v>
      </c>
    </row>
    <row r="28" spans="1:19">
      <c r="A28" s="32"/>
      <c r="B28" s="171">
        <v>7</v>
      </c>
      <c r="D28" s="171">
        <v>7</v>
      </c>
      <c r="G28" s="171">
        <v>28</v>
      </c>
      <c r="H28" s="32"/>
      <c r="I28" s="171"/>
      <c r="J28" s="32"/>
      <c r="K28" s="171"/>
      <c r="M28" s="171" t="s">
        <v>2250</v>
      </c>
      <c r="N28" s="171">
        <v>27</v>
      </c>
      <c r="O28" s="229" t="s">
        <v>2188</v>
      </c>
      <c r="P28" s="229">
        <v>2</v>
      </c>
    </row>
    <row r="29" spans="1:19">
      <c r="A29" s="32"/>
      <c r="B29" s="173" t="s">
        <v>206</v>
      </c>
      <c r="D29" s="171">
        <v>8</v>
      </c>
      <c r="G29" s="171">
        <v>29</v>
      </c>
      <c r="H29" s="32"/>
      <c r="I29" s="171"/>
      <c r="J29" s="32"/>
      <c r="K29" s="171"/>
      <c r="M29" s="171" t="s">
        <v>2251</v>
      </c>
      <c r="N29" s="171">
        <v>28</v>
      </c>
      <c r="O29" s="229" t="s">
        <v>2189</v>
      </c>
      <c r="P29" s="229">
        <v>4</v>
      </c>
    </row>
    <row r="30" spans="1:19">
      <c r="D30" s="171">
        <v>9</v>
      </c>
      <c r="E30" s="32" t="s">
        <v>98</v>
      </c>
      <c r="G30" s="171">
        <v>30</v>
      </c>
      <c r="H30" s="32"/>
      <c r="I30" s="171"/>
      <c r="J30" s="32"/>
      <c r="K30" s="171"/>
      <c r="M30" s="171" t="s">
        <v>2252</v>
      </c>
      <c r="N30" s="171">
        <v>29</v>
      </c>
      <c r="O30" s="229" t="s">
        <v>2190</v>
      </c>
      <c r="P30" s="229">
        <v>3</v>
      </c>
    </row>
    <row r="31" spans="1:19">
      <c r="D31" s="171">
        <v>10</v>
      </c>
      <c r="E31" s="171" t="s">
        <v>99</v>
      </c>
      <c r="G31" s="171">
        <v>31</v>
      </c>
      <c r="M31" s="171" t="s">
        <v>2253</v>
      </c>
      <c r="N31" s="171">
        <v>30</v>
      </c>
      <c r="O31" s="229" t="s">
        <v>95</v>
      </c>
      <c r="P31" s="229">
        <v>1</v>
      </c>
    </row>
    <row r="32" spans="1:19">
      <c r="A32" s="174" t="s">
        <v>61</v>
      </c>
      <c r="B32" s="171">
        <v>1</v>
      </c>
      <c r="D32" s="175">
        <v>11</v>
      </c>
      <c r="E32" s="171" t="s">
        <v>100</v>
      </c>
      <c r="M32" s="171" t="s">
        <v>2254</v>
      </c>
      <c r="N32" s="171">
        <v>31</v>
      </c>
      <c r="O32" s="229" t="s">
        <v>2191</v>
      </c>
      <c r="P32" s="229">
        <v>11</v>
      </c>
    </row>
    <row r="33" spans="1:16">
      <c r="B33" s="171">
        <v>2</v>
      </c>
      <c r="D33" s="175">
        <v>12</v>
      </c>
      <c r="E33" s="171" t="s">
        <v>188</v>
      </c>
      <c r="M33" s="171" t="s">
        <v>2255</v>
      </c>
      <c r="N33" s="171">
        <v>32</v>
      </c>
      <c r="O33" s="229" t="s">
        <v>2192</v>
      </c>
      <c r="P33" s="229">
        <v>18</v>
      </c>
    </row>
    <row r="34" spans="1:16">
      <c r="B34" s="171">
        <v>3</v>
      </c>
      <c r="D34" s="174"/>
      <c r="E34" s="171" t="s">
        <v>101</v>
      </c>
      <c r="M34" s="171" t="s">
        <v>2256</v>
      </c>
      <c r="N34" s="171">
        <v>33</v>
      </c>
      <c r="O34" s="229" t="s">
        <v>2193</v>
      </c>
      <c r="P34" s="229">
        <v>8</v>
      </c>
    </row>
    <row r="35" spans="1:16">
      <c r="C35" s="32" t="s">
        <v>73</v>
      </c>
      <c r="D35" s="171">
        <v>0</v>
      </c>
      <c r="E35" s="171" t="s">
        <v>2146</v>
      </c>
      <c r="M35" s="171" t="s">
        <v>2257</v>
      </c>
      <c r="N35" s="171">
        <v>34</v>
      </c>
      <c r="O35" s="229" t="s">
        <v>2194</v>
      </c>
      <c r="P35" s="229">
        <v>5</v>
      </c>
    </row>
    <row r="36" spans="1:16" s="28" customFormat="1">
      <c r="A36" s="176" t="s">
        <v>51</v>
      </c>
      <c r="B36" s="177"/>
      <c r="E36" s="171"/>
      <c r="M36" s="171" t="s">
        <v>2258</v>
      </c>
      <c r="N36" s="171">
        <v>35</v>
      </c>
      <c r="O36" s="229" t="s">
        <v>2195</v>
      </c>
      <c r="P36" s="229">
        <v>15</v>
      </c>
    </row>
    <row r="37" spans="1:16" s="28" customFormat="1">
      <c r="A37" s="174" t="s">
        <v>48</v>
      </c>
      <c r="B37" s="32" t="s">
        <v>50</v>
      </c>
      <c r="C37" s="178" t="s">
        <v>102</v>
      </c>
      <c r="D37" s="179" t="s">
        <v>107</v>
      </c>
      <c r="E37" s="180" t="s">
        <v>54</v>
      </c>
      <c r="M37" s="171" t="s">
        <v>2259</v>
      </c>
      <c r="N37" s="171">
        <v>36</v>
      </c>
      <c r="O37" s="229" t="s">
        <v>2196</v>
      </c>
      <c r="P37" s="229">
        <v>17</v>
      </c>
    </row>
    <row r="38" spans="1:16" s="28" customFormat="1" ht="14.25">
      <c r="A38" s="171" t="s">
        <v>42</v>
      </c>
      <c r="B38" s="181" t="s">
        <v>47</v>
      </c>
      <c r="C38" s="182" t="s">
        <v>103</v>
      </c>
      <c r="D38" s="183">
        <v>1.05506E-3</v>
      </c>
      <c r="E38" s="244" t="s">
        <v>2327</v>
      </c>
      <c r="M38" s="171" t="s">
        <v>2260</v>
      </c>
      <c r="N38" s="171">
        <v>37</v>
      </c>
      <c r="O38" s="229" t="s">
        <v>2197</v>
      </c>
      <c r="P38" s="229">
        <v>19</v>
      </c>
    </row>
    <row r="39" spans="1:16" s="28" customFormat="1" ht="14.25">
      <c r="A39" s="171" t="s">
        <v>49</v>
      </c>
      <c r="B39" s="171" t="s">
        <v>45</v>
      </c>
      <c r="C39" s="182" t="s">
        <v>104</v>
      </c>
      <c r="D39" s="184">
        <v>4.7300000000000005E-5</v>
      </c>
      <c r="E39" s="185" t="s">
        <v>325</v>
      </c>
      <c r="M39" s="171" t="s">
        <v>2261</v>
      </c>
      <c r="N39" s="171">
        <v>38</v>
      </c>
    </row>
    <row r="40" spans="1:16" s="28" customFormat="1" ht="14.25">
      <c r="A40" s="171" t="s">
        <v>40</v>
      </c>
      <c r="B40" s="171" t="s">
        <v>46</v>
      </c>
      <c r="C40" s="182" t="s">
        <v>105</v>
      </c>
      <c r="D40" s="184">
        <v>3.5975907098049601E-6</v>
      </c>
      <c r="E40" s="244" t="s">
        <v>2327</v>
      </c>
      <c r="M40" s="171" t="s">
        <v>2262</v>
      </c>
      <c r="N40" s="171">
        <v>39</v>
      </c>
    </row>
    <row r="41" spans="1:16" s="28" customFormat="1" ht="14.25">
      <c r="A41" s="171" t="s">
        <v>43</v>
      </c>
      <c r="B41" s="171" t="s">
        <v>44</v>
      </c>
      <c r="C41" s="182" t="s">
        <v>106</v>
      </c>
      <c r="D41" s="184">
        <v>4.0399999999999999E-5</v>
      </c>
      <c r="E41" s="185" t="s">
        <v>325</v>
      </c>
      <c r="M41" s="171" t="s">
        <v>2263</v>
      </c>
      <c r="N41" s="171">
        <v>41</v>
      </c>
    </row>
    <row r="42" spans="1:16" s="28" customFormat="1">
      <c r="A42" s="171" t="s">
        <v>41</v>
      </c>
      <c r="B42" s="171" t="s">
        <v>44</v>
      </c>
      <c r="C42" s="182" t="s">
        <v>106</v>
      </c>
      <c r="D42" s="184">
        <v>3.6339999999999994E-5</v>
      </c>
      <c r="E42" s="185" t="s">
        <v>325</v>
      </c>
      <c r="M42" s="171" t="s">
        <v>2264</v>
      </c>
      <c r="N42" s="171">
        <v>42</v>
      </c>
      <c r="O42" s="32" t="s">
        <v>2198</v>
      </c>
      <c r="P42" s="32"/>
    </row>
    <row r="43" spans="1:16" s="28" customFormat="1" ht="14.25">
      <c r="B43" s="177"/>
      <c r="E43" s="171"/>
      <c r="M43" s="171" t="s">
        <v>2265</v>
      </c>
      <c r="N43" s="171">
        <v>43</v>
      </c>
      <c r="O43" s="230" t="s">
        <v>2199</v>
      </c>
      <c r="P43" s="230">
        <v>2</v>
      </c>
    </row>
    <row r="44" spans="1:16" s="28" customFormat="1">
      <c r="A44" s="186" t="s">
        <v>208</v>
      </c>
      <c r="B44" s="177">
        <f>1/D40</f>
        <v>277963.80429674115</v>
      </c>
      <c r="E44" s="171"/>
      <c r="M44" s="171" t="s">
        <v>2266</v>
      </c>
      <c r="N44" s="171">
        <v>45</v>
      </c>
      <c r="O44" s="230" t="s">
        <v>2200</v>
      </c>
      <c r="P44" s="230">
        <v>1</v>
      </c>
    </row>
    <row r="45" spans="1:16" s="28" customFormat="1" ht="14.25">
      <c r="B45" s="177"/>
      <c r="E45" s="171"/>
      <c r="M45" s="171" t="s">
        <v>2267</v>
      </c>
      <c r="N45" s="171">
        <v>46</v>
      </c>
    </row>
    <row r="46" spans="1:16" s="28" customFormat="1">
      <c r="A46" s="176" t="s">
        <v>2332</v>
      </c>
      <c r="B46" s="177"/>
      <c r="E46" s="171"/>
      <c r="M46" s="171" t="s">
        <v>2268</v>
      </c>
      <c r="N46" s="171">
        <v>47</v>
      </c>
    </row>
    <row r="47" spans="1:16" s="186" customFormat="1">
      <c r="A47" s="174" t="s">
        <v>48</v>
      </c>
      <c r="B47" s="187" t="s">
        <v>52</v>
      </c>
      <c r="C47" s="186" t="s">
        <v>53</v>
      </c>
      <c r="D47" s="186" t="s">
        <v>54</v>
      </c>
      <c r="E47" s="32"/>
      <c r="M47" s="171" t="s">
        <v>2269</v>
      </c>
      <c r="N47" s="171">
        <v>49</v>
      </c>
    </row>
    <row r="48" spans="1:16" s="28" customFormat="1" ht="28.5">
      <c r="A48" s="171" t="s">
        <v>49</v>
      </c>
      <c r="B48" s="177" t="s">
        <v>59</v>
      </c>
      <c r="C48" s="28">
        <v>2.9849999999999998E-3</v>
      </c>
      <c r="D48" s="177" t="s">
        <v>326</v>
      </c>
      <c r="E48" s="171"/>
      <c r="M48" s="171" t="s">
        <v>2270</v>
      </c>
      <c r="N48" s="171">
        <v>50</v>
      </c>
      <c r="O48" s="32" t="s">
        <v>2201</v>
      </c>
      <c r="P48" s="32"/>
    </row>
    <row r="49" spans="1:16" s="28" customFormat="1" ht="28.5">
      <c r="A49" s="171" t="s">
        <v>40</v>
      </c>
      <c r="B49" s="177" t="s">
        <v>56</v>
      </c>
      <c r="C49" s="28">
        <f>0.000567</f>
        <v>5.6700000000000001E-4</v>
      </c>
      <c r="D49" s="177" t="s">
        <v>2342</v>
      </c>
      <c r="E49" s="243"/>
      <c r="M49" s="171" t="s">
        <v>2271</v>
      </c>
      <c r="N49" s="171">
        <v>51</v>
      </c>
      <c r="O49" s="231" t="s">
        <v>2202</v>
      </c>
      <c r="P49" s="231">
        <v>2</v>
      </c>
    </row>
    <row r="50" spans="1:16" s="28" customFormat="1" ht="28.5">
      <c r="A50" s="171" t="s">
        <v>43</v>
      </c>
      <c r="B50" s="177" t="s">
        <v>55</v>
      </c>
      <c r="C50" s="28">
        <v>3.127E-3</v>
      </c>
      <c r="D50" s="177" t="s">
        <v>327</v>
      </c>
      <c r="E50" s="171"/>
      <c r="M50" s="171" t="s">
        <v>2272</v>
      </c>
      <c r="N50" s="171">
        <v>52</v>
      </c>
      <c r="O50" s="231" t="s">
        <v>2203</v>
      </c>
      <c r="P50" s="231">
        <v>1</v>
      </c>
    </row>
    <row r="51" spans="1:16" s="28" customFormat="1" ht="28.5">
      <c r="A51" s="171" t="s">
        <v>41</v>
      </c>
      <c r="B51" s="177" t="s">
        <v>55</v>
      </c>
      <c r="C51" s="245">
        <v>3.0588500000000001E-3</v>
      </c>
      <c r="D51" s="177" t="s">
        <v>327</v>
      </c>
      <c r="E51" s="171"/>
      <c r="M51" s="171" t="s">
        <v>2273</v>
      </c>
      <c r="N51" s="171">
        <v>53</v>
      </c>
      <c r="O51" s="231" t="s">
        <v>2204</v>
      </c>
      <c r="P51" s="231">
        <v>3</v>
      </c>
    </row>
    <row r="52" spans="1:16" s="28" customFormat="1" ht="42.75">
      <c r="A52" s="171" t="s">
        <v>42</v>
      </c>
      <c r="B52" s="177" t="s">
        <v>58</v>
      </c>
      <c r="C52" s="28">
        <f>56.1*B54</f>
        <v>5.9188866E-2</v>
      </c>
      <c r="D52" s="177" t="s">
        <v>328</v>
      </c>
      <c r="E52" s="171"/>
      <c r="M52" s="171" t="s">
        <v>2274</v>
      </c>
      <c r="N52" s="171">
        <v>55</v>
      </c>
      <c r="O52" s="231" t="s">
        <v>2205</v>
      </c>
      <c r="P52" s="231">
        <v>4</v>
      </c>
    </row>
    <row r="53" spans="1:16" s="28" customFormat="1" ht="14.25">
      <c r="A53" s="246" t="s">
        <v>2331</v>
      </c>
      <c r="E53" s="171"/>
      <c r="M53" s="171" t="s">
        <v>2275</v>
      </c>
      <c r="N53" s="171">
        <v>56</v>
      </c>
    </row>
    <row r="54" spans="1:16" s="28" customFormat="1">
      <c r="A54" s="186" t="s">
        <v>57</v>
      </c>
      <c r="B54" s="28">
        <v>1.05506E-3</v>
      </c>
      <c r="C54" s="28" t="s">
        <v>2156</v>
      </c>
      <c r="E54" s="171"/>
      <c r="M54" s="171" t="s">
        <v>2276</v>
      </c>
      <c r="N54" s="171">
        <v>58</v>
      </c>
    </row>
    <row r="55" spans="1:16" s="28" customFormat="1" ht="14.25">
      <c r="B55" s="177"/>
      <c r="E55" s="171"/>
      <c r="M55" s="171" t="s">
        <v>2277</v>
      </c>
      <c r="N55" s="171">
        <v>59</v>
      </c>
    </row>
    <row r="56" spans="1:16">
      <c r="D56" s="171"/>
      <c r="G56" s="188"/>
      <c r="M56" s="171" t="s">
        <v>2278</v>
      </c>
      <c r="N56" s="171">
        <v>60</v>
      </c>
    </row>
    <row r="57" spans="1:16">
      <c r="A57" s="189" t="s">
        <v>75</v>
      </c>
      <c r="D57" s="171"/>
      <c r="G57" s="188"/>
      <c r="M57" s="171" t="s">
        <v>2279</v>
      </c>
      <c r="N57" s="171">
        <v>61</v>
      </c>
    </row>
    <row r="58" spans="1:16">
      <c r="A58" s="174" t="s">
        <v>48</v>
      </c>
      <c r="B58" s="187" t="s">
        <v>52</v>
      </c>
      <c r="C58" s="186" t="s">
        <v>53</v>
      </c>
      <c r="D58" s="186" t="s">
        <v>54</v>
      </c>
      <c r="G58" s="188"/>
      <c r="M58" s="171" t="s">
        <v>2280</v>
      </c>
      <c r="N58" s="171">
        <v>62</v>
      </c>
    </row>
    <row r="59" spans="1:16">
      <c r="A59" s="171" t="s">
        <v>49</v>
      </c>
      <c r="B59" s="177" t="s">
        <v>63</v>
      </c>
      <c r="C59" s="171">
        <v>63.1</v>
      </c>
      <c r="D59" s="171" t="s">
        <v>325</v>
      </c>
      <c r="G59" s="188"/>
      <c r="M59" s="171" t="s">
        <v>2281</v>
      </c>
      <c r="N59" s="171">
        <v>63</v>
      </c>
    </row>
    <row r="60" spans="1:16">
      <c r="A60" s="171" t="s">
        <v>40</v>
      </c>
      <c r="B60" s="177" t="s">
        <v>56</v>
      </c>
      <c r="C60" s="171">
        <f>tCO2e_KWhחשמל</f>
        <v>5.6700000000000001E-4</v>
      </c>
      <c r="D60" s="243" t="s">
        <v>325</v>
      </c>
      <c r="G60" s="188"/>
      <c r="M60" s="171" t="s">
        <v>2282</v>
      </c>
      <c r="N60" s="171">
        <v>64</v>
      </c>
    </row>
    <row r="61" spans="1:16">
      <c r="A61" s="171" t="s">
        <v>43</v>
      </c>
      <c r="B61" s="177" t="s">
        <v>63</v>
      </c>
      <c r="C61" s="171">
        <v>77.400000000000006</v>
      </c>
      <c r="D61" s="171" t="s">
        <v>325</v>
      </c>
      <c r="G61" s="188"/>
      <c r="M61" s="171" t="s">
        <v>2283</v>
      </c>
      <c r="N61" s="171">
        <v>65</v>
      </c>
    </row>
    <row r="62" spans="1:16">
      <c r="A62" s="171" t="s">
        <v>41</v>
      </c>
      <c r="B62" s="177" t="s">
        <v>63</v>
      </c>
      <c r="C62" s="171">
        <v>74.099999999999994</v>
      </c>
      <c r="D62" s="171" t="s">
        <v>325</v>
      </c>
      <c r="G62" s="188"/>
      <c r="M62" s="171" t="s">
        <v>2284</v>
      </c>
      <c r="N62" s="171">
        <v>66</v>
      </c>
    </row>
    <row r="63" spans="1:16">
      <c r="A63" s="171" t="s">
        <v>42</v>
      </c>
      <c r="B63" s="177" t="s">
        <v>63</v>
      </c>
      <c r="C63" s="171">
        <v>56.1</v>
      </c>
      <c r="D63" s="171" t="s">
        <v>325</v>
      </c>
      <c r="G63" s="188"/>
      <c r="M63" s="171" t="s">
        <v>2285</v>
      </c>
      <c r="N63" s="171">
        <v>68</v>
      </c>
    </row>
    <row r="64" spans="1:16">
      <c r="D64" s="171"/>
      <c r="G64" s="188"/>
      <c r="M64" s="171" t="s">
        <v>2286</v>
      </c>
      <c r="N64" s="171">
        <v>69</v>
      </c>
    </row>
    <row r="65" spans="1:14">
      <c r="A65" s="189" t="s">
        <v>74</v>
      </c>
      <c r="D65" s="171"/>
      <c r="G65" s="188"/>
      <c r="M65" s="171" t="s">
        <v>2287</v>
      </c>
      <c r="N65" s="171">
        <v>70</v>
      </c>
    </row>
    <row r="66" spans="1:14">
      <c r="A66" s="174" t="s">
        <v>48</v>
      </c>
      <c r="B66" s="187" t="s">
        <v>52</v>
      </c>
      <c r="C66" s="186" t="s">
        <v>53</v>
      </c>
      <c r="D66" s="186" t="s">
        <v>54</v>
      </c>
      <c r="G66" s="188"/>
      <c r="M66" s="171" t="s">
        <v>2288</v>
      </c>
      <c r="N66" s="171">
        <v>71</v>
      </c>
    </row>
    <row r="67" spans="1:14" ht="43.5">
      <c r="A67" s="171" t="s">
        <v>49</v>
      </c>
      <c r="B67" s="177" t="s">
        <v>56</v>
      </c>
      <c r="C67" s="171">
        <f>C59*$B$73</f>
        <v>2.2715999999999999E-4</v>
      </c>
      <c r="D67" s="190" t="s">
        <v>329</v>
      </c>
      <c r="G67" s="188"/>
      <c r="M67" s="171" t="s">
        <v>2289</v>
      </c>
      <c r="N67" s="171">
        <v>72</v>
      </c>
    </row>
    <row r="68" spans="1:14" ht="28.5">
      <c r="A68" s="171" t="s">
        <v>40</v>
      </c>
      <c r="B68" s="177" t="s">
        <v>56</v>
      </c>
      <c r="C68" s="171">
        <f>C60</f>
        <v>5.6700000000000001E-4</v>
      </c>
      <c r="D68" s="177" t="s">
        <v>2342</v>
      </c>
      <c r="G68" s="188"/>
      <c r="M68" s="171" t="s">
        <v>2290</v>
      </c>
      <c r="N68" s="171">
        <v>73</v>
      </c>
    </row>
    <row r="69" spans="1:14" ht="43.5">
      <c r="A69" s="171" t="s">
        <v>43</v>
      </c>
      <c r="B69" s="177" t="s">
        <v>56</v>
      </c>
      <c r="C69" s="171">
        <f>C61*$B$73</f>
        <v>2.7864000000000003E-4</v>
      </c>
      <c r="D69" s="190" t="s">
        <v>329</v>
      </c>
      <c r="G69" s="188"/>
      <c r="M69" s="171" t="s">
        <v>2291</v>
      </c>
      <c r="N69" s="171">
        <v>74</v>
      </c>
    </row>
    <row r="70" spans="1:14" ht="43.5">
      <c r="A70" s="171" t="s">
        <v>41</v>
      </c>
      <c r="B70" s="177" t="s">
        <v>56</v>
      </c>
      <c r="C70" s="171">
        <f>C62*$B$73</f>
        <v>2.6675999999999995E-4</v>
      </c>
      <c r="D70" s="190" t="s">
        <v>329</v>
      </c>
      <c r="G70" s="188"/>
      <c r="M70" s="171" t="s">
        <v>2292</v>
      </c>
      <c r="N70" s="171">
        <v>75</v>
      </c>
    </row>
    <row r="71" spans="1:14" ht="43.5">
      <c r="A71" s="171" t="s">
        <v>42</v>
      </c>
      <c r="B71" s="177" t="s">
        <v>56</v>
      </c>
      <c r="C71" s="171">
        <f>C63*$B$73</f>
        <v>2.0196E-4</v>
      </c>
      <c r="D71" s="190" t="s">
        <v>329</v>
      </c>
      <c r="G71" s="188"/>
      <c r="M71" s="171" t="s">
        <v>2293</v>
      </c>
      <c r="N71" s="171">
        <v>77</v>
      </c>
    </row>
    <row r="72" spans="1:14">
      <c r="D72" s="171"/>
      <c r="G72" s="188"/>
      <c r="M72" s="171" t="s">
        <v>2294</v>
      </c>
      <c r="N72" s="171">
        <v>78</v>
      </c>
    </row>
    <row r="73" spans="1:14" s="28" customFormat="1">
      <c r="A73" s="186" t="s">
        <v>86</v>
      </c>
      <c r="B73" s="177">
        <v>3.5999999999999998E-6</v>
      </c>
      <c r="C73" s="28" t="s">
        <v>2157</v>
      </c>
      <c r="E73" s="171"/>
      <c r="M73" s="171" t="s">
        <v>2295</v>
      </c>
      <c r="N73" s="171">
        <v>79</v>
      </c>
    </row>
    <row r="74" spans="1:14" s="28" customFormat="1">
      <c r="A74" s="186"/>
      <c r="B74" s="177"/>
      <c r="E74" s="171"/>
      <c r="M74" s="171" t="s">
        <v>2296</v>
      </c>
      <c r="N74" s="171">
        <v>80</v>
      </c>
    </row>
    <row r="75" spans="1:14">
      <c r="D75" s="171"/>
      <c r="G75" s="188"/>
      <c r="M75" s="171"/>
    </row>
    <row r="76" spans="1:14" s="235" customFormat="1">
      <c r="C76" s="194"/>
      <c r="D76" s="182"/>
      <c r="E76" s="198"/>
      <c r="G76" s="200"/>
      <c r="H76" s="200"/>
      <c r="J76" s="234"/>
      <c r="L76" s="234"/>
    </row>
    <row r="77" spans="1:14" s="191" customFormat="1" ht="18.75" thickBot="1">
      <c r="A77" s="203" t="s">
        <v>212</v>
      </c>
      <c r="B77" s="203"/>
      <c r="C77" s="203"/>
      <c r="G77" s="192"/>
      <c r="I77" s="193"/>
      <c r="K77" s="193"/>
      <c r="M77" s="193"/>
    </row>
    <row r="78" spans="1:14">
      <c r="A78" s="204" t="s">
        <v>87</v>
      </c>
      <c r="D78" s="171"/>
    </row>
    <row r="79" spans="1:14" ht="30">
      <c r="A79" s="32" t="s">
        <v>48</v>
      </c>
      <c r="B79" s="132" t="s">
        <v>90</v>
      </c>
      <c r="C79" s="32" t="s">
        <v>275</v>
      </c>
      <c r="D79" s="201" t="s">
        <v>2323</v>
      </c>
      <c r="E79" s="132" t="s">
        <v>88</v>
      </c>
      <c r="F79" s="32" t="s">
        <v>89</v>
      </c>
      <c r="G79" s="32" t="s">
        <v>92</v>
      </c>
      <c r="H79" s="32"/>
      <c r="I79" s="171"/>
      <c r="J79" s="32"/>
      <c r="K79" s="171"/>
      <c r="L79" s="32"/>
      <c r="M79" s="171"/>
    </row>
    <row r="80" spans="1:14">
      <c r="A80" s="171" t="s">
        <v>40</v>
      </c>
      <c r="B80" s="171" t="s">
        <v>46</v>
      </c>
      <c r="C80" s="194">
        <f>כללי!C61</f>
        <v>0</v>
      </c>
      <c r="D80" s="182">
        <f>IF(כללי!C53&gt;0,כללי!C53,0)</f>
        <v>0</v>
      </c>
      <c r="E80" s="198">
        <f>כללי!C105</f>
        <v>0</v>
      </c>
      <c r="F80" s="171">
        <f>C80-E80</f>
        <v>0</v>
      </c>
      <c r="G80" s="200">
        <f>IF(F80=0,0,F80/C80)</f>
        <v>0</v>
      </c>
      <c r="H80" s="200"/>
      <c r="I80" s="171"/>
      <c r="J80" s="32"/>
      <c r="K80" s="171"/>
      <c r="L80" s="32"/>
      <c r="M80" s="171"/>
    </row>
    <row r="82" spans="1:13">
      <c r="B82" s="206"/>
      <c r="C82" s="196"/>
    </row>
    <row r="83" spans="1:13" s="191" customFormat="1" ht="18.75" thickBot="1">
      <c r="A83" s="203" t="s">
        <v>2326</v>
      </c>
      <c r="B83" s="203"/>
      <c r="C83" s="203"/>
      <c r="G83" s="192"/>
      <c r="I83" s="193"/>
      <c r="K83" s="193"/>
      <c r="M83" s="193"/>
    </row>
    <row r="84" spans="1:13" s="32" customFormat="1"/>
    <row r="85" spans="1:13" s="32" customFormat="1" ht="30">
      <c r="A85" s="101" t="s">
        <v>2325</v>
      </c>
      <c r="B85" s="207" t="s">
        <v>40</v>
      </c>
      <c r="C85" s="207"/>
      <c r="E85" s="207"/>
      <c r="F85" s="207"/>
    </row>
    <row r="86" spans="1:13" s="32" customFormat="1">
      <c r="A86" s="171" t="s">
        <v>256</v>
      </c>
      <c r="B86" s="236" t="e">
        <f>#REF!</f>
        <v>#REF!</v>
      </c>
      <c r="C86" s="208"/>
      <c r="E86" s="209"/>
      <c r="F86" s="209"/>
    </row>
    <row r="87" spans="1:13" s="32" customFormat="1">
      <c r="A87" s="171" t="s">
        <v>257</v>
      </c>
      <c r="B87" s="237" t="e">
        <f>SUM(B88:B97)</f>
        <v>#REF!</v>
      </c>
      <c r="C87" s="171"/>
      <c r="E87" s="171"/>
      <c r="F87" s="171"/>
    </row>
    <row r="88" spans="1:13" s="32" customFormat="1">
      <c r="A88" s="171" t="s">
        <v>60</v>
      </c>
      <c r="B88" s="237" t="e">
        <f>#REF!</f>
        <v>#REF!</v>
      </c>
      <c r="C88" s="171"/>
      <c r="E88" s="171"/>
      <c r="F88" s="171"/>
    </row>
    <row r="89" spans="1:13" s="32" customFormat="1">
      <c r="A89" s="171" t="s">
        <v>64</v>
      </c>
      <c r="B89" s="237" t="e">
        <f>#REF!</f>
        <v>#REF!</v>
      </c>
      <c r="C89" s="171"/>
      <c r="E89" s="171"/>
      <c r="F89" s="171"/>
    </row>
    <row r="90" spans="1:13" s="32" customFormat="1">
      <c r="A90" s="171" t="s">
        <v>65</v>
      </c>
      <c r="B90" s="237" t="e">
        <f>#REF!</f>
        <v>#REF!</v>
      </c>
      <c r="C90" s="171"/>
      <c r="E90" s="171"/>
      <c r="F90" s="171"/>
    </row>
    <row r="91" spans="1:13" s="32" customFormat="1">
      <c r="A91" s="171" t="s">
        <v>66</v>
      </c>
      <c r="B91" s="237" t="e">
        <f>#REF!</f>
        <v>#REF!</v>
      </c>
      <c r="C91" s="171"/>
      <c r="E91" s="171"/>
      <c r="F91" s="171"/>
    </row>
    <row r="92" spans="1:13" s="32" customFormat="1">
      <c r="A92" s="171" t="s">
        <v>67</v>
      </c>
      <c r="B92" s="237" t="e">
        <f>#REF!</f>
        <v>#REF!</v>
      </c>
      <c r="C92" s="171"/>
      <c r="E92" s="171"/>
      <c r="F92" s="171"/>
    </row>
    <row r="93" spans="1:13" s="32" customFormat="1">
      <c r="A93" s="171" t="s">
        <v>68</v>
      </c>
      <c r="B93" s="237" t="e">
        <f>#REF!</f>
        <v>#REF!</v>
      </c>
      <c r="C93" s="171"/>
      <c r="E93" s="171"/>
      <c r="F93" s="171"/>
    </row>
    <row r="94" spans="1:13" s="32" customFormat="1">
      <c r="A94" s="171" t="s">
        <v>69</v>
      </c>
      <c r="B94" s="237" t="e">
        <f>#REF!</f>
        <v>#REF!</v>
      </c>
      <c r="C94" s="171"/>
      <c r="E94" s="171"/>
      <c r="F94" s="171"/>
    </row>
    <row r="95" spans="1:13" s="32" customFormat="1">
      <c r="A95" s="171" t="s">
        <v>70</v>
      </c>
      <c r="B95" s="237" t="e">
        <f>#REF!</f>
        <v>#REF!</v>
      </c>
      <c r="C95" s="171"/>
      <c r="E95" s="171"/>
      <c r="F95" s="171"/>
    </row>
    <row r="96" spans="1:13" s="32" customFormat="1">
      <c r="A96" s="171" t="s">
        <v>71</v>
      </c>
      <c r="B96" s="237" t="e">
        <f>#REF!</f>
        <v>#REF!</v>
      </c>
      <c r="C96" s="171"/>
      <c r="E96" s="171"/>
      <c r="F96" s="171"/>
    </row>
    <row r="97" spans="1:6" s="32" customFormat="1">
      <c r="A97" s="171" t="s">
        <v>72</v>
      </c>
      <c r="B97" s="237" t="e">
        <f>#REF!</f>
        <v>#REF!</v>
      </c>
      <c r="C97" s="171"/>
      <c r="E97" s="171"/>
      <c r="F97" s="171"/>
    </row>
    <row r="98" spans="1:6" s="32" customFormat="1" ht="30">
      <c r="A98" s="132" t="s">
        <v>287</v>
      </c>
      <c r="B98" s="238" t="e">
        <f>SUM(B86:B87)</f>
        <v>#REF!</v>
      </c>
      <c r="C98" s="210"/>
      <c r="E98" s="210"/>
      <c r="F98" s="210"/>
    </row>
    <row r="99" spans="1:6" s="32" customFormat="1">
      <c r="A99" s="132"/>
      <c r="B99" s="238"/>
      <c r="C99" s="210"/>
      <c r="D99" s="210"/>
      <c r="E99" s="210"/>
      <c r="F99" s="210"/>
    </row>
    <row r="100" spans="1:6" s="32" customFormat="1">
      <c r="A100" s="32" t="s">
        <v>258</v>
      </c>
      <c r="B100" s="238"/>
      <c r="C100" s="210"/>
      <c r="D100" s="210"/>
      <c r="E100" s="210"/>
      <c r="F100" s="210"/>
    </row>
    <row r="101" spans="1:6" s="32" customFormat="1">
      <c r="A101" s="171" t="s">
        <v>60</v>
      </c>
      <c r="B101" s="239" t="e">
        <f>#REF!</f>
        <v>#REF!</v>
      </c>
      <c r="C101" s="171"/>
      <c r="D101" s="171"/>
      <c r="E101" s="171"/>
      <c r="F101" s="171"/>
    </row>
    <row r="102" spans="1:6" s="32" customFormat="1">
      <c r="A102" s="171" t="s">
        <v>64</v>
      </c>
      <c r="B102" s="239" t="e">
        <f>#REF!</f>
        <v>#REF!</v>
      </c>
      <c r="C102" s="171"/>
      <c r="D102" s="171"/>
      <c r="E102" s="171"/>
      <c r="F102" s="171"/>
    </row>
    <row r="103" spans="1:6" s="32" customFormat="1">
      <c r="A103" s="171" t="s">
        <v>65</v>
      </c>
      <c r="B103" s="239" t="e">
        <f>#REF!</f>
        <v>#REF!</v>
      </c>
      <c r="C103" s="171"/>
      <c r="D103" s="171"/>
      <c r="E103" s="171"/>
      <c r="F103" s="171"/>
    </row>
    <row r="104" spans="1:6" s="32" customFormat="1">
      <c r="A104" s="171" t="s">
        <v>66</v>
      </c>
      <c r="B104" s="239" t="e">
        <f>#REF!</f>
        <v>#REF!</v>
      </c>
      <c r="C104" s="171"/>
      <c r="D104" s="171"/>
      <c r="E104" s="171"/>
      <c r="F104" s="171"/>
    </row>
    <row r="105" spans="1:6" s="32" customFormat="1">
      <c r="A105" s="171" t="s">
        <v>67</v>
      </c>
      <c r="B105" s="239" t="e">
        <f>#REF!</f>
        <v>#REF!</v>
      </c>
      <c r="C105" s="171"/>
      <c r="D105" s="171"/>
      <c r="E105" s="171"/>
      <c r="F105" s="171"/>
    </row>
    <row r="106" spans="1:6" s="32" customFormat="1">
      <c r="A106" s="171" t="s">
        <v>68</v>
      </c>
      <c r="B106" s="239" t="e">
        <f>#REF!</f>
        <v>#REF!</v>
      </c>
      <c r="C106" s="171"/>
      <c r="D106" s="171"/>
      <c r="E106" s="171"/>
      <c r="F106" s="171"/>
    </row>
    <row r="107" spans="1:6" s="32" customFormat="1">
      <c r="A107" s="171" t="s">
        <v>69</v>
      </c>
      <c r="B107" s="239" t="e">
        <f>#REF!</f>
        <v>#REF!</v>
      </c>
      <c r="C107" s="171"/>
      <c r="D107" s="171"/>
      <c r="E107" s="171"/>
      <c r="F107" s="171"/>
    </row>
    <row r="108" spans="1:6" s="32" customFormat="1">
      <c r="A108" s="171" t="s">
        <v>70</v>
      </c>
      <c r="B108" s="239" t="e">
        <f>#REF!</f>
        <v>#REF!</v>
      </c>
      <c r="C108" s="171"/>
      <c r="D108" s="171"/>
      <c r="E108" s="171"/>
      <c r="F108" s="171"/>
    </row>
    <row r="109" spans="1:6" s="32" customFormat="1">
      <c r="A109" s="171" t="s">
        <v>71</v>
      </c>
      <c r="B109" s="239" t="e">
        <f>#REF!</f>
        <v>#REF!</v>
      </c>
      <c r="C109" s="171"/>
      <c r="D109" s="171"/>
      <c r="E109" s="171"/>
      <c r="F109" s="171"/>
    </row>
    <row r="110" spans="1:6" s="32" customFormat="1">
      <c r="A110" s="171" t="s">
        <v>72</v>
      </c>
      <c r="B110" s="239" t="e">
        <f>#REF!</f>
        <v>#REF!</v>
      </c>
      <c r="C110" s="171"/>
      <c r="D110" s="171"/>
      <c r="E110" s="171"/>
      <c r="F110" s="171"/>
    </row>
    <row r="111" spans="1:6" s="32" customFormat="1">
      <c r="A111" s="32" t="s">
        <v>149</v>
      </c>
      <c r="B111" s="237" t="e">
        <f>SUM(B101:B110)</f>
        <v>#REF!</v>
      </c>
      <c r="C111" s="171"/>
      <c r="D111" s="171"/>
      <c r="E111" s="171"/>
      <c r="F111" s="171"/>
    </row>
    <row r="112" spans="1:6" s="32" customFormat="1"/>
    <row r="113" spans="1:26" s="32" customFormat="1">
      <c r="A113" s="32" t="s">
        <v>267</v>
      </c>
      <c r="F113" s="211" t="s">
        <v>303</v>
      </c>
    </row>
    <row r="114" spans="1:26">
      <c r="A114" s="174" t="s">
        <v>153</v>
      </c>
      <c r="B114" s="212" t="s">
        <v>246</v>
      </c>
      <c r="C114" s="211" t="s">
        <v>264</v>
      </c>
      <c r="D114" s="211" t="s">
        <v>265</v>
      </c>
      <c r="E114" s="211" t="s">
        <v>288</v>
      </c>
      <c r="F114" s="211" t="s">
        <v>289</v>
      </c>
      <c r="G114" s="211" t="s">
        <v>290</v>
      </c>
      <c r="H114" s="211" t="s">
        <v>291</v>
      </c>
      <c r="I114" s="211" t="s">
        <v>292</v>
      </c>
      <c r="J114" s="211" t="s">
        <v>293</v>
      </c>
      <c r="K114" s="211" t="s">
        <v>294</v>
      </c>
      <c r="L114" s="211" t="s">
        <v>295</v>
      </c>
      <c r="M114" s="211" t="s">
        <v>296</v>
      </c>
      <c r="N114" s="211" t="s">
        <v>297</v>
      </c>
      <c r="O114" s="211" t="s">
        <v>298</v>
      </c>
      <c r="P114" s="211" t="s">
        <v>299</v>
      </c>
      <c r="Q114" s="211" t="s">
        <v>300</v>
      </c>
      <c r="R114" s="211" t="s">
        <v>301</v>
      </c>
      <c r="S114" s="211" t="s">
        <v>302</v>
      </c>
      <c r="T114" s="211" t="s">
        <v>320</v>
      </c>
      <c r="U114" s="211" t="s">
        <v>321</v>
      </c>
      <c r="V114" s="211" t="s">
        <v>322</v>
      </c>
      <c r="W114" s="211" t="s">
        <v>323</v>
      </c>
      <c r="X114" s="211" t="s">
        <v>324</v>
      </c>
      <c r="Y114" s="32"/>
      <c r="Z114" s="32"/>
    </row>
    <row r="115" spans="1:26" ht="14.25">
      <c r="A115" s="175" t="s">
        <v>2324</v>
      </c>
      <c r="B115" s="200" t="e">
        <f>IF(OR(E115=0,D115=0),0,IRR(D115:X115,-10%))</f>
        <v>#REF!</v>
      </c>
      <c r="C115" s="199" t="e">
        <f>SUMIF('פרטים כלליים, עלויות ותוצאות'!#REF!,A115,'פרטים כלליים, עלויות ותוצאות'!$D$41:$D$69)</f>
        <v>#REF!</v>
      </c>
      <c r="D115" s="199" t="e">
        <f t="shared" ref="D115:D122" si="1">-C115</f>
        <v>#REF!</v>
      </c>
      <c r="E115" s="199" t="e">
        <f>'אמדן כלכלי'!#REF!</f>
        <v>#REF!</v>
      </c>
      <c r="F115" s="205" t="e">
        <f>$E$115</f>
        <v>#REF!</v>
      </c>
      <c r="G115" s="205" t="e">
        <f t="shared" ref="G115:X115" si="2">$E$115</f>
        <v>#REF!</v>
      </c>
      <c r="H115" s="205" t="e">
        <f t="shared" si="2"/>
        <v>#REF!</v>
      </c>
      <c r="I115" s="205" t="e">
        <f t="shared" si="2"/>
        <v>#REF!</v>
      </c>
      <c r="J115" s="205" t="e">
        <f t="shared" si="2"/>
        <v>#REF!</v>
      </c>
      <c r="K115" s="205" t="e">
        <f t="shared" si="2"/>
        <v>#REF!</v>
      </c>
      <c r="L115" s="205" t="e">
        <f t="shared" si="2"/>
        <v>#REF!</v>
      </c>
      <c r="M115" s="205" t="e">
        <f t="shared" si="2"/>
        <v>#REF!</v>
      </c>
      <c r="N115" s="205" t="e">
        <f t="shared" si="2"/>
        <v>#REF!</v>
      </c>
      <c r="O115" s="205" t="e">
        <f t="shared" si="2"/>
        <v>#REF!</v>
      </c>
      <c r="P115" s="205" t="e">
        <f t="shared" si="2"/>
        <v>#REF!</v>
      </c>
      <c r="Q115" s="205" t="e">
        <f t="shared" si="2"/>
        <v>#REF!</v>
      </c>
      <c r="R115" s="205" t="e">
        <f t="shared" si="2"/>
        <v>#REF!</v>
      </c>
      <c r="S115" s="205" t="e">
        <f t="shared" si="2"/>
        <v>#REF!</v>
      </c>
      <c r="T115" s="205" t="e">
        <f t="shared" si="2"/>
        <v>#REF!</v>
      </c>
      <c r="U115" s="205" t="e">
        <f t="shared" si="2"/>
        <v>#REF!</v>
      </c>
      <c r="V115" s="205" t="e">
        <f t="shared" si="2"/>
        <v>#REF!</v>
      </c>
      <c r="W115" s="205" t="e">
        <f t="shared" si="2"/>
        <v>#REF!</v>
      </c>
      <c r="X115" s="205" t="e">
        <f t="shared" si="2"/>
        <v>#REF!</v>
      </c>
    </row>
    <row r="116" spans="1:26">
      <c r="A116" s="175" t="s">
        <v>179</v>
      </c>
      <c r="B116" s="200" t="e">
        <f>IF(OR(E116=0,D116=0),0,IRR(D116:I116,-10%))</f>
        <v>#REF!</v>
      </c>
      <c r="C116" s="199" t="e">
        <f>SUMIF('פרטים כלליים, עלויות ותוצאות'!#REF!,A116,'פרטים כלליים, עלויות ותוצאות'!$D$41:$D$69)</f>
        <v>#REF!</v>
      </c>
      <c r="D116" s="199" t="e">
        <f t="shared" si="1"/>
        <v>#REF!</v>
      </c>
      <c r="E116" s="199" t="e">
        <f>'אמדן כלכלי'!#REF!</f>
        <v>#REF!</v>
      </c>
      <c r="F116" s="205" t="e">
        <f>$E$116</f>
        <v>#REF!</v>
      </c>
      <c r="G116" s="205" t="e">
        <f>$E$116</f>
        <v>#REF!</v>
      </c>
      <c r="H116" s="205" t="e">
        <f>$E$116</f>
        <v>#REF!</v>
      </c>
      <c r="I116" s="205" t="e">
        <f>$E$116</f>
        <v>#REF!</v>
      </c>
    </row>
    <row r="117" spans="1:26" ht="14.25">
      <c r="A117" s="175" t="s">
        <v>2297</v>
      </c>
      <c r="B117" s="200" t="e">
        <f>IF(OR(E117=0,D117=0),0,IRR(D117:S117,-10%))</f>
        <v>#REF!</v>
      </c>
      <c r="C117" s="199" t="e">
        <f>SUMIF('פרטים כלליים, עלויות ותוצאות'!#REF!,A117,'פרטים כלליים, עלויות ותוצאות'!$D$41:$D$69)</f>
        <v>#REF!</v>
      </c>
      <c r="D117" s="199" t="e">
        <f t="shared" si="1"/>
        <v>#REF!</v>
      </c>
      <c r="E117" s="199" t="e">
        <f>'אמדן כלכלי'!#REF!</f>
        <v>#REF!</v>
      </c>
      <c r="F117" s="205" t="e">
        <f>$E$117</f>
        <v>#REF!</v>
      </c>
      <c r="G117" s="205" t="e">
        <f t="shared" ref="G117:S117" si="3">$E$117</f>
        <v>#REF!</v>
      </c>
      <c r="H117" s="205" t="e">
        <f t="shared" si="3"/>
        <v>#REF!</v>
      </c>
      <c r="I117" s="205" t="e">
        <f t="shared" si="3"/>
        <v>#REF!</v>
      </c>
      <c r="J117" s="205" t="e">
        <f t="shared" si="3"/>
        <v>#REF!</v>
      </c>
      <c r="K117" s="205" t="e">
        <f t="shared" si="3"/>
        <v>#REF!</v>
      </c>
      <c r="L117" s="205" t="e">
        <f t="shared" si="3"/>
        <v>#REF!</v>
      </c>
      <c r="M117" s="205" t="e">
        <f t="shared" si="3"/>
        <v>#REF!</v>
      </c>
      <c r="N117" s="205" t="e">
        <f t="shared" si="3"/>
        <v>#REF!</v>
      </c>
      <c r="O117" s="205" t="e">
        <f t="shared" si="3"/>
        <v>#REF!</v>
      </c>
      <c r="P117" s="205" t="e">
        <f t="shared" si="3"/>
        <v>#REF!</v>
      </c>
      <c r="Q117" s="205" t="e">
        <f t="shared" si="3"/>
        <v>#REF!</v>
      </c>
      <c r="R117" s="205" t="e">
        <f t="shared" si="3"/>
        <v>#REF!</v>
      </c>
      <c r="S117" s="205" t="e">
        <f t="shared" si="3"/>
        <v>#REF!</v>
      </c>
    </row>
    <row r="118" spans="1:26" ht="14.25">
      <c r="A118" s="175" t="s">
        <v>180</v>
      </c>
      <c r="B118" s="202" t="e">
        <f>IF(OR(E118=0,D118=0),0,IRR(D118:S118,-10%))</f>
        <v>#REF!</v>
      </c>
      <c r="C118" s="199" t="e">
        <f>SUMIF('פרטים כלליים, עלויות ותוצאות'!#REF!,A118,'פרטים כלליים, עלויות ותוצאות'!$D$41:$D$69)</f>
        <v>#REF!</v>
      </c>
      <c r="D118" s="199" t="e">
        <f t="shared" si="1"/>
        <v>#REF!</v>
      </c>
      <c r="E118" s="199" t="e">
        <f>'אמדן כלכלי'!#REF!</f>
        <v>#REF!</v>
      </c>
      <c r="F118" s="205" t="e">
        <f>$E$118</f>
        <v>#REF!</v>
      </c>
      <c r="G118" s="205" t="e">
        <f t="shared" ref="G118:S118" si="4">$E$118</f>
        <v>#REF!</v>
      </c>
      <c r="H118" s="205" t="e">
        <f t="shared" si="4"/>
        <v>#REF!</v>
      </c>
      <c r="I118" s="205" t="e">
        <f t="shared" si="4"/>
        <v>#REF!</v>
      </c>
      <c r="J118" s="205" t="e">
        <f t="shared" si="4"/>
        <v>#REF!</v>
      </c>
      <c r="K118" s="205" t="e">
        <f t="shared" si="4"/>
        <v>#REF!</v>
      </c>
      <c r="L118" s="205" t="e">
        <f t="shared" si="4"/>
        <v>#REF!</v>
      </c>
      <c r="M118" s="205" t="e">
        <f t="shared" si="4"/>
        <v>#REF!</v>
      </c>
      <c r="N118" s="205" t="e">
        <f t="shared" si="4"/>
        <v>#REF!</v>
      </c>
      <c r="O118" s="205" t="e">
        <f t="shared" si="4"/>
        <v>#REF!</v>
      </c>
      <c r="P118" s="205" t="e">
        <f t="shared" si="4"/>
        <v>#REF!</v>
      </c>
      <c r="Q118" s="205" t="e">
        <f t="shared" si="4"/>
        <v>#REF!</v>
      </c>
      <c r="R118" s="205" t="e">
        <f t="shared" si="4"/>
        <v>#REF!</v>
      </c>
      <c r="S118" s="205" t="e">
        <f t="shared" si="4"/>
        <v>#REF!</v>
      </c>
    </row>
    <row r="119" spans="1:26" s="243" customFormat="1" ht="14.25">
      <c r="A119" s="175" t="s">
        <v>2307</v>
      </c>
      <c r="B119" s="202" t="e">
        <f t="shared" ref="B119:B120" si="5">IF(OR(E119=0,D119=0),0,IRR(D119:S119,-10%))</f>
        <v>#REF!</v>
      </c>
      <c r="C119" s="199" t="e">
        <f>SUMIF('פרטים כלליים, עלויות ותוצאות'!#REF!,A119,'פרטים כלליים, עלויות ותוצאות'!$D$41:$D$69)</f>
        <v>#REF!</v>
      </c>
      <c r="D119" s="199" t="e">
        <f t="shared" ref="D119:D120" si="6">-C119</f>
        <v>#REF!</v>
      </c>
      <c r="E119" s="199" t="e">
        <f>'אמדן כלכלי'!#REF!</f>
        <v>#REF!</v>
      </c>
      <c r="F119" s="205" t="e">
        <f>$E$119</f>
        <v>#REF!</v>
      </c>
      <c r="G119" s="205" t="e">
        <f t="shared" ref="G119:S119" si="7">$E$119</f>
        <v>#REF!</v>
      </c>
      <c r="H119" s="205" t="e">
        <f t="shared" si="7"/>
        <v>#REF!</v>
      </c>
      <c r="I119" s="205" t="e">
        <f t="shared" si="7"/>
        <v>#REF!</v>
      </c>
      <c r="J119" s="205" t="e">
        <f t="shared" si="7"/>
        <v>#REF!</v>
      </c>
      <c r="K119" s="205" t="e">
        <f t="shared" si="7"/>
        <v>#REF!</v>
      </c>
      <c r="L119" s="205" t="e">
        <f t="shared" si="7"/>
        <v>#REF!</v>
      </c>
      <c r="M119" s="205" t="e">
        <f t="shared" si="7"/>
        <v>#REF!</v>
      </c>
      <c r="N119" s="205" t="e">
        <f t="shared" si="7"/>
        <v>#REF!</v>
      </c>
      <c r="O119" s="205" t="e">
        <f t="shared" si="7"/>
        <v>#REF!</v>
      </c>
      <c r="P119" s="205" t="e">
        <f t="shared" si="7"/>
        <v>#REF!</v>
      </c>
      <c r="Q119" s="205" t="e">
        <f t="shared" si="7"/>
        <v>#REF!</v>
      </c>
      <c r="R119" s="205" t="e">
        <f t="shared" si="7"/>
        <v>#REF!</v>
      </c>
      <c r="S119" s="205" t="e">
        <f t="shared" si="7"/>
        <v>#REF!</v>
      </c>
    </row>
    <row r="120" spans="1:26" s="243" customFormat="1" ht="14.25">
      <c r="A120" s="175" t="s">
        <v>2308</v>
      </c>
      <c r="B120" s="202" t="e">
        <f t="shared" si="5"/>
        <v>#REF!</v>
      </c>
      <c r="C120" s="199" t="e">
        <f>SUMIF('פרטים כלליים, עלויות ותוצאות'!#REF!,A120,'פרטים כלליים, עלויות ותוצאות'!$D$41:$D$69)</f>
        <v>#REF!</v>
      </c>
      <c r="D120" s="199" t="e">
        <f t="shared" si="6"/>
        <v>#REF!</v>
      </c>
      <c r="E120" s="199" t="e">
        <f>'אמדן כלכלי'!#REF!</f>
        <v>#REF!</v>
      </c>
      <c r="F120" s="205" t="e">
        <f>$E$120</f>
        <v>#REF!</v>
      </c>
      <c r="G120" s="205" t="e">
        <f t="shared" ref="G120:S120" si="8">$E$120</f>
        <v>#REF!</v>
      </c>
      <c r="H120" s="205" t="e">
        <f t="shared" si="8"/>
        <v>#REF!</v>
      </c>
      <c r="I120" s="205" t="e">
        <f t="shared" si="8"/>
        <v>#REF!</v>
      </c>
      <c r="J120" s="205" t="e">
        <f t="shared" si="8"/>
        <v>#REF!</v>
      </c>
      <c r="K120" s="205" t="e">
        <f t="shared" si="8"/>
        <v>#REF!</v>
      </c>
      <c r="L120" s="205" t="e">
        <f t="shared" si="8"/>
        <v>#REF!</v>
      </c>
      <c r="M120" s="205" t="e">
        <f t="shared" si="8"/>
        <v>#REF!</v>
      </c>
      <c r="N120" s="205" t="e">
        <f t="shared" si="8"/>
        <v>#REF!</v>
      </c>
      <c r="O120" s="205" t="e">
        <f t="shared" si="8"/>
        <v>#REF!</v>
      </c>
      <c r="P120" s="205" t="e">
        <f t="shared" si="8"/>
        <v>#REF!</v>
      </c>
      <c r="Q120" s="205" t="e">
        <f t="shared" si="8"/>
        <v>#REF!</v>
      </c>
      <c r="R120" s="205" t="e">
        <f t="shared" si="8"/>
        <v>#REF!</v>
      </c>
      <c r="S120" s="205" t="e">
        <f t="shared" si="8"/>
        <v>#REF!</v>
      </c>
    </row>
    <row r="121" spans="1:26" ht="14.25">
      <c r="A121" s="175" t="s">
        <v>181</v>
      </c>
      <c r="B121" s="200">
        <f>IF(OR(E121=0,D121=0),0,IRR(D121:X121,-10%))</f>
        <v>0</v>
      </c>
      <c r="C121" s="199">
        <f>SUM('פרטים כלליים, עלויות ותוצאות'!$D$41:$D$69)</f>
        <v>0</v>
      </c>
      <c r="D121" s="199">
        <f t="shared" si="1"/>
        <v>0</v>
      </c>
      <c r="E121" s="199">
        <f>'אמדן כלכלי'!C44</f>
        <v>0</v>
      </c>
      <c r="F121" s="205">
        <f>$E$121</f>
        <v>0</v>
      </c>
      <c r="G121" s="205">
        <f t="shared" ref="G121:X121" si="9">$E$121</f>
        <v>0</v>
      </c>
      <c r="H121" s="205">
        <f t="shared" si="9"/>
        <v>0</v>
      </c>
      <c r="I121" s="205">
        <f t="shared" si="9"/>
        <v>0</v>
      </c>
      <c r="J121" s="205">
        <f t="shared" si="9"/>
        <v>0</v>
      </c>
      <c r="K121" s="205">
        <f t="shared" si="9"/>
        <v>0</v>
      </c>
      <c r="L121" s="205">
        <f t="shared" si="9"/>
        <v>0</v>
      </c>
      <c r="M121" s="205">
        <f t="shared" si="9"/>
        <v>0</v>
      </c>
      <c r="N121" s="205">
        <f t="shared" si="9"/>
        <v>0</v>
      </c>
      <c r="O121" s="205">
        <f t="shared" si="9"/>
        <v>0</v>
      </c>
      <c r="P121" s="205">
        <f t="shared" si="9"/>
        <v>0</v>
      </c>
      <c r="Q121" s="205">
        <f t="shared" si="9"/>
        <v>0</v>
      </c>
      <c r="R121" s="205">
        <f t="shared" si="9"/>
        <v>0</v>
      </c>
      <c r="S121" s="205">
        <f t="shared" si="9"/>
        <v>0</v>
      </c>
      <c r="T121" s="205">
        <f t="shared" si="9"/>
        <v>0</v>
      </c>
      <c r="U121" s="205">
        <f t="shared" si="9"/>
        <v>0</v>
      </c>
      <c r="V121" s="205">
        <f t="shared" si="9"/>
        <v>0</v>
      </c>
      <c r="W121" s="205">
        <f t="shared" si="9"/>
        <v>0</v>
      </c>
      <c r="X121" s="205">
        <f t="shared" si="9"/>
        <v>0</v>
      </c>
    </row>
    <row r="122" spans="1:26" ht="14.25">
      <c r="A122" s="175" t="s">
        <v>229</v>
      </c>
      <c r="B122" s="202" t="e">
        <f>IF(OR(E122=0,D122=0),0,IRR(D122:S122,-10%))</f>
        <v>#REF!</v>
      </c>
      <c r="C122" s="199" t="e">
        <f>SUMIF('פרטים כלליים, עלויות ותוצאות'!#REF!,A122,'פרטים כלליים, עלויות ותוצאות'!$D$41:$D$69)</f>
        <v>#REF!</v>
      </c>
      <c r="D122" s="199" t="e">
        <f t="shared" si="1"/>
        <v>#REF!</v>
      </c>
      <c r="E122" s="199" t="e">
        <f>'אמדן כלכלי'!#REF!</f>
        <v>#REF!</v>
      </c>
      <c r="F122" s="205" t="e">
        <f>$E$122</f>
        <v>#REF!</v>
      </c>
      <c r="G122" s="205" t="e">
        <f t="shared" ref="G122:S122" si="10">$E$122</f>
        <v>#REF!</v>
      </c>
      <c r="H122" s="205" t="e">
        <f t="shared" si="10"/>
        <v>#REF!</v>
      </c>
      <c r="I122" s="205" t="e">
        <f t="shared" si="10"/>
        <v>#REF!</v>
      </c>
      <c r="J122" s="205" t="e">
        <f t="shared" si="10"/>
        <v>#REF!</v>
      </c>
      <c r="K122" s="205" t="e">
        <f t="shared" si="10"/>
        <v>#REF!</v>
      </c>
      <c r="L122" s="205" t="e">
        <f t="shared" si="10"/>
        <v>#REF!</v>
      </c>
      <c r="M122" s="205" t="e">
        <f t="shared" si="10"/>
        <v>#REF!</v>
      </c>
      <c r="N122" s="205" t="e">
        <f t="shared" si="10"/>
        <v>#REF!</v>
      </c>
      <c r="O122" s="205" t="e">
        <f t="shared" si="10"/>
        <v>#REF!</v>
      </c>
      <c r="P122" s="205" t="e">
        <f t="shared" si="10"/>
        <v>#REF!</v>
      </c>
      <c r="Q122" s="205" t="e">
        <f t="shared" si="10"/>
        <v>#REF!</v>
      </c>
      <c r="R122" s="205" t="e">
        <f t="shared" si="10"/>
        <v>#REF!</v>
      </c>
      <c r="S122" s="205" t="e">
        <f t="shared" si="10"/>
        <v>#REF!</v>
      </c>
    </row>
    <row r="124" spans="1:26">
      <c r="A124" s="175" t="s">
        <v>266</v>
      </c>
      <c r="B124" s="195">
        <f>-'פרטים כלליים, עלויות ותוצאות'!D70</f>
        <v>0</v>
      </c>
    </row>
    <row r="125" spans="1:26">
      <c r="A125" s="175"/>
      <c r="B125" s="195"/>
    </row>
    <row r="126" spans="1:26">
      <c r="A126" s="171"/>
    </row>
    <row r="127" spans="1:26">
      <c r="A127" s="174" t="s">
        <v>248</v>
      </c>
      <c r="B127" s="195"/>
      <c r="D127" s="32" t="s">
        <v>165</v>
      </c>
      <c r="E127" s="32" t="s">
        <v>186</v>
      </c>
    </row>
    <row r="128" spans="1:26">
      <c r="A128" s="146" t="s">
        <v>42</v>
      </c>
      <c r="B128" s="213" t="s">
        <v>47</v>
      </c>
      <c r="C128" s="247">
        <v>20</v>
      </c>
      <c r="D128" s="249" t="s">
        <v>2340</v>
      </c>
      <c r="E128" s="215"/>
    </row>
    <row r="129" spans="1:13">
      <c r="A129" s="146" t="s">
        <v>49</v>
      </c>
      <c r="B129" s="170" t="s">
        <v>45</v>
      </c>
      <c r="C129" s="247">
        <v>2.9</v>
      </c>
      <c r="D129" s="249" t="s">
        <v>2340</v>
      </c>
    </row>
    <row r="130" spans="1:13">
      <c r="A130" s="146" t="s">
        <v>40</v>
      </c>
      <c r="B130" s="170" t="s">
        <v>46</v>
      </c>
      <c r="C130" s="214">
        <v>0.47</v>
      </c>
      <c r="D130" s="196" t="s">
        <v>252</v>
      </c>
    </row>
    <row r="131" spans="1:13" ht="29.25">
      <c r="A131" s="146" t="s">
        <v>43</v>
      </c>
      <c r="B131" s="170" t="s">
        <v>44</v>
      </c>
      <c r="C131" s="247">
        <f>(1500+22)*0.98*0.001</f>
        <v>1.49156</v>
      </c>
      <c r="D131" s="216" t="s">
        <v>2338</v>
      </c>
      <c r="E131" s="248" t="s">
        <v>2335</v>
      </c>
      <c r="F131" s="795" t="s">
        <v>2336</v>
      </c>
      <c r="G131" s="796"/>
    </row>
    <row r="132" spans="1:13" ht="29.25">
      <c r="A132" s="146" t="s">
        <v>41</v>
      </c>
      <c r="B132" s="170" t="s">
        <v>44</v>
      </c>
      <c r="C132" s="247">
        <f>(1800+2900)*0.000845*1.15</f>
        <v>4.5672249999999996</v>
      </c>
      <c r="D132" s="216" t="s">
        <v>2339</v>
      </c>
      <c r="E132" s="248" t="s">
        <v>2334</v>
      </c>
      <c r="F132" s="795" t="s">
        <v>2337</v>
      </c>
      <c r="G132" s="796"/>
    </row>
    <row r="133" spans="1:13">
      <c r="A133" s="171"/>
    </row>
    <row r="134" spans="1:13">
      <c r="A134" s="171"/>
    </row>
    <row r="135" spans="1:13">
      <c r="A135" s="171"/>
    </row>
    <row r="136" spans="1:13" s="235" customFormat="1">
      <c r="A136" s="234" t="s">
        <v>2300</v>
      </c>
      <c r="D136" s="234"/>
      <c r="I136" s="234"/>
      <c r="K136" s="234"/>
      <c r="M136" s="234"/>
    </row>
    <row r="137" spans="1:13" s="235" customFormat="1" ht="45">
      <c r="A137" s="197"/>
      <c r="B137" s="240" t="s">
        <v>2301</v>
      </c>
      <c r="C137" s="240" t="s">
        <v>2302</v>
      </c>
      <c r="D137" s="234"/>
      <c r="I137" s="234"/>
      <c r="K137" s="234"/>
      <c r="M137" s="234"/>
    </row>
    <row r="138" spans="1:13" s="235" customFormat="1">
      <c r="A138" s="197" t="s">
        <v>2324</v>
      </c>
      <c r="B138" s="197" t="e">
        <f>#REF!</f>
        <v>#REF!</v>
      </c>
      <c r="C138" s="197" t="e">
        <f>#REF!</f>
        <v>#REF!</v>
      </c>
      <c r="D138" s="234"/>
      <c r="I138" s="234"/>
      <c r="K138" s="234"/>
      <c r="M138" s="234"/>
    </row>
    <row r="139" spans="1:13" s="235" customFormat="1">
      <c r="A139" s="197" t="s">
        <v>179</v>
      </c>
      <c r="B139" s="241" t="e">
        <f>#REF!</f>
        <v>#REF!</v>
      </c>
      <c r="C139" s="241" t="e">
        <f>#REF!</f>
        <v>#REF!</v>
      </c>
      <c r="D139" s="234"/>
      <c r="I139" s="234"/>
      <c r="K139" s="234"/>
      <c r="M139" s="234"/>
    </row>
    <row r="140" spans="1:13">
      <c r="A140" s="197" t="s">
        <v>2297</v>
      </c>
      <c r="B140" s="197" t="e">
        <f>#REF!</f>
        <v>#REF!</v>
      </c>
      <c r="C140" s="197" t="e">
        <f>#REF!</f>
        <v>#REF!</v>
      </c>
    </row>
    <row r="141" spans="1:13" s="235" customFormat="1">
      <c r="A141" s="197" t="s">
        <v>180</v>
      </c>
      <c r="B141" s="197" t="e">
        <f>#REF!</f>
        <v>#REF!</v>
      </c>
      <c r="C141" s="197" t="e">
        <f>#REF!</f>
        <v>#REF!</v>
      </c>
      <c r="D141" s="234"/>
      <c r="I141" s="234"/>
      <c r="K141" s="234"/>
      <c r="M141" s="234"/>
    </row>
    <row r="142" spans="1:13" s="243" customFormat="1">
      <c r="A142" s="197" t="s">
        <v>2307</v>
      </c>
      <c r="B142" s="197" t="e">
        <f>#REF!</f>
        <v>#REF!</v>
      </c>
      <c r="C142" s="197" t="e">
        <f>#REF!</f>
        <v>#REF!</v>
      </c>
      <c r="D142" s="234"/>
      <c r="I142" s="234"/>
      <c r="K142" s="234"/>
      <c r="M142" s="234"/>
    </row>
    <row r="143" spans="1:13" s="243" customFormat="1">
      <c r="A143" s="197" t="s">
        <v>2308</v>
      </c>
      <c r="B143" s="197" t="e">
        <f>#REF!</f>
        <v>#REF!</v>
      </c>
      <c r="C143" s="197" t="e">
        <f>#REF!</f>
        <v>#REF!</v>
      </c>
      <c r="D143" s="234"/>
      <c r="I143" s="234"/>
      <c r="K143" s="234"/>
      <c r="M143" s="234"/>
    </row>
    <row r="144" spans="1:13" s="235" customFormat="1">
      <c r="A144" s="197" t="s">
        <v>181</v>
      </c>
      <c r="B144" s="197">
        <f>F80</f>
        <v>0</v>
      </c>
      <c r="C144" s="197">
        <f>B144*'פרטים כלליים, עלויות ותוצאות'!$D$36</f>
        <v>0</v>
      </c>
      <c r="D144" s="234"/>
      <c r="I144" s="234"/>
      <c r="K144" s="234"/>
      <c r="M144" s="234"/>
    </row>
    <row r="145" spans="1:13">
      <c r="A145" s="233" t="s">
        <v>149</v>
      </c>
      <c r="B145" s="197" t="e">
        <f>SUM(B138:B144)</f>
        <v>#REF!</v>
      </c>
      <c r="C145" s="197" t="e">
        <f>SUM(C138:C144)</f>
        <v>#REF!</v>
      </c>
    </row>
    <row r="146" spans="1:13">
      <c r="A146" s="171"/>
    </row>
    <row r="147" spans="1:13" s="191" customFormat="1" ht="18.75" thickBot="1">
      <c r="A147" s="203" t="s">
        <v>2120</v>
      </c>
      <c r="B147" s="203"/>
      <c r="C147" s="203"/>
      <c r="G147" s="192"/>
      <c r="I147" s="193"/>
      <c r="K147" s="193"/>
      <c r="M147" s="193"/>
    </row>
    <row r="148" spans="1:13">
      <c r="A148" s="175"/>
    </row>
    <row r="150" spans="1:13">
      <c r="A150" s="174" t="s">
        <v>2126</v>
      </c>
      <c r="B150" s="217"/>
      <c r="D150" s="174" t="s">
        <v>2130</v>
      </c>
      <c r="E150" s="218" t="s">
        <v>1</v>
      </c>
      <c r="F150" s="218" t="s">
        <v>542</v>
      </c>
      <c r="G150" s="224"/>
      <c r="H150" s="225"/>
    </row>
    <row r="151" spans="1:13">
      <c r="B151" s="219" t="s">
        <v>330</v>
      </c>
      <c r="C151" s="219">
        <v>100</v>
      </c>
      <c r="E151" s="219" t="s">
        <v>543</v>
      </c>
      <c r="F151" s="219">
        <v>9486</v>
      </c>
      <c r="G151" s="222"/>
      <c r="H151" s="222"/>
    </row>
    <row r="152" spans="1:13">
      <c r="A152" s="171"/>
      <c r="B152" s="219" t="s">
        <v>331</v>
      </c>
      <c r="C152" s="219">
        <v>101</v>
      </c>
      <c r="E152" s="219" t="s">
        <v>544</v>
      </c>
      <c r="F152" s="219">
        <v>967</v>
      </c>
      <c r="G152" s="222"/>
      <c r="H152" s="222"/>
      <c r="K152" s="171"/>
      <c r="M152" s="171"/>
    </row>
    <row r="153" spans="1:13">
      <c r="A153" s="171"/>
      <c r="B153" s="219" t="s">
        <v>332</v>
      </c>
      <c r="C153" s="219">
        <v>102</v>
      </c>
      <c r="E153" s="219" t="s">
        <v>545</v>
      </c>
      <c r="F153" s="219">
        <v>967</v>
      </c>
      <c r="G153" s="222"/>
      <c r="H153" s="222"/>
      <c r="K153" s="171"/>
      <c r="M153" s="171"/>
    </row>
    <row r="154" spans="1:13">
      <c r="A154" s="171"/>
      <c r="B154" s="219" t="s">
        <v>333</v>
      </c>
      <c r="C154" s="219">
        <v>103</v>
      </c>
      <c r="E154" s="219" t="s">
        <v>546</v>
      </c>
      <c r="F154" s="219">
        <v>472</v>
      </c>
      <c r="G154" s="222"/>
      <c r="H154" s="222"/>
      <c r="K154" s="171"/>
      <c r="M154" s="171"/>
    </row>
    <row r="155" spans="1:13">
      <c r="A155" s="171"/>
      <c r="B155" s="219" t="s">
        <v>334</v>
      </c>
      <c r="C155" s="219">
        <v>104</v>
      </c>
      <c r="E155" s="219" t="s">
        <v>547</v>
      </c>
      <c r="F155" s="219">
        <v>473</v>
      </c>
      <c r="I155" s="171"/>
      <c r="K155" s="171"/>
      <c r="M155" s="171"/>
    </row>
    <row r="156" spans="1:13">
      <c r="A156" s="171"/>
      <c r="B156" s="219" t="s">
        <v>335</v>
      </c>
      <c r="C156" s="219">
        <v>105</v>
      </c>
      <c r="E156" s="219" t="s">
        <v>548</v>
      </c>
      <c r="F156" s="219">
        <v>9473</v>
      </c>
      <c r="I156" s="171"/>
      <c r="K156" s="171"/>
      <c r="M156" s="171"/>
    </row>
    <row r="157" spans="1:13">
      <c r="A157" s="171"/>
      <c r="B157" s="219" t="s">
        <v>336</v>
      </c>
      <c r="C157" s="219">
        <v>106</v>
      </c>
      <c r="E157" s="219" t="s">
        <v>549</v>
      </c>
      <c r="F157" s="219">
        <v>935</v>
      </c>
      <c r="I157" s="171"/>
      <c r="K157" s="171"/>
      <c r="M157" s="171"/>
    </row>
    <row r="158" spans="1:13">
      <c r="A158" s="171"/>
      <c r="B158" s="219" t="s">
        <v>337</v>
      </c>
      <c r="C158" s="219">
        <v>107</v>
      </c>
      <c r="E158" s="219" t="s">
        <v>550</v>
      </c>
      <c r="F158" s="219">
        <v>935</v>
      </c>
      <c r="K158" s="171"/>
      <c r="M158" s="171"/>
    </row>
    <row r="159" spans="1:13">
      <c r="A159" s="171"/>
      <c r="B159" s="219" t="s">
        <v>338</v>
      </c>
      <c r="C159" s="219">
        <v>108</v>
      </c>
      <c r="E159" s="219" t="s">
        <v>551</v>
      </c>
      <c r="F159" s="219">
        <v>958</v>
      </c>
      <c r="K159" s="171"/>
      <c r="M159" s="171"/>
    </row>
    <row r="160" spans="1:13">
      <c r="A160" s="171"/>
      <c r="B160" s="219" t="s">
        <v>339</v>
      </c>
      <c r="C160" s="219">
        <v>109</v>
      </c>
      <c r="E160" s="219" t="s">
        <v>552</v>
      </c>
      <c r="F160" s="219">
        <v>958</v>
      </c>
      <c r="K160" s="171"/>
      <c r="M160" s="171"/>
    </row>
    <row r="161" spans="1:13">
      <c r="A161" s="171"/>
      <c r="B161" s="219" t="s">
        <v>340</v>
      </c>
      <c r="C161" s="219">
        <v>110</v>
      </c>
      <c r="E161" s="219" t="s">
        <v>553</v>
      </c>
      <c r="F161" s="219">
        <v>1042</v>
      </c>
      <c r="K161" s="171"/>
      <c r="M161" s="171"/>
    </row>
    <row r="162" spans="1:13">
      <c r="A162" s="171"/>
      <c r="B162" s="219" t="s">
        <v>341</v>
      </c>
      <c r="C162" s="219">
        <v>111</v>
      </c>
      <c r="E162" s="219" t="s">
        <v>554</v>
      </c>
      <c r="F162" s="219">
        <v>1042</v>
      </c>
      <c r="K162" s="171"/>
      <c r="M162" s="171"/>
    </row>
    <row r="163" spans="1:13">
      <c r="A163" s="171"/>
      <c r="B163" s="219" t="s">
        <v>342</v>
      </c>
      <c r="C163" s="219">
        <v>112</v>
      </c>
      <c r="E163" s="219" t="s">
        <v>555</v>
      </c>
      <c r="F163" s="219">
        <v>932</v>
      </c>
      <c r="K163" s="171"/>
      <c r="M163" s="171"/>
    </row>
    <row r="164" spans="1:13">
      <c r="A164" s="171"/>
      <c r="B164" s="219" t="s">
        <v>343</v>
      </c>
      <c r="C164" s="219">
        <v>113</v>
      </c>
      <c r="E164" s="219" t="s">
        <v>556</v>
      </c>
      <c r="F164" s="219">
        <v>932</v>
      </c>
      <c r="K164" s="171"/>
      <c r="M164" s="171"/>
    </row>
    <row r="165" spans="1:13">
      <c r="A165" s="171"/>
      <c r="B165" s="219" t="s">
        <v>344</v>
      </c>
      <c r="C165" s="219">
        <v>114</v>
      </c>
      <c r="E165" s="219" t="s">
        <v>557</v>
      </c>
      <c r="F165" s="219">
        <v>1342</v>
      </c>
      <c r="K165" s="171"/>
      <c r="M165" s="171"/>
    </row>
    <row r="166" spans="1:13">
      <c r="A166" s="171"/>
      <c r="B166" s="219" t="s">
        <v>345</v>
      </c>
      <c r="C166" s="219">
        <v>115</v>
      </c>
      <c r="E166" s="219" t="s">
        <v>558</v>
      </c>
      <c r="F166" s="219">
        <v>968</v>
      </c>
      <c r="K166" s="171"/>
      <c r="M166" s="171"/>
    </row>
    <row r="167" spans="1:13">
      <c r="A167" s="171"/>
      <c r="B167" s="219" t="s">
        <v>346</v>
      </c>
      <c r="C167" s="219">
        <v>116</v>
      </c>
      <c r="E167" s="219" t="s">
        <v>559</v>
      </c>
      <c r="F167" s="219">
        <v>1342</v>
      </c>
      <c r="K167" s="171"/>
      <c r="M167" s="171"/>
    </row>
    <row r="168" spans="1:13">
      <c r="A168" s="171"/>
      <c r="B168" s="219" t="s">
        <v>347</v>
      </c>
      <c r="C168" s="219">
        <v>117</v>
      </c>
      <c r="E168" s="219" t="s">
        <v>560</v>
      </c>
      <c r="F168" s="219">
        <v>9968</v>
      </c>
      <c r="I168" s="171"/>
      <c r="K168" s="171"/>
      <c r="M168" s="171"/>
    </row>
    <row r="169" spans="1:13">
      <c r="A169" s="171"/>
      <c r="B169" s="219" t="s">
        <v>348</v>
      </c>
      <c r="C169" s="219">
        <v>118</v>
      </c>
      <c r="E169" s="219" t="s">
        <v>561</v>
      </c>
      <c r="F169" s="219">
        <v>966</v>
      </c>
      <c r="I169" s="171"/>
      <c r="K169" s="171"/>
      <c r="M169" s="171"/>
    </row>
    <row r="170" spans="1:13">
      <c r="A170" s="171"/>
      <c r="B170" s="219" t="s">
        <v>349</v>
      </c>
      <c r="C170" s="219">
        <v>119</v>
      </c>
      <c r="E170" s="219" t="s">
        <v>562</v>
      </c>
      <c r="F170" s="219">
        <v>961</v>
      </c>
      <c r="I170" s="171"/>
      <c r="K170" s="171"/>
      <c r="M170" s="171"/>
    </row>
    <row r="171" spans="1:13">
      <c r="A171" s="171"/>
      <c r="B171" s="219" t="s">
        <v>350</v>
      </c>
      <c r="C171" s="219">
        <v>120</v>
      </c>
      <c r="E171" s="219" t="s">
        <v>563</v>
      </c>
      <c r="F171" s="219">
        <v>961</v>
      </c>
      <c r="I171" s="171"/>
      <c r="K171" s="171"/>
      <c r="M171" s="171"/>
    </row>
    <row r="172" spans="1:13">
      <c r="A172" s="171"/>
      <c r="B172" s="219" t="s">
        <v>351</v>
      </c>
      <c r="C172" s="219">
        <v>121</v>
      </c>
      <c r="E172" s="219" t="s">
        <v>564</v>
      </c>
      <c r="F172" s="219">
        <v>1275</v>
      </c>
      <c r="I172" s="171"/>
      <c r="K172" s="171"/>
      <c r="M172" s="171"/>
    </row>
    <row r="173" spans="1:13">
      <c r="A173" s="171"/>
      <c r="B173" s="219" t="s">
        <v>352</v>
      </c>
      <c r="C173" s="219">
        <v>122</v>
      </c>
      <c r="E173" s="219" t="s">
        <v>565</v>
      </c>
      <c r="F173" s="219">
        <v>679</v>
      </c>
      <c r="I173" s="171"/>
      <c r="K173" s="171"/>
      <c r="M173" s="171"/>
    </row>
    <row r="174" spans="1:13">
      <c r="A174" s="171"/>
      <c r="B174" s="219" t="s">
        <v>353</v>
      </c>
      <c r="C174" s="219">
        <v>123</v>
      </c>
      <c r="E174" s="219" t="s">
        <v>566</v>
      </c>
      <c r="F174" s="219">
        <v>1115</v>
      </c>
      <c r="I174" s="171"/>
      <c r="K174" s="171"/>
      <c r="M174" s="171"/>
    </row>
    <row r="175" spans="1:13">
      <c r="A175" s="171"/>
      <c r="B175" s="219" t="s">
        <v>354</v>
      </c>
      <c r="C175" s="219">
        <v>124</v>
      </c>
      <c r="E175" s="219" t="s">
        <v>567</v>
      </c>
      <c r="F175" s="219">
        <v>819</v>
      </c>
      <c r="I175" s="171"/>
      <c r="K175" s="171"/>
      <c r="M175" s="171"/>
    </row>
    <row r="176" spans="1:13">
      <c r="A176" s="171"/>
      <c r="B176" s="219" t="s">
        <v>355</v>
      </c>
      <c r="C176" s="219">
        <v>125</v>
      </c>
      <c r="E176" s="219" t="s">
        <v>568</v>
      </c>
      <c r="F176" s="219">
        <v>175</v>
      </c>
      <c r="I176" s="171"/>
      <c r="K176" s="171"/>
      <c r="M176" s="171"/>
    </row>
    <row r="177" spans="2:6" s="171" customFormat="1">
      <c r="B177" s="219" t="s">
        <v>356</v>
      </c>
      <c r="C177" s="219">
        <v>126</v>
      </c>
      <c r="D177" s="32"/>
      <c r="E177" s="219" t="s">
        <v>569</v>
      </c>
      <c r="F177" s="219">
        <v>2052</v>
      </c>
    </row>
    <row r="178" spans="2:6" s="171" customFormat="1">
      <c r="B178" s="219" t="s">
        <v>357</v>
      </c>
      <c r="C178" s="219">
        <v>127</v>
      </c>
      <c r="D178" s="32"/>
      <c r="E178" s="219" t="s">
        <v>570</v>
      </c>
      <c r="F178" s="219">
        <v>1070</v>
      </c>
    </row>
    <row r="179" spans="2:6" s="171" customFormat="1">
      <c r="B179" s="219" t="s">
        <v>358</v>
      </c>
      <c r="C179" s="219">
        <v>128</v>
      </c>
      <c r="D179" s="32"/>
      <c r="E179" s="219" t="s">
        <v>571</v>
      </c>
      <c r="F179" s="219">
        <v>1220</v>
      </c>
    </row>
    <row r="180" spans="2:6" s="171" customFormat="1">
      <c r="B180" s="219" t="s">
        <v>359</v>
      </c>
      <c r="C180" s="219">
        <v>129</v>
      </c>
      <c r="D180" s="32"/>
      <c r="E180" s="219" t="s">
        <v>572</v>
      </c>
      <c r="F180" s="219">
        <v>182</v>
      </c>
    </row>
    <row r="181" spans="2:6" s="171" customFormat="1">
      <c r="B181" s="219" t="s">
        <v>360</v>
      </c>
      <c r="C181" s="219">
        <v>130</v>
      </c>
      <c r="D181" s="32"/>
      <c r="E181" s="219" t="s">
        <v>573</v>
      </c>
      <c r="F181" s="219">
        <v>369</v>
      </c>
    </row>
    <row r="182" spans="2:6" s="171" customFormat="1">
      <c r="B182" s="219" t="s">
        <v>361</v>
      </c>
      <c r="C182" s="219">
        <v>131</v>
      </c>
      <c r="D182" s="32"/>
      <c r="E182" s="219" t="s">
        <v>574</v>
      </c>
      <c r="F182" s="219">
        <v>3369</v>
      </c>
    </row>
    <row r="183" spans="2:6" s="171" customFormat="1">
      <c r="B183" s="219" t="s">
        <v>362</v>
      </c>
      <c r="C183" s="219">
        <v>132</v>
      </c>
      <c r="D183" s="32"/>
      <c r="E183" s="219" t="s">
        <v>575</v>
      </c>
      <c r="F183" s="219">
        <v>1081</v>
      </c>
    </row>
    <row r="184" spans="2:6" s="171" customFormat="1">
      <c r="B184" s="219" t="s">
        <v>363</v>
      </c>
      <c r="C184" s="219">
        <v>133</v>
      </c>
      <c r="D184" s="32"/>
      <c r="E184" s="219" t="s">
        <v>576</v>
      </c>
      <c r="F184" s="219">
        <v>783</v>
      </c>
    </row>
    <row r="185" spans="2:6" s="171" customFormat="1">
      <c r="B185" s="219" t="s">
        <v>364</v>
      </c>
      <c r="C185" s="219">
        <v>134</v>
      </c>
      <c r="D185" s="32"/>
      <c r="E185" s="219" t="s">
        <v>577</v>
      </c>
      <c r="F185" s="219">
        <v>400</v>
      </c>
    </row>
    <row r="186" spans="2:6" s="171" customFormat="1">
      <c r="B186" s="219" t="s">
        <v>365</v>
      </c>
      <c r="C186" s="219">
        <v>135</v>
      </c>
      <c r="D186" s="32"/>
      <c r="E186" s="219" t="s">
        <v>578</v>
      </c>
      <c r="F186" s="219">
        <v>4011</v>
      </c>
    </row>
    <row r="187" spans="2:6" s="171" customFormat="1">
      <c r="B187" s="219" t="s">
        <v>366</v>
      </c>
      <c r="C187" s="219">
        <v>136</v>
      </c>
      <c r="D187" s="32"/>
      <c r="E187" s="219" t="s">
        <v>579</v>
      </c>
      <c r="F187" s="219">
        <v>3793</v>
      </c>
    </row>
    <row r="188" spans="2:6" s="171" customFormat="1">
      <c r="B188" s="219" t="s">
        <v>367</v>
      </c>
      <c r="C188" s="219">
        <v>137</v>
      </c>
      <c r="D188" s="32"/>
      <c r="E188" s="219" t="s">
        <v>580</v>
      </c>
      <c r="F188" s="219">
        <v>3786</v>
      </c>
    </row>
    <row r="189" spans="2:6" s="171" customFormat="1">
      <c r="B189" s="219" t="s">
        <v>368</v>
      </c>
      <c r="C189" s="219">
        <v>138</v>
      </c>
      <c r="D189" s="32"/>
      <c r="E189" s="219" t="s">
        <v>581</v>
      </c>
      <c r="F189" s="219">
        <v>1311</v>
      </c>
    </row>
    <row r="190" spans="2:6" s="171" customFormat="1">
      <c r="B190" s="219" t="s">
        <v>369</v>
      </c>
      <c r="C190" s="219">
        <v>139</v>
      </c>
      <c r="D190" s="32"/>
      <c r="E190" s="219" t="s">
        <v>582</v>
      </c>
      <c r="F190" s="219">
        <v>1929</v>
      </c>
    </row>
    <row r="191" spans="2:6" s="171" customFormat="1">
      <c r="B191" s="219" t="s">
        <v>370</v>
      </c>
      <c r="C191" s="219">
        <v>140</v>
      </c>
      <c r="D191" s="32"/>
      <c r="E191" s="219" t="s">
        <v>583</v>
      </c>
      <c r="F191" s="219">
        <v>3759</v>
      </c>
    </row>
    <row r="192" spans="2:6" s="171" customFormat="1">
      <c r="B192" s="219" t="s">
        <v>371</v>
      </c>
      <c r="C192" s="219">
        <v>141</v>
      </c>
      <c r="D192" s="32"/>
      <c r="E192" s="219" t="s">
        <v>584</v>
      </c>
      <c r="F192" s="219">
        <v>113</v>
      </c>
    </row>
    <row r="193" spans="2:6" s="171" customFormat="1">
      <c r="B193" s="219" t="s">
        <v>372</v>
      </c>
      <c r="C193" s="219">
        <v>142</v>
      </c>
      <c r="D193" s="32"/>
      <c r="E193" s="219" t="s">
        <v>585</v>
      </c>
      <c r="F193" s="219">
        <v>1068</v>
      </c>
    </row>
    <row r="194" spans="2:6" s="171" customFormat="1">
      <c r="B194" s="219" t="s">
        <v>373</v>
      </c>
      <c r="C194" s="219">
        <v>143</v>
      </c>
      <c r="D194" s="32"/>
      <c r="E194" s="219" t="s">
        <v>586</v>
      </c>
      <c r="F194" s="219">
        <v>1123</v>
      </c>
    </row>
    <row r="195" spans="2:6" s="171" customFormat="1">
      <c r="B195" s="219" t="s">
        <v>374</v>
      </c>
      <c r="C195" s="219">
        <v>144</v>
      </c>
      <c r="D195" s="32"/>
      <c r="E195" s="219" t="s">
        <v>587</v>
      </c>
      <c r="F195" s="219">
        <v>446</v>
      </c>
    </row>
    <row r="196" spans="2:6" s="171" customFormat="1">
      <c r="B196" s="219" t="s">
        <v>375</v>
      </c>
      <c r="C196" s="219">
        <v>145</v>
      </c>
      <c r="D196" s="32"/>
      <c r="E196" s="219" t="s">
        <v>588</v>
      </c>
      <c r="F196" s="219">
        <v>4010</v>
      </c>
    </row>
    <row r="197" spans="2:6" s="171" customFormat="1">
      <c r="B197" s="219" t="s">
        <v>376</v>
      </c>
      <c r="C197" s="219">
        <v>146</v>
      </c>
      <c r="D197" s="32"/>
      <c r="E197" s="219" t="s">
        <v>589</v>
      </c>
      <c r="F197" s="219">
        <v>1046</v>
      </c>
    </row>
    <row r="198" spans="2:6" s="171" customFormat="1">
      <c r="B198" s="219" t="s">
        <v>377</v>
      </c>
      <c r="C198" s="219">
        <v>147</v>
      </c>
      <c r="D198" s="32"/>
      <c r="E198" s="219" t="s">
        <v>590</v>
      </c>
      <c r="F198" s="219">
        <v>1120</v>
      </c>
    </row>
    <row r="199" spans="2:6" s="171" customFormat="1">
      <c r="B199" s="219" t="s">
        <v>378</v>
      </c>
      <c r="C199" s="219">
        <v>148</v>
      </c>
      <c r="D199" s="32"/>
      <c r="E199" s="219" t="s">
        <v>591</v>
      </c>
      <c r="F199" s="219">
        <v>1358</v>
      </c>
    </row>
    <row r="200" spans="2:6" s="171" customFormat="1">
      <c r="B200" s="219" t="s">
        <v>379</v>
      </c>
      <c r="C200" s="219">
        <v>149</v>
      </c>
      <c r="D200" s="32"/>
      <c r="E200" s="219" t="s">
        <v>592</v>
      </c>
      <c r="F200" s="219">
        <v>9474</v>
      </c>
    </row>
    <row r="201" spans="2:6" s="171" customFormat="1">
      <c r="B201" s="219" t="s">
        <v>380</v>
      </c>
      <c r="C201" s="219">
        <v>150</v>
      </c>
      <c r="D201" s="32"/>
      <c r="E201" s="219" t="s">
        <v>593</v>
      </c>
      <c r="F201" s="219">
        <v>1108</v>
      </c>
    </row>
    <row r="202" spans="2:6" s="171" customFormat="1">
      <c r="B202" s="219" t="s">
        <v>381</v>
      </c>
      <c r="C202" s="219">
        <v>151</v>
      </c>
      <c r="D202" s="32"/>
      <c r="E202" s="219" t="s">
        <v>594</v>
      </c>
      <c r="F202" s="219">
        <v>680</v>
      </c>
    </row>
    <row r="203" spans="2:6" s="171" customFormat="1">
      <c r="B203" s="219" t="s">
        <v>382</v>
      </c>
      <c r="C203" s="219">
        <v>152</v>
      </c>
      <c r="D203" s="32"/>
      <c r="E203" s="219" t="s">
        <v>595</v>
      </c>
      <c r="F203" s="219">
        <v>31</v>
      </c>
    </row>
    <row r="204" spans="2:6" s="171" customFormat="1">
      <c r="B204" s="219" t="s">
        <v>383</v>
      </c>
      <c r="C204" s="219">
        <v>153</v>
      </c>
      <c r="D204" s="32"/>
      <c r="E204" s="219" t="s">
        <v>596</v>
      </c>
      <c r="F204" s="219">
        <v>9031</v>
      </c>
    </row>
    <row r="205" spans="2:6" s="171" customFormat="1">
      <c r="B205" s="219" t="s">
        <v>384</v>
      </c>
      <c r="C205" s="219">
        <v>154</v>
      </c>
      <c r="D205" s="32"/>
      <c r="E205" s="219" t="s">
        <v>597</v>
      </c>
      <c r="F205" s="219">
        <v>1294</v>
      </c>
    </row>
    <row r="206" spans="2:6" s="171" customFormat="1">
      <c r="B206" s="219" t="s">
        <v>385</v>
      </c>
      <c r="C206" s="219">
        <v>155</v>
      </c>
      <c r="D206" s="32"/>
      <c r="E206" s="219" t="s">
        <v>598</v>
      </c>
      <c r="F206" s="219">
        <v>67</v>
      </c>
    </row>
    <row r="207" spans="2:6" s="171" customFormat="1">
      <c r="B207" s="219" t="s">
        <v>386</v>
      </c>
      <c r="C207" s="219">
        <v>156</v>
      </c>
      <c r="D207" s="32"/>
      <c r="E207" s="219" t="s">
        <v>599</v>
      </c>
      <c r="F207" s="219">
        <v>2400</v>
      </c>
    </row>
    <row r="208" spans="2:6" s="171" customFormat="1">
      <c r="B208" s="219" t="s">
        <v>387</v>
      </c>
      <c r="C208" s="219">
        <v>157</v>
      </c>
      <c r="D208" s="32"/>
      <c r="E208" s="219" t="s">
        <v>600</v>
      </c>
      <c r="F208" s="219">
        <v>1020</v>
      </c>
    </row>
    <row r="209" spans="2:6" s="171" customFormat="1">
      <c r="B209" s="219" t="s">
        <v>388</v>
      </c>
      <c r="C209" s="219">
        <v>158</v>
      </c>
      <c r="D209" s="32"/>
      <c r="E209" s="219" t="s">
        <v>601</v>
      </c>
      <c r="F209" s="219">
        <v>780</v>
      </c>
    </row>
    <row r="210" spans="2:6" s="171" customFormat="1">
      <c r="B210" s="219" t="s">
        <v>389</v>
      </c>
      <c r="C210" s="219">
        <v>159</v>
      </c>
      <c r="D210" s="32"/>
      <c r="E210" s="219" t="s">
        <v>602</v>
      </c>
      <c r="F210" s="219">
        <v>1948</v>
      </c>
    </row>
    <row r="211" spans="2:6" s="171" customFormat="1">
      <c r="B211" s="219" t="s">
        <v>390</v>
      </c>
      <c r="C211" s="219">
        <v>160</v>
      </c>
      <c r="D211" s="32"/>
      <c r="E211" s="219" t="s">
        <v>603</v>
      </c>
      <c r="F211" s="219">
        <v>2012</v>
      </c>
    </row>
    <row r="212" spans="2:6" s="171" customFormat="1">
      <c r="B212" s="219" t="s">
        <v>391</v>
      </c>
      <c r="C212" s="219">
        <v>161</v>
      </c>
      <c r="D212" s="32"/>
      <c r="E212" s="219" t="s">
        <v>604</v>
      </c>
      <c r="F212" s="219">
        <v>4013</v>
      </c>
    </row>
    <row r="213" spans="2:6" s="171" customFormat="1">
      <c r="B213" s="219" t="s">
        <v>392</v>
      </c>
      <c r="C213" s="219">
        <v>162</v>
      </c>
      <c r="D213" s="32"/>
      <c r="E213" s="219" t="s">
        <v>605</v>
      </c>
      <c r="F213" s="219">
        <v>403</v>
      </c>
    </row>
    <row r="214" spans="2:6" s="171" customFormat="1">
      <c r="B214" s="219" t="s">
        <v>393</v>
      </c>
      <c r="C214" s="219">
        <v>163</v>
      </c>
      <c r="D214" s="32"/>
      <c r="E214" s="219" t="s">
        <v>606</v>
      </c>
      <c r="F214" s="219">
        <v>3760</v>
      </c>
    </row>
    <row r="215" spans="2:6" s="171" customFormat="1">
      <c r="B215" s="219" t="s">
        <v>394</v>
      </c>
      <c r="C215" s="219">
        <v>164</v>
      </c>
      <c r="D215" s="32"/>
      <c r="E215" s="219" t="s">
        <v>607</v>
      </c>
      <c r="F215" s="219">
        <v>278</v>
      </c>
    </row>
    <row r="216" spans="2:6" s="171" customFormat="1">
      <c r="B216" s="219" t="s">
        <v>395</v>
      </c>
      <c r="C216" s="219">
        <v>165</v>
      </c>
      <c r="D216" s="32"/>
      <c r="E216" s="219" t="s">
        <v>608</v>
      </c>
      <c r="F216" s="219">
        <v>565</v>
      </c>
    </row>
    <row r="217" spans="2:6" s="171" customFormat="1">
      <c r="B217" s="219" t="s">
        <v>396</v>
      </c>
      <c r="C217" s="219">
        <v>166</v>
      </c>
      <c r="D217" s="32"/>
      <c r="E217" s="219" t="s">
        <v>609</v>
      </c>
      <c r="F217" s="219">
        <v>1157</v>
      </c>
    </row>
    <row r="218" spans="2:6" s="171" customFormat="1">
      <c r="B218" s="219" t="s">
        <v>397</v>
      </c>
      <c r="C218" s="219">
        <v>167</v>
      </c>
      <c r="D218" s="32"/>
      <c r="E218" s="219" t="s">
        <v>610</v>
      </c>
      <c r="F218" s="219">
        <v>821</v>
      </c>
    </row>
    <row r="219" spans="2:6" s="171" customFormat="1">
      <c r="B219" s="219" t="s">
        <v>398</v>
      </c>
      <c r="C219" s="219">
        <v>168</v>
      </c>
      <c r="D219" s="32"/>
      <c r="E219" s="219" t="s">
        <v>611</v>
      </c>
      <c r="F219" s="219">
        <v>1330</v>
      </c>
    </row>
    <row r="220" spans="2:6" s="171" customFormat="1">
      <c r="B220" s="219" t="s">
        <v>399</v>
      </c>
      <c r="C220" s="219">
        <v>169</v>
      </c>
      <c r="D220" s="32"/>
      <c r="E220" s="219" t="s">
        <v>612</v>
      </c>
      <c r="F220" s="219">
        <v>785</v>
      </c>
    </row>
    <row r="221" spans="2:6" s="171" customFormat="1">
      <c r="B221" s="219" t="s">
        <v>400</v>
      </c>
      <c r="C221" s="219">
        <v>170</v>
      </c>
      <c r="D221" s="32"/>
      <c r="E221" s="219" t="s">
        <v>613</v>
      </c>
      <c r="F221" s="219">
        <v>850</v>
      </c>
    </row>
    <row r="222" spans="2:6" s="171" customFormat="1">
      <c r="B222" s="219" t="s">
        <v>401</v>
      </c>
      <c r="C222" s="219">
        <v>171</v>
      </c>
      <c r="D222" s="32"/>
      <c r="E222" s="219" t="s">
        <v>614</v>
      </c>
      <c r="F222" s="219">
        <v>804</v>
      </c>
    </row>
    <row r="223" spans="2:6" s="171" customFormat="1">
      <c r="B223" s="219" t="s">
        <v>402</v>
      </c>
      <c r="C223" s="219">
        <v>172</v>
      </c>
      <c r="D223" s="32"/>
      <c r="E223" s="219" t="s">
        <v>615</v>
      </c>
      <c r="F223" s="219">
        <v>797</v>
      </c>
    </row>
    <row r="224" spans="2:6" s="171" customFormat="1">
      <c r="B224" s="219" t="s">
        <v>403</v>
      </c>
      <c r="C224" s="219">
        <v>173</v>
      </c>
      <c r="D224" s="32"/>
      <c r="E224" s="219" t="s">
        <v>616</v>
      </c>
      <c r="F224" s="219">
        <v>965</v>
      </c>
    </row>
    <row r="225" spans="2:6" s="171" customFormat="1">
      <c r="B225" s="219" t="s">
        <v>404</v>
      </c>
      <c r="C225" s="219">
        <v>174</v>
      </c>
      <c r="D225" s="32"/>
      <c r="E225" s="219" t="s">
        <v>617</v>
      </c>
      <c r="F225" s="219">
        <v>965</v>
      </c>
    </row>
    <row r="226" spans="2:6" s="171" customFormat="1">
      <c r="B226" s="219" t="s">
        <v>405</v>
      </c>
      <c r="C226" s="219">
        <v>175</v>
      </c>
      <c r="D226" s="32"/>
      <c r="E226" s="219" t="s">
        <v>618</v>
      </c>
      <c r="F226" s="219">
        <v>652</v>
      </c>
    </row>
    <row r="227" spans="2:6" s="171" customFormat="1">
      <c r="B227" s="219" t="s">
        <v>406</v>
      </c>
      <c r="C227" s="219">
        <v>176</v>
      </c>
      <c r="D227" s="32"/>
      <c r="E227" s="219" t="s">
        <v>619</v>
      </c>
      <c r="F227" s="219">
        <v>338</v>
      </c>
    </row>
    <row r="228" spans="2:6" s="171" customFormat="1">
      <c r="B228" s="219" t="s">
        <v>407</v>
      </c>
      <c r="C228" s="219">
        <v>177</v>
      </c>
      <c r="D228" s="32"/>
      <c r="E228" s="219" t="s">
        <v>620</v>
      </c>
      <c r="F228" s="219">
        <v>716</v>
      </c>
    </row>
    <row r="229" spans="2:6" s="171" customFormat="1">
      <c r="B229" s="219" t="s">
        <v>408</v>
      </c>
      <c r="C229" s="219">
        <v>178</v>
      </c>
      <c r="D229" s="32"/>
      <c r="E229" s="219" t="s">
        <v>621</v>
      </c>
      <c r="F229" s="219">
        <v>77</v>
      </c>
    </row>
    <row r="230" spans="2:6" s="171" customFormat="1">
      <c r="B230" s="219" t="s">
        <v>409</v>
      </c>
      <c r="C230" s="219">
        <v>179</v>
      </c>
      <c r="D230" s="32"/>
      <c r="E230" s="219" t="s">
        <v>622</v>
      </c>
      <c r="F230" s="219">
        <v>294</v>
      </c>
    </row>
    <row r="231" spans="2:6" s="171" customFormat="1">
      <c r="B231" s="219" t="s">
        <v>410</v>
      </c>
      <c r="C231" s="219">
        <v>180</v>
      </c>
      <c r="D231" s="32"/>
      <c r="E231" s="219" t="s">
        <v>623</v>
      </c>
      <c r="F231" s="219">
        <v>1830</v>
      </c>
    </row>
    <row r="232" spans="2:6" s="171" customFormat="1">
      <c r="B232" s="219" t="s">
        <v>411</v>
      </c>
      <c r="C232" s="219">
        <v>181</v>
      </c>
      <c r="D232" s="32"/>
      <c r="E232" s="219" t="s">
        <v>624</v>
      </c>
      <c r="F232" s="219">
        <v>1126</v>
      </c>
    </row>
    <row r="233" spans="2:6" s="171" customFormat="1">
      <c r="B233" s="219" t="s">
        <v>412</v>
      </c>
      <c r="C233" s="219">
        <v>182</v>
      </c>
      <c r="D233" s="32"/>
      <c r="E233" s="219" t="s">
        <v>625</v>
      </c>
      <c r="F233" s="219">
        <v>49</v>
      </c>
    </row>
    <row r="234" spans="2:6" s="171" customFormat="1">
      <c r="B234" s="219" t="s">
        <v>413</v>
      </c>
      <c r="C234" s="219">
        <v>183</v>
      </c>
      <c r="D234" s="32"/>
      <c r="E234" s="219" t="s">
        <v>626</v>
      </c>
      <c r="F234" s="219">
        <v>49</v>
      </c>
    </row>
    <row r="235" spans="2:6" s="171" customFormat="1">
      <c r="B235" s="219" t="s">
        <v>414</v>
      </c>
      <c r="C235" s="219">
        <v>184</v>
      </c>
      <c r="D235" s="32"/>
      <c r="E235" s="219" t="s">
        <v>627</v>
      </c>
      <c r="F235" s="219">
        <v>2600</v>
      </c>
    </row>
    <row r="236" spans="2:6" s="171" customFormat="1">
      <c r="B236" s="219" t="s">
        <v>415</v>
      </c>
      <c r="C236" s="219">
        <v>185</v>
      </c>
      <c r="D236" s="32"/>
      <c r="E236" s="219" t="s">
        <v>628</v>
      </c>
      <c r="F236" s="219">
        <v>2601</v>
      </c>
    </row>
    <row r="237" spans="2:6" s="171" customFormat="1">
      <c r="B237" s="219" t="s">
        <v>416</v>
      </c>
      <c r="C237" s="219">
        <v>186</v>
      </c>
      <c r="D237" s="32"/>
      <c r="E237" s="219" t="s">
        <v>629</v>
      </c>
      <c r="F237" s="219">
        <v>3762</v>
      </c>
    </row>
    <row r="238" spans="2:6" s="171" customFormat="1">
      <c r="B238" s="219" t="s">
        <v>417</v>
      </c>
      <c r="C238" s="219">
        <v>187</v>
      </c>
      <c r="D238" s="32"/>
      <c r="E238" s="219" t="s">
        <v>630</v>
      </c>
      <c r="F238" s="219">
        <v>3762</v>
      </c>
    </row>
    <row r="239" spans="2:6" s="171" customFormat="1">
      <c r="B239" s="219" t="s">
        <v>418</v>
      </c>
      <c r="C239" s="219">
        <v>188</v>
      </c>
      <c r="D239" s="32"/>
      <c r="E239" s="219" t="s">
        <v>631</v>
      </c>
      <c r="F239" s="219">
        <v>37</v>
      </c>
    </row>
    <row r="240" spans="2:6" s="171" customFormat="1">
      <c r="B240" s="219" t="s">
        <v>419</v>
      </c>
      <c r="C240" s="219">
        <v>189</v>
      </c>
      <c r="D240" s="32"/>
      <c r="E240" s="219" t="s">
        <v>632</v>
      </c>
      <c r="F240" s="219">
        <v>886</v>
      </c>
    </row>
    <row r="241" spans="2:6" s="171" customFormat="1">
      <c r="B241" s="219" t="s">
        <v>420</v>
      </c>
      <c r="C241" s="219">
        <v>190</v>
      </c>
      <c r="D241" s="32"/>
      <c r="E241" s="219" t="s">
        <v>633</v>
      </c>
      <c r="F241" s="219">
        <v>478</v>
      </c>
    </row>
    <row r="242" spans="2:6" s="171" customFormat="1">
      <c r="B242" s="219" t="s">
        <v>421</v>
      </c>
      <c r="C242" s="219">
        <v>191</v>
      </c>
      <c r="D242" s="32"/>
      <c r="E242" s="219" t="s">
        <v>634</v>
      </c>
      <c r="F242" s="219">
        <v>9478</v>
      </c>
    </row>
    <row r="243" spans="2:6" s="171" customFormat="1">
      <c r="B243" s="219" t="s">
        <v>422</v>
      </c>
      <c r="C243" s="219">
        <v>192</v>
      </c>
      <c r="D243" s="32"/>
      <c r="E243" s="219" t="s">
        <v>635</v>
      </c>
      <c r="F243" s="219">
        <v>1359</v>
      </c>
    </row>
    <row r="244" spans="2:6" s="171" customFormat="1">
      <c r="B244" s="219" t="s">
        <v>423</v>
      </c>
      <c r="C244" s="219">
        <v>193</v>
      </c>
      <c r="D244" s="32"/>
      <c r="E244" s="219" t="s">
        <v>636</v>
      </c>
      <c r="F244" s="219">
        <v>9480</v>
      </c>
    </row>
    <row r="245" spans="2:6" s="171" customFormat="1">
      <c r="B245" s="219" t="s">
        <v>424</v>
      </c>
      <c r="C245" s="219">
        <v>194</v>
      </c>
      <c r="D245" s="32"/>
      <c r="E245" s="219" t="s">
        <v>637</v>
      </c>
      <c r="F245" s="219">
        <v>4003</v>
      </c>
    </row>
    <row r="246" spans="2:6" s="171" customFormat="1">
      <c r="B246" s="219" t="s">
        <v>425</v>
      </c>
      <c r="C246" s="219">
        <v>195</v>
      </c>
      <c r="D246" s="32"/>
      <c r="E246" s="219" t="s">
        <v>638</v>
      </c>
      <c r="F246" s="219">
        <v>114</v>
      </c>
    </row>
    <row r="247" spans="2:6" s="171" customFormat="1">
      <c r="B247" s="219" t="s">
        <v>426</v>
      </c>
      <c r="C247" s="219">
        <v>196</v>
      </c>
      <c r="D247" s="32"/>
      <c r="E247" s="219" t="s">
        <v>639</v>
      </c>
      <c r="F247" s="219">
        <v>330</v>
      </c>
    </row>
    <row r="248" spans="2:6" s="171" customFormat="1">
      <c r="B248" s="219" t="s">
        <v>427</v>
      </c>
      <c r="C248" s="219">
        <v>197</v>
      </c>
      <c r="D248" s="32"/>
      <c r="E248" s="219" t="s">
        <v>640</v>
      </c>
      <c r="F248" s="219">
        <v>1182</v>
      </c>
    </row>
    <row r="249" spans="2:6" s="171" customFormat="1">
      <c r="B249" s="219" t="s">
        <v>428</v>
      </c>
      <c r="C249" s="219">
        <v>198</v>
      </c>
      <c r="D249" s="32"/>
      <c r="E249" s="219" t="s">
        <v>641</v>
      </c>
      <c r="F249" s="219">
        <v>3579</v>
      </c>
    </row>
    <row r="250" spans="2:6" s="171" customFormat="1">
      <c r="B250" s="219" t="s">
        <v>429</v>
      </c>
      <c r="C250" s="219">
        <v>199</v>
      </c>
      <c r="D250" s="32"/>
      <c r="E250" s="219" t="s">
        <v>642</v>
      </c>
      <c r="F250" s="219">
        <v>3604</v>
      </c>
    </row>
    <row r="251" spans="2:6" s="171" customFormat="1">
      <c r="B251" s="219" t="s">
        <v>430</v>
      </c>
      <c r="C251" s="219">
        <v>200</v>
      </c>
      <c r="D251" s="32"/>
      <c r="E251" s="219" t="s">
        <v>643</v>
      </c>
      <c r="F251" s="219">
        <v>9604</v>
      </c>
    </row>
    <row r="252" spans="2:6" s="171" customFormat="1">
      <c r="B252" s="219" t="s">
        <v>431</v>
      </c>
      <c r="C252" s="219">
        <v>201</v>
      </c>
      <c r="D252" s="32"/>
      <c r="E252" s="219" t="s">
        <v>644</v>
      </c>
      <c r="F252" s="219">
        <v>429</v>
      </c>
    </row>
    <row r="253" spans="2:6" s="171" customFormat="1">
      <c r="B253" s="219" t="s">
        <v>432</v>
      </c>
      <c r="C253" s="219">
        <v>202</v>
      </c>
      <c r="D253" s="32"/>
      <c r="E253" s="219" t="s">
        <v>645</v>
      </c>
      <c r="F253" s="219">
        <v>4017</v>
      </c>
    </row>
    <row r="254" spans="2:6" s="171" customFormat="1">
      <c r="B254" s="219" t="s">
        <v>433</v>
      </c>
      <c r="C254" s="219">
        <v>203</v>
      </c>
      <c r="D254" s="32"/>
      <c r="E254" s="219" t="s">
        <v>646</v>
      </c>
      <c r="F254" s="219">
        <v>868</v>
      </c>
    </row>
    <row r="255" spans="2:6" s="171" customFormat="1">
      <c r="B255" s="219" t="s">
        <v>434</v>
      </c>
      <c r="C255" s="219">
        <v>204</v>
      </c>
      <c r="D255" s="32"/>
      <c r="E255" s="219" t="s">
        <v>647</v>
      </c>
      <c r="F255" s="219">
        <v>285</v>
      </c>
    </row>
    <row r="256" spans="2:6" s="171" customFormat="1">
      <c r="B256" s="219" t="s">
        <v>435</v>
      </c>
      <c r="C256" s="219">
        <v>205</v>
      </c>
      <c r="D256" s="32"/>
      <c r="E256" s="219" t="s">
        <v>648</v>
      </c>
      <c r="F256" s="219">
        <v>41</v>
      </c>
    </row>
    <row r="257" spans="2:6" s="171" customFormat="1">
      <c r="B257" s="219" t="s">
        <v>436</v>
      </c>
      <c r="C257" s="219">
        <v>206</v>
      </c>
      <c r="D257" s="32"/>
      <c r="E257" s="219" t="s">
        <v>649</v>
      </c>
      <c r="F257" s="219">
        <v>4002</v>
      </c>
    </row>
    <row r="258" spans="2:6" s="171" customFormat="1">
      <c r="B258" s="219" t="s">
        <v>437</v>
      </c>
      <c r="C258" s="219">
        <v>207</v>
      </c>
      <c r="D258" s="32"/>
      <c r="E258" s="219" t="s">
        <v>650</v>
      </c>
      <c r="F258" s="219">
        <v>4002</v>
      </c>
    </row>
    <row r="259" spans="2:6" s="171" customFormat="1">
      <c r="B259" s="219" t="s">
        <v>438</v>
      </c>
      <c r="C259" s="219">
        <v>208</v>
      </c>
      <c r="D259" s="32"/>
      <c r="E259" s="219" t="s">
        <v>651</v>
      </c>
      <c r="F259" s="219">
        <v>1248</v>
      </c>
    </row>
    <row r="260" spans="2:6" s="171" customFormat="1">
      <c r="B260" s="219" t="s">
        <v>439</v>
      </c>
      <c r="C260" s="219">
        <v>209</v>
      </c>
      <c r="D260" s="32"/>
      <c r="E260" s="219" t="s">
        <v>652</v>
      </c>
      <c r="F260" s="219">
        <v>730</v>
      </c>
    </row>
    <row r="261" spans="2:6" s="171" customFormat="1">
      <c r="B261" s="219" t="s">
        <v>440</v>
      </c>
      <c r="C261" s="219">
        <v>210</v>
      </c>
      <c r="D261" s="32"/>
      <c r="E261" s="219" t="s">
        <v>653</v>
      </c>
      <c r="F261" s="219">
        <v>682</v>
      </c>
    </row>
    <row r="262" spans="2:6" s="171" customFormat="1">
      <c r="B262" s="219" t="s">
        <v>441</v>
      </c>
      <c r="C262" s="219">
        <v>211</v>
      </c>
      <c r="D262" s="32"/>
      <c r="E262" s="219" t="s">
        <v>654</v>
      </c>
      <c r="F262" s="219">
        <v>204</v>
      </c>
    </row>
    <row r="263" spans="2:6" s="171" customFormat="1">
      <c r="B263" s="219" t="s">
        <v>442</v>
      </c>
      <c r="C263" s="219">
        <v>212</v>
      </c>
      <c r="D263" s="32"/>
      <c r="E263" s="219" t="s">
        <v>655</v>
      </c>
      <c r="F263" s="219">
        <v>841</v>
      </c>
    </row>
    <row r="264" spans="2:6" s="171" customFormat="1">
      <c r="B264" s="219" t="s">
        <v>443</v>
      </c>
      <c r="C264" s="219">
        <v>213</v>
      </c>
      <c r="D264" s="32"/>
      <c r="E264" s="219" t="s">
        <v>656</v>
      </c>
      <c r="F264" s="219">
        <v>1125</v>
      </c>
    </row>
    <row r="265" spans="2:6" s="171" customFormat="1">
      <c r="B265" s="219" t="s">
        <v>444</v>
      </c>
      <c r="C265" s="219">
        <v>214</v>
      </c>
      <c r="D265" s="32"/>
      <c r="E265" s="219" t="s">
        <v>657</v>
      </c>
      <c r="F265" s="219">
        <v>1145</v>
      </c>
    </row>
    <row r="266" spans="2:6" s="171" customFormat="1">
      <c r="B266" s="219" t="s">
        <v>445</v>
      </c>
      <c r="C266" s="219">
        <v>215</v>
      </c>
      <c r="D266" s="32"/>
      <c r="E266" s="219" t="s">
        <v>658</v>
      </c>
      <c r="F266" s="219">
        <v>3556</v>
      </c>
    </row>
    <row r="267" spans="2:6" s="171" customFormat="1">
      <c r="B267" s="219" t="s">
        <v>446</v>
      </c>
      <c r="C267" s="219">
        <v>216</v>
      </c>
      <c r="D267" s="32"/>
      <c r="E267" s="219" t="s">
        <v>659</v>
      </c>
      <c r="F267" s="219">
        <v>1309</v>
      </c>
    </row>
    <row r="268" spans="2:6" s="171" customFormat="1">
      <c r="B268" s="219" t="s">
        <v>447</v>
      </c>
      <c r="C268" s="219">
        <v>217</v>
      </c>
      <c r="D268" s="32"/>
      <c r="E268" s="219" t="s">
        <v>660</v>
      </c>
      <c r="F268" s="219">
        <v>3618</v>
      </c>
    </row>
    <row r="269" spans="2:6" s="171" customFormat="1">
      <c r="B269" s="219" t="s">
        <v>448</v>
      </c>
      <c r="C269" s="219">
        <v>218</v>
      </c>
      <c r="D269" s="32"/>
      <c r="E269" s="219" t="s">
        <v>661</v>
      </c>
      <c r="F269" s="219">
        <v>9618</v>
      </c>
    </row>
    <row r="270" spans="2:6" s="171" customFormat="1">
      <c r="B270" s="219" t="s">
        <v>449</v>
      </c>
      <c r="C270" s="219">
        <v>219</v>
      </c>
      <c r="D270" s="32"/>
      <c r="E270" s="219" t="s">
        <v>662</v>
      </c>
      <c r="F270" s="219">
        <v>3750</v>
      </c>
    </row>
    <row r="271" spans="2:6" s="171" customFormat="1">
      <c r="B271" s="219" t="s">
        <v>450</v>
      </c>
      <c r="C271" s="219">
        <v>220</v>
      </c>
      <c r="D271" s="32"/>
      <c r="E271" s="219" t="s">
        <v>663</v>
      </c>
      <c r="F271" s="219">
        <v>603</v>
      </c>
    </row>
    <row r="272" spans="2:6" s="171" customFormat="1">
      <c r="B272" s="219" t="s">
        <v>451</v>
      </c>
      <c r="C272" s="219">
        <v>221</v>
      </c>
      <c r="D272" s="32"/>
      <c r="E272" s="219" t="s">
        <v>664</v>
      </c>
      <c r="F272" s="219">
        <v>3560</v>
      </c>
    </row>
    <row r="273" spans="2:6" s="171" customFormat="1">
      <c r="B273" s="219" t="s">
        <v>452</v>
      </c>
      <c r="C273" s="219">
        <v>222</v>
      </c>
      <c r="D273" s="32"/>
      <c r="E273" s="219" t="s">
        <v>665</v>
      </c>
      <c r="F273" s="219">
        <v>4003</v>
      </c>
    </row>
    <row r="274" spans="2:6" s="171" customFormat="1">
      <c r="B274" s="219" t="s">
        <v>453</v>
      </c>
      <c r="C274" s="219">
        <v>223</v>
      </c>
      <c r="D274" s="32"/>
      <c r="E274" s="219" t="s">
        <v>666</v>
      </c>
      <c r="F274" s="219">
        <v>2710</v>
      </c>
    </row>
    <row r="275" spans="2:6" s="171" customFormat="1">
      <c r="B275" s="219" t="s">
        <v>454</v>
      </c>
      <c r="C275" s="219">
        <v>224</v>
      </c>
      <c r="D275" s="32"/>
      <c r="E275" s="219" t="s">
        <v>667</v>
      </c>
      <c r="F275" s="219">
        <v>2711</v>
      </c>
    </row>
    <row r="276" spans="2:6" s="171" customFormat="1">
      <c r="B276" s="219" t="s">
        <v>455</v>
      </c>
      <c r="C276" s="219">
        <v>225</v>
      </c>
      <c r="D276" s="32"/>
      <c r="E276" s="219" t="s">
        <v>668</v>
      </c>
      <c r="F276" s="219">
        <v>2024</v>
      </c>
    </row>
    <row r="277" spans="2:6" s="171" customFormat="1">
      <c r="B277" s="219" t="s">
        <v>456</v>
      </c>
      <c r="C277" s="219">
        <v>226</v>
      </c>
      <c r="D277" s="32"/>
      <c r="E277" s="219" t="s">
        <v>669</v>
      </c>
      <c r="F277" s="219">
        <v>772</v>
      </c>
    </row>
    <row r="278" spans="2:6" s="171" customFormat="1">
      <c r="B278" s="219" t="s">
        <v>457</v>
      </c>
      <c r="C278" s="219">
        <v>227</v>
      </c>
      <c r="D278" s="32"/>
      <c r="E278" s="219" t="s">
        <v>670</v>
      </c>
      <c r="F278" s="219">
        <v>1064</v>
      </c>
    </row>
    <row r="279" spans="2:6" s="171" customFormat="1">
      <c r="B279" s="219" t="s">
        <v>458</v>
      </c>
      <c r="C279" s="219">
        <v>228</v>
      </c>
      <c r="D279" s="32"/>
      <c r="E279" s="219" t="s">
        <v>671</v>
      </c>
      <c r="F279" s="219">
        <v>1108</v>
      </c>
    </row>
    <row r="280" spans="2:6" s="171" customFormat="1">
      <c r="B280" s="219" t="s">
        <v>459</v>
      </c>
      <c r="C280" s="219">
        <v>229</v>
      </c>
      <c r="D280" s="32"/>
      <c r="E280" s="219" t="s">
        <v>672</v>
      </c>
      <c r="F280" s="219">
        <v>1253</v>
      </c>
    </row>
    <row r="281" spans="2:6" s="171" customFormat="1">
      <c r="B281" s="219" t="s">
        <v>460</v>
      </c>
      <c r="C281" s="219">
        <v>230</v>
      </c>
      <c r="D281" s="32"/>
      <c r="E281" s="219" t="s">
        <v>673</v>
      </c>
      <c r="F281" s="219">
        <v>23</v>
      </c>
    </row>
    <row r="282" spans="2:6" s="171" customFormat="1">
      <c r="B282" s="219" t="s">
        <v>461</v>
      </c>
      <c r="C282" s="219">
        <v>231</v>
      </c>
      <c r="D282" s="32"/>
      <c r="E282" s="219" t="s">
        <v>674</v>
      </c>
      <c r="F282" s="219">
        <v>4012</v>
      </c>
    </row>
    <row r="283" spans="2:6" s="171" customFormat="1">
      <c r="B283" s="219" t="s">
        <v>462</v>
      </c>
      <c r="C283" s="219">
        <v>232</v>
      </c>
      <c r="D283" s="32"/>
      <c r="E283" s="219" t="s">
        <v>675</v>
      </c>
      <c r="F283" s="219">
        <v>960</v>
      </c>
    </row>
    <row r="284" spans="2:6" s="171" customFormat="1">
      <c r="B284" s="219" t="s">
        <v>463</v>
      </c>
      <c r="C284" s="219">
        <v>233</v>
      </c>
      <c r="D284" s="32"/>
      <c r="E284" s="219" t="s">
        <v>676</v>
      </c>
      <c r="F284" s="219">
        <v>960</v>
      </c>
    </row>
    <row r="285" spans="2:6" s="171" customFormat="1">
      <c r="B285" s="219" t="s">
        <v>464</v>
      </c>
      <c r="C285" s="219">
        <v>234</v>
      </c>
      <c r="D285" s="32"/>
      <c r="E285" s="219" t="s">
        <v>677</v>
      </c>
      <c r="F285" s="219">
        <v>3754</v>
      </c>
    </row>
    <row r="286" spans="2:6" s="171" customFormat="1">
      <c r="B286" s="219" t="s">
        <v>465</v>
      </c>
      <c r="C286" s="219">
        <v>235</v>
      </c>
      <c r="D286" s="32"/>
      <c r="E286" s="219" t="s">
        <v>678</v>
      </c>
      <c r="F286" s="219">
        <v>9754</v>
      </c>
    </row>
    <row r="287" spans="2:6" s="171" customFormat="1">
      <c r="B287" s="219" t="s">
        <v>466</v>
      </c>
      <c r="C287" s="219">
        <v>236</v>
      </c>
      <c r="D287" s="32"/>
      <c r="E287" s="219" t="s">
        <v>679</v>
      </c>
      <c r="F287" s="219">
        <v>529</v>
      </c>
    </row>
    <row r="288" spans="2:6" s="171" customFormat="1">
      <c r="B288" s="219" t="s">
        <v>467</v>
      </c>
      <c r="C288" s="219">
        <v>237</v>
      </c>
      <c r="D288" s="32"/>
      <c r="E288" s="219" t="s">
        <v>680</v>
      </c>
      <c r="F288" s="219">
        <v>963</v>
      </c>
    </row>
    <row r="289" spans="2:6" s="171" customFormat="1">
      <c r="B289" s="219" t="s">
        <v>468</v>
      </c>
      <c r="C289" s="219">
        <v>238</v>
      </c>
      <c r="D289" s="32"/>
      <c r="E289" s="219" t="s">
        <v>681</v>
      </c>
      <c r="F289" s="219">
        <v>963</v>
      </c>
    </row>
    <row r="290" spans="2:6" s="171" customFormat="1">
      <c r="B290" s="219" t="s">
        <v>469</v>
      </c>
      <c r="C290" s="219">
        <v>239</v>
      </c>
      <c r="D290" s="32"/>
      <c r="E290" s="219" t="s">
        <v>682</v>
      </c>
      <c r="F290" s="219">
        <v>959</v>
      </c>
    </row>
    <row r="291" spans="2:6" s="171" customFormat="1">
      <c r="B291" s="219" t="s">
        <v>470</v>
      </c>
      <c r="C291" s="219">
        <v>240</v>
      </c>
      <c r="D291" s="32"/>
      <c r="E291" s="219" t="s">
        <v>683</v>
      </c>
      <c r="F291" s="219">
        <v>959</v>
      </c>
    </row>
    <row r="292" spans="2:6" s="171" customFormat="1">
      <c r="B292" s="219" t="s">
        <v>471</v>
      </c>
      <c r="C292" s="219">
        <v>241</v>
      </c>
      <c r="D292" s="32"/>
      <c r="E292" s="219" t="s">
        <v>684</v>
      </c>
      <c r="F292" s="219">
        <v>4301</v>
      </c>
    </row>
    <row r="293" spans="2:6" s="171" customFormat="1">
      <c r="B293" s="219" t="s">
        <v>472</v>
      </c>
      <c r="C293" s="219">
        <v>242</v>
      </c>
      <c r="D293" s="32"/>
      <c r="E293" s="219" t="s">
        <v>685</v>
      </c>
      <c r="F293" s="219">
        <v>4301</v>
      </c>
    </row>
    <row r="294" spans="2:6" s="171" customFormat="1">
      <c r="B294" s="219" t="s">
        <v>473</v>
      </c>
      <c r="C294" s="219">
        <v>243</v>
      </c>
      <c r="D294" s="32"/>
      <c r="E294" s="219" t="s">
        <v>686</v>
      </c>
      <c r="F294" s="219">
        <v>176</v>
      </c>
    </row>
    <row r="295" spans="2:6" s="171" customFormat="1">
      <c r="B295" s="219" t="s">
        <v>474</v>
      </c>
      <c r="C295" s="219">
        <v>244</v>
      </c>
      <c r="D295" s="32"/>
      <c r="E295" s="219" t="s">
        <v>687</v>
      </c>
      <c r="F295" s="219">
        <v>313</v>
      </c>
    </row>
    <row r="296" spans="2:6" s="171" customFormat="1">
      <c r="B296" s="219" t="s">
        <v>475</v>
      </c>
      <c r="C296" s="219">
        <v>245</v>
      </c>
      <c r="D296" s="32"/>
      <c r="E296" s="219" t="s">
        <v>688</v>
      </c>
      <c r="F296" s="219">
        <v>3650</v>
      </c>
    </row>
    <row r="297" spans="2:6" s="171" customFormat="1">
      <c r="B297" s="219" t="s">
        <v>476</v>
      </c>
      <c r="C297" s="219">
        <v>246</v>
      </c>
      <c r="D297" s="32"/>
      <c r="E297" s="219" t="s">
        <v>689</v>
      </c>
      <c r="F297" s="219">
        <v>9650</v>
      </c>
    </row>
    <row r="298" spans="2:6" s="171" customFormat="1">
      <c r="B298" s="219" t="s">
        <v>477</v>
      </c>
      <c r="C298" s="219">
        <v>247</v>
      </c>
      <c r="D298" s="32"/>
      <c r="E298" s="219" t="s">
        <v>690</v>
      </c>
      <c r="F298" s="219">
        <v>701</v>
      </c>
    </row>
    <row r="299" spans="2:6" s="171" customFormat="1">
      <c r="B299" s="219" t="s">
        <v>478</v>
      </c>
      <c r="C299" s="219">
        <v>248</v>
      </c>
      <c r="D299" s="32"/>
      <c r="E299" s="219" t="s">
        <v>691</v>
      </c>
      <c r="F299" s="219">
        <v>3598</v>
      </c>
    </row>
    <row r="300" spans="2:6" s="171" customFormat="1">
      <c r="B300" s="219" t="s">
        <v>479</v>
      </c>
      <c r="C300" s="219">
        <v>249</v>
      </c>
      <c r="D300" s="32"/>
      <c r="E300" s="219" t="s">
        <v>692</v>
      </c>
      <c r="F300" s="219">
        <v>714</v>
      </c>
    </row>
    <row r="301" spans="2:6" s="171" customFormat="1">
      <c r="B301" s="219" t="s">
        <v>480</v>
      </c>
      <c r="C301" s="219">
        <v>250</v>
      </c>
      <c r="D301" s="32"/>
      <c r="E301" s="219" t="s">
        <v>693</v>
      </c>
      <c r="F301" s="219">
        <v>1981</v>
      </c>
    </row>
    <row r="302" spans="2:6" s="171" customFormat="1">
      <c r="B302" s="219" t="s">
        <v>481</v>
      </c>
      <c r="C302" s="219">
        <v>251</v>
      </c>
      <c r="D302" s="32"/>
      <c r="E302" s="219" t="s">
        <v>694</v>
      </c>
      <c r="F302" s="219">
        <v>714</v>
      </c>
    </row>
    <row r="303" spans="2:6" s="171" customFormat="1">
      <c r="B303" s="219" t="s">
        <v>482</v>
      </c>
      <c r="C303" s="219">
        <v>252</v>
      </c>
      <c r="D303" s="32"/>
      <c r="E303" s="219" t="s">
        <v>695</v>
      </c>
      <c r="F303" s="219">
        <v>3570</v>
      </c>
    </row>
    <row r="304" spans="2:6" s="171" customFormat="1">
      <c r="B304" s="219" t="s">
        <v>483</v>
      </c>
      <c r="C304" s="219">
        <v>253</v>
      </c>
      <c r="D304" s="32"/>
      <c r="E304" s="219" t="s">
        <v>696</v>
      </c>
      <c r="F304" s="219">
        <v>882</v>
      </c>
    </row>
    <row r="305" spans="2:6" s="171" customFormat="1">
      <c r="B305" s="219" t="s">
        <v>484</v>
      </c>
      <c r="C305" s="219">
        <v>254</v>
      </c>
      <c r="D305" s="32"/>
      <c r="E305" s="219" t="s">
        <v>697</v>
      </c>
      <c r="F305" s="219">
        <v>71</v>
      </c>
    </row>
    <row r="306" spans="2:6" s="171" customFormat="1">
      <c r="B306" s="219" t="s">
        <v>485</v>
      </c>
      <c r="C306" s="219">
        <v>255</v>
      </c>
      <c r="D306" s="32"/>
      <c r="E306" s="219" t="s">
        <v>698</v>
      </c>
      <c r="F306" s="219">
        <v>1276</v>
      </c>
    </row>
    <row r="307" spans="2:6" s="171" customFormat="1">
      <c r="B307" s="219" t="s">
        <v>486</v>
      </c>
      <c r="C307" s="219">
        <v>256</v>
      </c>
      <c r="D307" s="32"/>
      <c r="E307" s="219" t="s">
        <v>699</v>
      </c>
      <c r="F307" s="219">
        <v>70</v>
      </c>
    </row>
    <row r="308" spans="2:6" s="171" customFormat="1">
      <c r="B308" s="219" t="s">
        <v>487</v>
      </c>
      <c r="C308" s="219">
        <v>257</v>
      </c>
      <c r="D308" s="32"/>
      <c r="E308" s="219" t="s">
        <v>700</v>
      </c>
      <c r="F308" s="219">
        <v>199</v>
      </c>
    </row>
    <row r="309" spans="2:6" s="171" customFormat="1">
      <c r="B309" s="219" t="s">
        <v>488</v>
      </c>
      <c r="C309" s="219">
        <v>258</v>
      </c>
      <c r="D309" s="32"/>
      <c r="E309" s="219" t="s">
        <v>701</v>
      </c>
      <c r="F309" s="219">
        <v>188</v>
      </c>
    </row>
    <row r="310" spans="2:6" s="171" customFormat="1">
      <c r="B310" s="219" t="s">
        <v>489</v>
      </c>
      <c r="C310" s="219">
        <v>259</v>
      </c>
      <c r="D310" s="32"/>
      <c r="E310" s="219" t="s">
        <v>702</v>
      </c>
      <c r="F310" s="219">
        <v>199</v>
      </c>
    </row>
    <row r="311" spans="2:6" s="171" customFormat="1">
      <c r="B311" s="219" t="s">
        <v>490</v>
      </c>
      <c r="C311" s="219">
        <v>260</v>
      </c>
      <c r="D311" s="32"/>
      <c r="E311" s="219" t="s">
        <v>703</v>
      </c>
      <c r="F311" s="219">
        <v>188</v>
      </c>
    </row>
    <row r="312" spans="2:6" s="171" customFormat="1">
      <c r="B312" s="219" t="s">
        <v>491</v>
      </c>
      <c r="C312" s="219">
        <v>261</v>
      </c>
      <c r="D312" s="32"/>
      <c r="E312" s="219" t="s">
        <v>704</v>
      </c>
      <c r="F312" s="219">
        <v>1188</v>
      </c>
    </row>
    <row r="313" spans="2:6" s="171" customFormat="1">
      <c r="B313" s="219" t="s">
        <v>492</v>
      </c>
      <c r="C313" s="219">
        <v>262</v>
      </c>
      <c r="D313" s="32"/>
      <c r="E313" s="219" t="s">
        <v>705</v>
      </c>
      <c r="F313" s="219">
        <v>2021</v>
      </c>
    </row>
    <row r="314" spans="2:6" s="171" customFormat="1">
      <c r="B314" s="219" t="s">
        <v>493</v>
      </c>
      <c r="C314" s="219">
        <v>263</v>
      </c>
      <c r="D314" s="32"/>
      <c r="E314" s="219" t="s">
        <v>706</v>
      </c>
      <c r="F314" s="219">
        <v>1152</v>
      </c>
    </row>
    <row r="315" spans="2:6" s="171" customFormat="1">
      <c r="B315" s="219" t="s">
        <v>494</v>
      </c>
      <c r="C315" s="219">
        <v>264</v>
      </c>
      <c r="D315" s="32"/>
      <c r="E315" s="219" t="s">
        <v>707</v>
      </c>
      <c r="F315" s="219">
        <v>7100</v>
      </c>
    </row>
    <row r="316" spans="2:6" s="171" customFormat="1">
      <c r="B316" s="219" t="s">
        <v>495</v>
      </c>
      <c r="C316" s="219">
        <v>265</v>
      </c>
      <c r="D316" s="32"/>
      <c r="E316" s="219" t="s">
        <v>708</v>
      </c>
      <c r="F316" s="219">
        <v>7132</v>
      </c>
    </row>
    <row r="317" spans="2:6" s="171" customFormat="1">
      <c r="B317" s="219" t="s">
        <v>496</v>
      </c>
      <c r="C317" s="219">
        <v>266</v>
      </c>
      <c r="D317" s="32"/>
      <c r="E317" s="219" t="s">
        <v>709</v>
      </c>
      <c r="F317" s="219">
        <v>7121</v>
      </c>
    </row>
    <row r="318" spans="2:6" s="171" customFormat="1">
      <c r="B318" s="219" t="s">
        <v>497</v>
      </c>
      <c r="C318" s="219">
        <v>267</v>
      </c>
      <c r="D318" s="32"/>
      <c r="E318" s="219" t="s">
        <v>709</v>
      </c>
      <c r="F318" s="219">
        <v>7131</v>
      </c>
    </row>
    <row r="319" spans="2:6" s="171" customFormat="1">
      <c r="B319" s="219" t="s">
        <v>498</v>
      </c>
      <c r="C319" s="219">
        <v>268</v>
      </c>
      <c r="D319" s="32"/>
      <c r="E319" s="219" t="s">
        <v>710</v>
      </c>
      <c r="F319" s="219">
        <v>7502</v>
      </c>
    </row>
    <row r="320" spans="2:6" s="171" customFormat="1">
      <c r="B320" s="219" t="s">
        <v>499</v>
      </c>
      <c r="C320" s="219">
        <v>269</v>
      </c>
      <c r="D320" s="32"/>
      <c r="E320" s="219" t="s">
        <v>711</v>
      </c>
      <c r="F320" s="219">
        <v>1256</v>
      </c>
    </row>
    <row r="321" spans="2:6" s="171" customFormat="1">
      <c r="B321" s="219" t="s">
        <v>500</v>
      </c>
      <c r="C321" s="219">
        <v>270</v>
      </c>
      <c r="D321" s="32"/>
      <c r="E321" s="219" t="s">
        <v>712</v>
      </c>
      <c r="F321" s="219">
        <v>740</v>
      </c>
    </row>
    <row r="322" spans="2:6" s="171" customFormat="1">
      <c r="B322" s="219" t="s">
        <v>501</v>
      </c>
      <c r="C322" s="219">
        <v>271</v>
      </c>
      <c r="D322" s="32"/>
      <c r="E322" s="219" t="s">
        <v>713</v>
      </c>
      <c r="F322" s="219">
        <v>1298</v>
      </c>
    </row>
    <row r="323" spans="2:6" s="171" customFormat="1">
      <c r="B323" s="219" t="s">
        <v>502</v>
      </c>
      <c r="C323" s="219">
        <v>272</v>
      </c>
      <c r="D323" s="32"/>
      <c r="E323" s="219" t="s">
        <v>714</v>
      </c>
      <c r="F323" s="219">
        <v>21</v>
      </c>
    </row>
    <row r="324" spans="2:6" s="171" customFormat="1">
      <c r="B324" s="219" t="s">
        <v>503</v>
      </c>
      <c r="C324" s="219">
        <v>273</v>
      </c>
      <c r="D324" s="32"/>
      <c r="E324" s="219" t="s">
        <v>715</v>
      </c>
      <c r="F324" s="219">
        <v>155</v>
      </c>
    </row>
    <row r="325" spans="2:6" s="171" customFormat="1">
      <c r="B325" s="219" t="s">
        <v>504</v>
      </c>
      <c r="C325" s="219">
        <v>274</v>
      </c>
      <c r="D325" s="32"/>
      <c r="E325" s="219" t="s">
        <v>716</v>
      </c>
      <c r="F325" s="219">
        <v>1974</v>
      </c>
    </row>
    <row r="326" spans="2:6" s="171" customFormat="1">
      <c r="B326" s="219" t="s">
        <v>505</v>
      </c>
      <c r="C326" s="219">
        <v>275</v>
      </c>
      <c r="D326" s="32"/>
      <c r="E326" s="219" t="s">
        <v>717</v>
      </c>
      <c r="F326" s="219">
        <v>2530</v>
      </c>
    </row>
    <row r="327" spans="2:6" s="171" customFormat="1">
      <c r="B327" s="219" t="s">
        <v>506</v>
      </c>
      <c r="C327" s="219">
        <v>276</v>
      </c>
      <c r="D327" s="32"/>
      <c r="E327" s="219" t="s">
        <v>718</v>
      </c>
      <c r="F327" s="219">
        <v>1278</v>
      </c>
    </row>
    <row r="328" spans="2:6" s="171" customFormat="1">
      <c r="B328" s="219" t="s">
        <v>507</v>
      </c>
      <c r="C328" s="219">
        <v>277</v>
      </c>
      <c r="D328" s="32"/>
      <c r="E328" s="219" t="s">
        <v>719</v>
      </c>
      <c r="F328" s="219">
        <v>9000</v>
      </c>
    </row>
    <row r="329" spans="2:6" s="171" customFormat="1">
      <c r="B329" s="219" t="s">
        <v>508</v>
      </c>
      <c r="C329" s="219">
        <v>278</v>
      </c>
      <c r="D329" s="32"/>
      <c r="E329" s="219" t="s">
        <v>720</v>
      </c>
      <c r="F329" s="219">
        <v>9002</v>
      </c>
    </row>
    <row r="330" spans="2:6" s="171" customFormat="1">
      <c r="B330" s="219" t="s">
        <v>509</v>
      </c>
      <c r="C330" s="219">
        <v>279</v>
      </c>
      <c r="D330" s="32"/>
      <c r="E330" s="219" t="s">
        <v>721</v>
      </c>
      <c r="F330" s="219">
        <v>450</v>
      </c>
    </row>
    <row r="331" spans="2:6" s="171" customFormat="1">
      <c r="B331" s="219" t="s">
        <v>510</v>
      </c>
      <c r="C331" s="219">
        <v>280</v>
      </c>
      <c r="D331" s="32"/>
      <c r="E331" s="219" t="s">
        <v>722</v>
      </c>
      <c r="F331" s="219">
        <v>697</v>
      </c>
    </row>
    <row r="332" spans="2:6" s="171" customFormat="1">
      <c r="B332" s="219" t="s">
        <v>511</v>
      </c>
      <c r="C332" s="219">
        <v>281</v>
      </c>
      <c r="D332" s="32"/>
      <c r="E332" s="219" t="s">
        <v>723</v>
      </c>
      <c r="F332" s="219">
        <v>399</v>
      </c>
    </row>
    <row r="333" spans="2:6" s="171" customFormat="1">
      <c r="B333" s="219" t="s">
        <v>512</v>
      </c>
      <c r="C333" s="219">
        <v>282</v>
      </c>
      <c r="D333" s="32"/>
      <c r="E333" s="219" t="s">
        <v>724</v>
      </c>
      <c r="F333" s="219">
        <v>559</v>
      </c>
    </row>
    <row r="334" spans="2:6" s="171" customFormat="1">
      <c r="B334" s="219" t="s">
        <v>513</v>
      </c>
      <c r="C334" s="219">
        <v>283</v>
      </c>
      <c r="D334" s="32"/>
      <c r="E334" s="219" t="s">
        <v>725</v>
      </c>
      <c r="F334" s="219">
        <v>482</v>
      </c>
    </row>
    <row r="335" spans="2:6" s="171" customFormat="1">
      <c r="B335" s="219" t="s">
        <v>514</v>
      </c>
      <c r="C335" s="219">
        <v>284</v>
      </c>
      <c r="D335" s="32"/>
      <c r="E335" s="219" t="s">
        <v>726</v>
      </c>
      <c r="F335" s="219">
        <v>9483</v>
      </c>
    </row>
    <row r="336" spans="2:6" s="171" customFormat="1">
      <c r="B336" s="219" t="s">
        <v>515</v>
      </c>
      <c r="C336" s="219">
        <v>285</v>
      </c>
      <c r="D336" s="32"/>
      <c r="E336" s="219" t="s">
        <v>727</v>
      </c>
      <c r="F336" s="219">
        <v>482</v>
      </c>
    </row>
    <row r="337" spans="1:13">
      <c r="A337" s="171"/>
      <c r="B337" s="219" t="s">
        <v>516</v>
      </c>
      <c r="C337" s="219">
        <v>286</v>
      </c>
      <c r="E337" s="219" t="s">
        <v>728</v>
      </c>
      <c r="F337" s="219">
        <v>4001</v>
      </c>
      <c r="I337" s="171"/>
      <c r="K337" s="171"/>
      <c r="M337" s="171"/>
    </row>
    <row r="338" spans="1:13">
      <c r="A338" s="171"/>
      <c r="B338" s="219" t="s">
        <v>517</v>
      </c>
      <c r="C338" s="219">
        <v>287</v>
      </c>
      <c r="E338" s="219" t="s">
        <v>729</v>
      </c>
      <c r="F338" s="219">
        <v>698</v>
      </c>
      <c r="I338" s="171"/>
      <c r="K338" s="171"/>
      <c r="M338" s="171"/>
    </row>
    <row r="339" spans="1:13">
      <c r="A339" s="171"/>
      <c r="B339" s="219" t="s">
        <v>518</v>
      </c>
      <c r="C339" s="219">
        <v>288</v>
      </c>
      <c r="E339" s="219" t="s">
        <v>730</v>
      </c>
      <c r="F339" s="219">
        <v>2043</v>
      </c>
      <c r="I339" s="171"/>
      <c r="K339" s="171"/>
      <c r="M339" s="171"/>
    </row>
    <row r="340" spans="1:13">
      <c r="A340" s="171"/>
      <c r="B340" s="219" t="s">
        <v>519</v>
      </c>
      <c r="C340" s="219">
        <v>289</v>
      </c>
      <c r="E340" s="219" t="s">
        <v>731</v>
      </c>
      <c r="F340" s="219">
        <v>762</v>
      </c>
      <c r="I340" s="171"/>
      <c r="K340" s="171"/>
      <c r="M340" s="171"/>
    </row>
    <row r="341" spans="1:13">
      <c r="A341" s="171"/>
      <c r="B341" s="219" t="s">
        <v>520</v>
      </c>
      <c r="C341" s="219">
        <v>290</v>
      </c>
      <c r="E341" s="219" t="s">
        <v>732</v>
      </c>
      <c r="F341" s="219">
        <v>998</v>
      </c>
      <c r="I341" s="171"/>
      <c r="K341" s="171"/>
      <c r="M341" s="171"/>
    </row>
    <row r="342" spans="1:13">
      <c r="A342" s="171"/>
      <c r="B342" s="219" t="s">
        <v>521</v>
      </c>
      <c r="C342" s="219">
        <v>291</v>
      </c>
      <c r="E342" s="219" t="s">
        <v>733</v>
      </c>
      <c r="F342" s="219">
        <v>998</v>
      </c>
      <c r="I342" s="171"/>
      <c r="K342" s="171"/>
      <c r="M342" s="171"/>
    </row>
    <row r="343" spans="1:13">
      <c r="A343" s="171"/>
      <c r="B343" s="219" t="s">
        <v>522</v>
      </c>
      <c r="C343" s="219">
        <v>292</v>
      </c>
      <c r="E343" s="219" t="s">
        <v>734</v>
      </c>
      <c r="F343" s="219">
        <v>1348</v>
      </c>
      <c r="I343" s="171"/>
      <c r="K343" s="171"/>
      <c r="M343" s="171"/>
    </row>
    <row r="344" spans="1:13">
      <c r="A344" s="171"/>
      <c r="B344" s="219" t="s">
        <v>523</v>
      </c>
      <c r="C344" s="219">
        <v>293</v>
      </c>
      <c r="E344" s="219" t="s">
        <v>735</v>
      </c>
      <c r="F344" s="219">
        <v>9348</v>
      </c>
      <c r="I344" s="171"/>
      <c r="K344" s="171"/>
      <c r="M344" s="171"/>
    </row>
    <row r="345" spans="1:13">
      <c r="A345" s="171"/>
      <c r="B345" s="219" t="s">
        <v>524</v>
      </c>
      <c r="C345" s="219">
        <v>294</v>
      </c>
      <c r="E345" s="219" t="s">
        <v>736</v>
      </c>
      <c r="F345" s="219">
        <v>368</v>
      </c>
      <c r="I345" s="171"/>
      <c r="K345" s="171"/>
      <c r="M345" s="171"/>
    </row>
    <row r="346" spans="1:13">
      <c r="A346" s="171"/>
      <c r="B346" s="219" t="s">
        <v>525</v>
      </c>
      <c r="C346" s="219">
        <v>295</v>
      </c>
      <c r="E346" s="219" t="s">
        <v>737</v>
      </c>
      <c r="F346" s="219">
        <v>368</v>
      </c>
      <c r="I346" s="171"/>
      <c r="K346" s="171"/>
      <c r="M346" s="171"/>
    </row>
    <row r="347" spans="1:13">
      <c r="A347" s="171"/>
      <c r="B347" s="219" t="s">
        <v>526</v>
      </c>
      <c r="C347" s="219">
        <v>296</v>
      </c>
      <c r="E347" s="219" t="s">
        <v>738</v>
      </c>
      <c r="F347" s="219">
        <v>317</v>
      </c>
      <c r="I347" s="171"/>
      <c r="K347" s="171"/>
      <c r="M347" s="171"/>
    </row>
    <row r="348" spans="1:13">
      <c r="B348" s="219" t="s">
        <v>527</v>
      </c>
      <c r="C348" s="219">
        <v>297</v>
      </c>
      <c r="E348" s="219" t="s">
        <v>739</v>
      </c>
      <c r="F348" s="219">
        <v>3574</v>
      </c>
      <c r="I348" s="171"/>
      <c r="K348" s="171"/>
      <c r="M348" s="171"/>
    </row>
    <row r="349" spans="1:13">
      <c r="B349" s="219" t="s">
        <v>528</v>
      </c>
      <c r="C349" s="219">
        <v>298</v>
      </c>
      <c r="E349" s="219" t="s">
        <v>740</v>
      </c>
      <c r="F349" s="219">
        <v>562</v>
      </c>
      <c r="I349" s="171"/>
      <c r="K349" s="171"/>
      <c r="M349" s="171"/>
    </row>
    <row r="350" spans="1:13">
      <c r="B350" s="219" t="s">
        <v>529</v>
      </c>
      <c r="C350" s="219">
        <v>299</v>
      </c>
      <c r="E350" s="219" t="s">
        <v>741</v>
      </c>
      <c r="F350" s="219">
        <v>95</v>
      </c>
      <c r="I350" s="171"/>
      <c r="K350" s="171"/>
      <c r="M350" s="171"/>
    </row>
    <row r="351" spans="1:13">
      <c r="B351" s="219" t="s">
        <v>530</v>
      </c>
      <c r="C351" s="219">
        <v>300</v>
      </c>
      <c r="E351" s="219" t="s">
        <v>742</v>
      </c>
      <c r="F351" s="219">
        <v>3652</v>
      </c>
      <c r="I351" s="171"/>
      <c r="K351" s="171"/>
      <c r="M351" s="171"/>
    </row>
    <row r="352" spans="1:13">
      <c r="B352" s="219" t="s">
        <v>531</v>
      </c>
      <c r="C352" s="219">
        <v>301</v>
      </c>
      <c r="E352" s="219" t="s">
        <v>743</v>
      </c>
      <c r="F352" s="219">
        <v>1076</v>
      </c>
      <c r="I352" s="171"/>
      <c r="K352" s="171"/>
      <c r="M352" s="171"/>
    </row>
    <row r="353" spans="1:13">
      <c r="B353" s="219" t="s">
        <v>532</v>
      </c>
      <c r="C353" s="219">
        <v>302</v>
      </c>
      <c r="E353" s="219" t="s">
        <v>744</v>
      </c>
      <c r="F353" s="219">
        <v>619</v>
      </c>
      <c r="I353" s="171"/>
      <c r="K353" s="171"/>
      <c r="M353" s="171"/>
    </row>
    <row r="354" spans="1:13">
      <c r="B354" s="219" t="s">
        <v>533</v>
      </c>
      <c r="C354" s="219">
        <v>303</v>
      </c>
      <c r="E354" s="219" t="s">
        <v>745</v>
      </c>
      <c r="F354" s="219">
        <v>571</v>
      </c>
      <c r="I354" s="171"/>
      <c r="K354" s="171"/>
      <c r="M354" s="171"/>
    </row>
    <row r="355" spans="1:13">
      <c r="B355" s="219" t="s">
        <v>534</v>
      </c>
      <c r="C355" s="219">
        <v>999</v>
      </c>
      <c r="E355" s="219" t="s">
        <v>746</v>
      </c>
      <c r="F355" s="219">
        <v>480</v>
      </c>
      <c r="I355" s="171"/>
      <c r="K355" s="171"/>
      <c r="M355" s="171"/>
    </row>
    <row r="356" spans="1:13">
      <c r="A356" s="220"/>
      <c r="B356" s="171">
        <v>0</v>
      </c>
      <c r="C356" s="171" t="s">
        <v>2131</v>
      </c>
      <c r="E356" s="219" t="s">
        <v>747</v>
      </c>
      <c r="F356" s="219">
        <v>466</v>
      </c>
      <c r="I356" s="171"/>
      <c r="K356" s="171"/>
      <c r="M356" s="171"/>
    </row>
    <row r="357" spans="1:13">
      <c r="E357" s="219" t="s">
        <v>748</v>
      </c>
      <c r="F357" s="219">
        <v>723</v>
      </c>
      <c r="I357" s="171"/>
      <c r="K357" s="171"/>
      <c r="M357" s="171"/>
    </row>
    <row r="358" spans="1:13">
      <c r="E358" s="219" t="s">
        <v>749</v>
      </c>
      <c r="F358" s="219">
        <v>373</v>
      </c>
      <c r="I358" s="171"/>
      <c r="K358" s="171"/>
      <c r="M358" s="171"/>
    </row>
    <row r="359" spans="1:13">
      <c r="E359" s="219" t="s">
        <v>750</v>
      </c>
      <c r="F359" s="219">
        <v>322</v>
      </c>
      <c r="I359" s="171"/>
      <c r="K359" s="171"/>
      <c r="M359" s="171"/>
    </row>
    <row r="360" spans="1:13" ht="14.25">
      <c r="A360" s="171"/>
      <c r="D360" s="171"/>
      <c r="E360" s="219" t="s">
        <v>751</v>
      </c>
      <c r="F360" s="219">
        <v>572</v>
      </c>
      <c r="I360" s="171"/>
      <c r="K360" s="171"/>
      <c r="M360" s="171"/>
    </row>
    <row r="361" spans="1:13" ht="14.25">
      <c r="A361" s="171"/>
      <c r="D361" s="171"/>
      <c r="E361" s="219" t="s">
        <v>752</v>
      </c>
      <c r="F361" s="219">
        <v>3645</v>
      </c>
      <c r="I361" s="171"/>
      <c r="K361" s="171"/>
      <c r="M361" s="171"/>
    </row>
    <row r="362" spans="1:13" ht="14.25">
      <c r="A362" s="171"/>
      <c r="D362" s="171"/>
      <c r="E362" s="219" t="s">
        <v>753</v>
      </c>
      <c r="F362" s="219">
        <v>242</v>
      </c>
      <c r="I362" s="171"/>
      <c r="K362" s="171"/>
      <c r="M362" s="171"/>
    </row>
    <row r="363" spans="1:13" ht="14.25">
      <c r="A363" s="171"/>
      <c r="D363" s="171"/>
      <c r="E363" s="219" t="s">
        <v>754</v>
      </c>
      <c r="F363" s="219">
        <v>353</v>
      </c>
      <c r="I363" s="171"/>
      <c r="K363" s="171"/>
      <c r="M363" s="171"/>
    </row>
    <row r="364" spans="1:13" ht="14.25">
      <c r="A364" s="171"/>
      <c r="D364" s="171"/>
      <c r="E364" s="219" t="s">
        <v>755</v>
      </c>
      <c r="F364" s="219">
        <v>710</v>
      </c>
      <c r="I364" s="171"/>
      <c r="K364" s="171"/>
      <c r="M364" s="171"/>
    </row>
    <row r="365" spans="1:13" ht="14.25">
      <c r="A365" s="171"/>
      <c r="D365" s="171"/>
      <c r="E365" s="219" t="s">
        <v>756</v>
      </c>
      <c r="F365" s="219">
        <v>143</v>
      </c>
      <c r="I365" s="171"/>
      <c r="K365" s="171"/>
      <c r="M365" s="171"/>
    </row>
    <row r="366" spans="1:13" ht="14.25">
      <c r="A366" s="171"/>
      <c r="D366" s="171"/>
      <c r="E366" s="219" t="s">
        <v>757</v>
      </c>
      <c r="F366" s="219">
        <v>3575</v>
      </c>
      <c r="I366" s="171"/>
      <c r="K366" s="171"/>
      <c r="M366" s="171"/>
    </row>
    <row r="367" spans="1:13" ht="14.25">
      <c r="A367" s="171"/>
      <c r="D367" s="171"/>
      <c r="E367" s="219" t="s">
        <v>758</v>
      </c>
      <c r="F367" s="219">
        <v>2033</v>
      </c>
      <c r="I367" s="171"/>
      <c r="K367" s="171"/>
      <c r="M367" s="171"/>
    </row>
    <row r="368" spans="1:13" ht="14.25">
      <c r="A368" s="171"/>
      <c r="D368" s="171"/>
      <c r="E368" s="219" t="s">
        <v>759</v>
      </c>
      <c r="F368" s="219">
        <v>159</v>
      </c>
      <c r="I368" s="171"/>
      <c r="K368" s="171"/>
      <c r="M368" s="171"/>
    </row>
    <row r="369" spans="5:6" s="171" customFormat="1" ht="14.25">
      <c r="E369" s="219" t="s">
        <v>760</v>
      </c>
      <c r="F369" s="219">
        <v>800</v>
      </c>
    </row>
    <row r="370" spans="5:6" s="171" customFormat="1" ht="14.25">
      <c r="E370" s="219" t="s">
        <v>761</v>
      </c>
      <c r="F370" s="219">
        <v>877</v>
      </c>
    </row>
    <row r="371" spans="5:6" s="171" customFormat="1" ht="14.25">
      <c r="E371" s="219" t="s">
        <v>762</v>
      </c>
      <c r="F371" s="219">
        <v>1050</v>
      </c>
    </row>
    <row r="372" spans="5:6" s="171" customFormat="1" ht="14.25">
      <c r="E372" s="219" t="s">
        <v>763</v>
      </c>
      <c r="F372" s="219">
        <v>288</v>
      </c>
    </row>
    <row r="373" spans="5:6" s="171" customFormat="1" ht="14.25">
      <c r="E373" s="219" t="s">
        <v>764</v>
      </c>
      <c r="F373" s="219">
        <v>265</v>
      </c>
    </row>
    <row r="374" spans="5:6" s="171" customFormat="1" ht="14.25">
      <c r="E374" s="219" t="s">
        <v>765</v>
      </c>
      <c r="F374" s="219">
        <v>200</v>
      </c>
    </row>
    <row r="375" spans="5:6" s="171" customFormat="1" ht="14.25">
      <c r="E375" s="219" t="s">
        <v>766</v>
      </c>
      <c r="F375" s="219">
        <v>326</v>
      </c>
    </row>
    <row r="376" spans="5:6" s="171" customFormat="1" ht="14.25">
      <c r="E376" s="219" t="s">
        <v>767</v>
      </c>
      <c r="F376" s="219">
        <v>430</v>
      </c>
    </row>
    <row r="377" spans="5:6" s="171" customFormat="1" ht="14.25">
      <c r="E377" s="219" t="s">
        <v>768</v>
      </c>
      <c r="F377" s="219">
        <v>751</v>
      </c>
    </row>
    <row r="378" spans="5:6" s="171" customFormat="1" ht="14.25">
      <c r="E378" s="219" t="s">
        <v>769</v>
      </c>
      <c r="F378" s="219">
        <v>784</v>
      </c>
    </row>
    <row r="379" spans="5:6" s="171" customFormat="1" ht="14.25">
      <c r="E379" s="219" t="s">
        <v>770</v>
      </c>
      <c r="F379" s="219">
        <v>16</v>
      </c>
    </row>
    <row r="380" spans="5:6" s="171" customFormat="1" ht="14.25">
      <c r="E380" s="219" t="s">
        <v>771</v>
      </c>
      <c r="F380" s="219">
        <v>672</v>
      </c>
    </row>
    <row r="381" spans="5:6" s="171" customFormat="1" ht="14.25">
      <c r="E381" s="219" t="s">
        <v>772</v>
      </c>
      <c r="F381" s="219">
        <v>202</v>
      </c>
    </row>
    <row r="382" spans="5:6" s="171" customFormat="1" ht="14.25">
      <c r="E382" s="219" t="s">
        <v>773</v>
      </c>
      <c r="F382" s="219">
        <v>301</v>
      </c>
    </row>
    <row r="383" spans="5:6" s="171" customFormat="1" ht="14.25">
      <c r="E383" s="219" t="s">
        <v>774</v>
      </c>
      <c r="F383" s="219">
        <v>756</v>
      </c>
    </row>
    <row r="384" spans="5:6" s="171" customFormat="1" ht="14.25">
      <c r="E384" s="219" t="s">
        <v>775</v>
      </c>
      <c r="F384" s="219">
        <v>604</v>
      </c>
    </row>
    <row r="385" spans="5:6" s="171" customFormat="1" ht="14.25">
      <c r="E385" s="219" t="s">
        <v>776</v>
      </c>
      <c r="F385" s="219">
        <v>212</v>
      </c>
    </row>
    <row r="386" spans="5:6" s="171" customFormat="1" ht="14.25">
      <c r="E386" s="219" t="s">
        <v>777</v>
      </c>
      <c r="F386" s="219">
        <v>598</v>
      </c>
    </row>
    <row r="387" spans="5:6" s="171" customFormat="1" ht="14.25">
      <c r="E387" s="219" t="s">
        <v>778</v>
      </c>
      <c r="F387" s="219">
        <v>365</v>
      </c>
    </row>
    <row r="388" spans="5:6" s="171" customFormat="1" ht="14.25">
      <c r="E388" s="219" t="s">
        <v>779</v>
      </c>
      <c r="F388" s="219">
        <v>848</v>
      </c>
    </row>
    <row r="389" spans="5:6" s="171" customFormat="1" ht="14.25">
      <c r="E389" s="219" t="s">
        <v>780</v>
      </c>
      <c r="F389" s="219">
        <v>1162</v>
      </c>
    </row>
    <row r="390" spans="5:6" s="171" customFormat="1" ht="14.25">
      <c r="E390" s="219" t="s">
        <v>781</v>
      </c>
      <c r="F390" s="219">
        <v>9200</v>
      </c>
    </row>
    <row r="391" spans="5:6" s="171" customFormat="1" ht="14.25">
      <c r="E391" s="219" t="s">
        <v>782</v>
      </c>
      <c r="F391" s="219">
        <v>9201</v>
      </c>
    </row>
    <row r="392" spans="5:6" s="171" customFormat="1" ht="14.25">
      <c r="E392" s="219" t="s">
        <v>783</v>
      </c>
      <c r="F392" s="219">
        <v>9200</v>
      </c>
    </row>
    <row r="393" spans="5:6" s="171" customFormat="1" ht="14.25">
      <c r="E393" s="219" t="s">
        <v>784</v>
      </c>
      <c r="F393" s="219">
        <v>1824</v>
      </c>
    </row>
    <row r="394" spans="5:6" s="171" customFormat="1" ht="14.25">
      <c r="E394" s="219" t="s">
        <v>785</v>
      </c>
      <c r="F394" s="219">
        <v>2610</v>
      </c>
    </row>
    <row r="395" spans="5:6" s="171" customFormat="1" ht="14.25">
      <c r="E395" s="219" t="s">
        <v>786</v>
      </c>
      <c r="F395" s="219">
        <v>248</v>
      </c>
    </row>
    <row r="396" spans="5:6" s="171" customFormat="1" ht="14.25">
      <c r="E396" s="219" t="s">
        <v>787</v>
      </c>
      <c r="F396" s="219">
        <v>747</v>
      </c>
    </row>
    <row r="397" spans="5:6" s="171" customFormat="1" ht="14.25">
      <c r="E397" s="219" t="s">
        <v>788</v>
      </c>
      <c r="F397" s="219">
        <v>252</v>
      </c>
    </row>
    <row r="398" spans="5:6" s="171" customFormat="1" ht="14.25">
      <c r="E398" s="219" t="s">
        <v>789</v>
      </c>
      <c r="F398" s="219">
        <v>3780</v>
      </c>
    </row>
    <row r="399" spans="5:6" s="171" customFormat="1" ht="14.25">
      <c r="E399" s="219" t="s">
        <v>790</v>
      </c>
      <c r="F399" s="219">
        <v>9780</v>
      </c>
    </row>
    <row r="400" spans="5:6" s="171" customFormat="1" ht="14.25">
      <c r="E400" s="219" t="s">
        <v>791</v>
      </c>
      <c r="F400" s="219">
        <v>3780</v>
      </c>
    </row>
    <row r="401" spans="5:6" s="171" customFormat="1" ht="14.25">
      <c r="E401" s="219" t="s">
        <v>792</v>
      </c>
      <c r="F401" s="219">
        <v>94</v>
      </c>
    </row>
    <row r="402" spans="5:6" s="171" customFormat="1" ht="14.25">
      <c r="E402" s="219" t="s">
        <v>793</v>
      </c>
      <c r="F402" s="219">
        <v>760</v>
      </c>
    </row>
    <row r="403" spans="5:6" s="171" customFormat="1" ht="14.25">
      <c r="E403" s="219" t="s">
        <v>794</v>
      </c>
      <c r="F403" s="219">
        <v>712</v>
      </c>
    </row>
    <row r="404" spans="5:6" s="171" customFormat="1" ht="14.25">
      <c r="E404" s="219" t="s">
        <v>795</v>
      </c>
      <c r="F404" s="219">
        <v>1084</v>
      </c>
    </row>
    <row r="405" spans="5:6" s="171" customFormat="1" ht="14.25">
      <c r="E405" s="219" t="s">
        <v>796</v>
      </c>
      <c r="F405" s="219">
        <v>2013</v>
      </c>
    </row>
    <row r="406" spans="5:6" s="171" customFormat="1" ht="14.25">
      <c r="E406" s="219" t="s">
        <v>797</v>
      </c>
      <c r="F406" s="219">
        <v>88</v>
      </c>
    </row>
    <row r="407" spans="5:6" s="171" customFormat="1" ht="14.25">
      <c r="E407" s="219" t="s">
        <v>798</v>
      </c>
      <c r="F407" s="219">
        <v>6100</v>
      </c>
    </row>
    <row r="408" spans="5:6" s="171" customFormat="1" ht="14.25">
      <c r="E408" s="219" t="s">
        <v>799</v>
      </c>
      <c r="F408" s="219">
        <v>592</v>
      </c>
    </row>
    <row r="409" spans="5:6" s="171" customFormat="1" ht="14.25">
      <c r="E409" s="219" t="s">
        <v>800</v>
      </c>
      <c r="F409" s="219">
        <v>386</v>
      </c>
    </row>
    <row r="410" spans="5:6" s="171" customFormat="1" ht="14.25">
      <c r="E410" s="219" t="s">
        <v>801</v>
      </c>
      <c r="F410" s="219">
        <v>4015</v>
      </c>
    </row>
    <row r="411" spans="5:6" s="171" customFormat="1" ht="14.25">
      <c r="E411" s="219" t="s">
        <v>802</v>
      </c>
      <c r="F411" s="219">
        <v>4016</v>
      </c>
    </row>
    <row r="412" spans="5:6" s="171" customFormat="1" ht="14.25">
      <c r="E412" s="219" t="s">
        <v>803</v>
      </c>
      <c r="F412" s="219">
        <v>448</v>
      </c>
    </row>
    <row r="413" spans="5:6" s="171" customFormat="1" ht="14.25">
      <c r="E413" s="219" t="s">
        <v>804</v>
      </c>
      <c r="F413" s="219">
        <v>1066</v>
      </c>
    </row>
    <row r="414" spans="5:6" s="171" customFormat="1" ht="14.25">
      <c r="E414" s="219" t="s">
        <v>805</v>
      </c>
      <c r="F414" s="219">
        <v>418</v>
      </c>
    </row>
    <row r="415" spans="5:6" s="171" customFormat="1" ht="14.25">
      <c r="E415" s="219" t="s">
        <v>806</v>
      </c>
      <c r="F415" s="219">
        <v>588</v>
      </c>
    </row>
    <row r="416" spans="5:6" s="171" customFormat="1" ht="14.25">
      <c r="E416" s="219" t="s">
        <v>807</v>
      </c>
      <c r="F416" s="219">
        <v>685</v>
      </c>
    </row>
    <row r="417" spans="5:6" s="171" customFormat="1" ht="14.25">
      <c r="E417" s="219" t="s">
        <v>808</v>
      </c>
      <c r="F417" s="219">
        <v>9800</v>
      </c>
    </row>
    <row r="418" spans="5:6" s="171" customFormat="1" ht="14.25">
      <c r="E418" s="219" t="s">
        <v>809</v>
      </c>
      <c r="F418" s="219">
        <v>1326</v>
      </c>
    </row>
    <row r="419" spans="5:6" s="171" customFormat="1" ht="14.25">
      <c r="E419" s="219" t="s">
        <v>810</v>
      </c>
      <c r="F419" s="219">
        <v>944</v>
      </c>
    </row>
    <row r="420" spans="5:6" s="171" customFormat="1" ht="14.25">
      <c r="E420" s="219" t="s">
        <v>811</v>
      </c>
      <c r="F420" s="219">
        <v>483</v>
      </c>
    </row>
    <row r="421" spans="5:6" s="171" customFormat="1" ht="14.25">
      <c r="E421" s="219" t="s">
        <v>812</v>
      </c>
      <c r="F421" s="219">
        <v>389</v>
      </c>
    </row>
    <row r="422" spans="5:6" s="171" customFormat="1" ht="14.25">
      <c r="E422" s="219" t="s">
        <v>813</v>
      </c>
      <c r="F422" s="219">
        <v>234</v>
      </c>
    </row>
    <row r="423" spans="5:6" s="171" customFormat="1" ht="14.25">
      <c r="E423" s="219" t="s">
        <v>814</v>
      </c>
      <c r="F423" s="219">
        <v>589</v>
      </c>
    </row>
    <row r="424" spans="5:6" s="171" customFormat="1" ht="14.25">
      <c r="E424" s="219" t="s">
        <v>815</v>
      </c>
      <c r="F424" s="219">
        <v>864</v>
      </c>
    </row>
    <row r="425" spans="5:6" s="171" customFormat="1" ht="14.25">
      <c r="E425" s="219" t="s">
        <v>816</v>
      </c>
      <c r="F425" s="219">
        <v>3612</v>
      </c>
    </row>
    <row r="426" spans="5:6" s="171" customFormat="1" ht="14.25">
      <c r="E426" s="219" t="s">
        <v>817</v>
      </c>
      <c r="F426" s="219">
        <v>823</v>
      </c>
    </row>
    <row r="427" spans="5:6" s="171" customFormat="1" ht="14.25">
      <c r="E427" s="219" t="s">
        <v>818</v>
      </c>
      <c r="F427" s="219">
        <v>1191</v>
      </c>
    </row>
    <row r="428" spans="5:6" s="171" customFormat="1" ht="14.25">
      <c r="E428" s="219" t="s">
        <v>819</v>
      </c>
      <c r="F428" s="219">
        <v>1986</v>
      </c>
    </row>
    <row r="429" spans="5:6" s="171" customFormat="1" ht="14.25">
      <c r="E429" s="219" t="s">
        <v>820</v>
      </c>
      <c r="F429" s="219">
        <v>428</v>
      </c>
    </row>
    <row r="430" spans="5:6" s="171" customFormat="1" ht="14.25">
      <c r="E430" s="219" t="s">
        <v>821</v>
      </c>
      <c r="F430" s="219">
        <v>2060</v>
      </c>
    </row>
    <row r="431" spans="5:6" s="171" customFormat="1" ht="14.25">
      <c r="E431" s="219" t="s">
        <v>822</v>
      </c>
      <c r="F431" s="219">
        <v>3710</v>
      </c>
    </row>
    <row r="432" spans="5:6" s="171" customFormat="1" ht="14.25">
      <c r="E432" s="219" t="s">
        <v>823</v>
      </c>
      <c r="F432" s="219">
        <v>746</v>
      </c>
    </row>
    <row r="433" spans="5:6" s="171" customFormat="1" ht="14.25">
      <c r="E433" s="219" t="s">
        <v>824</v>
      </c>
      <c r="F433" s="219">
        <v>1983</v>
      </c>
    </row>
    <row r="434" spans="5:6" s="171" customFormat="1" ht="14.25">
      <c r="E434" s="219" t="s">
        <v>825</v>
      </c>
      <c r="F434" s="219">
        <v>1983</v>
      </c>
    </row>
    <row r="435" spans="5:6" s="171" customFormat="1" ht="14.25">
      <c r="E435" s="219" t="s">
        <v>826</v>
      </c>
      <c r="F435" s="219">
        <v>1902</v>
      </c>
    </row>
    <row r="436" spans="5:6" s="171" customFormat="1" ht="14.25">
      <c r="E436" s="219" t="s">
        <v>827</v>
      </c>
      <c r="F436" s="219">
        <v>667</v>
      </c>
    </row>
    <row r="437" spans="5:6" s="171" customFormat="1" ht="14.25">
      <c r="E437" s="219" t="s">
        <v>828</v>
      </c>
      <c r="F437" s="219">
        <v>141</v>
      </c>
    </row>
    <row r="438" spans="5:6" s="171" customFormat="1" ht="14.25">
      <c r="E438" s="219" t="s">
        <v>829</v>
      </c>
      <c r="F438" s="219">
        <v>617</v>
      </c>
    </row>
    <row r="439" spans="5:6" s="171" customFormat="1" ht="14.25">
      <c r="E439" s="219" t="s">
        <v>830</v>
      </c>
      <c r="F439" s="219">
        <v>3654</v>
      </c>
    </row>
    <row r="440" spans="5:6" s="171" customFormat="1" ht="14.25">
      <c r="E440" s="219" t="s">
        <v>831</v>
      </c>
      <c r="F440" s="219">
        <v>1972</v>
      </c>
    </row>
    <row r="441" spans="5:6" s="171" customFormat="1" ht="14.25">
      <c r="E441" s="219" t="s">
        <v>832</v>
      </c>
      <c r="F441" s="219">
        <v>2038</v>
      </c>
    </row>
    <row r="442" spans="5:6" s="171" customFormat="1" ht="14.25">
      <c r="E442" s="219" t="s">
        <v>833</v>
      </c>
      <c r="F442" s="219">
        <v>1323</v>
      </c>
    </row>
    <row r="443" spans="5:6" s="171" customFormat="1" ht="14.25">
      <c r="E443" s="219" t="s">
        <v>834</v>
      </c>
      <c r="F443" s="219">
        <v>1319</v>
      </c>
    </row>
    <row r="444" spans="5:6" s="171" customFormat="1" ht="14.25">
      <c r="E444" s="219" t="s">
        <v>835</v>
      </c>
      <c r="F444" s="219">
        <v>6200</v>
      </c>
    </row>
    <row r="445" spans="5:6" s="171" customFormat="1" ht="14.25">
      <c r="E445" s="219" t="s">
        <v>836</v>
      </c>
      <c r="F445" s="219">
        <v>3794</v>
      </c>
    </row>
    <row r="446" spans="5:6" s="171" customFormat="1" ht="14.25">
      <c r="E446" s="219" t="s">
        <v>837</v>
      </c>
      <c r="F446" s="219">
        <v>33</v>
      </c>
    </row>
    <row r="447" spans="5:6" s="171" customFormat="1" ht="14.25">
      <c r="E447" s="219" t="s">
        <v>838</v>
      </c>
      <c r="F447" s="219">
        <v>872</v>
      </c>
    </row>
    <row r="448" spans="5:6" s="171" customFormat="1" ht="14.25">
      <c r="E448" s="219" t="s">
        <v>839</v>
      </c>
      <c r="F448" s="219">
        <v>379</v>
      </c>
    </row>
    <row r="449" spans="5:6" s="171" customFormat="1" ht="14.25">
      <c r="E449" s="219" t="s">
        <v>840</v>
      </c>
      <c r="F449" s="219">
        <v>853</v>
      </c>
    </row>
    <row r="450" spans="5:6" s="171" customFormat="1" ht="14.25">
      <c r="E450" s="219" t="s">
        <v>841</v>
      </c>
      <c r="F450" s="219">
        <v>352</v>
      </c>
    </row>
    <row r="451" spans="5:6" s="171" customFormat="1" ht="14.25">
      <c r="E451" s="219" t="s">
        <v>842</v>
      </c>
      <c r="F451" s="219">
        <v>424</v>
      </c>
    </row>
    <row r="452" spans="5:6" s="171" customFormat="1" ht="14.25">
      <c r="E452" s="219" t="s">
        <v>843</v>
      </c>
      <c r="F452" s="219">
        <v>86</v>
      </c>
    </row>
    <row r="453" spans="5:6" s="171" customFormat="1" ht="14.25">
      <c r="E453" s="219" t="s">
        <v>844</v>
      </c>
      <c r="F453" s="219">
        <v>3763</v>
      </c>
    </row>
    <row r="454" spans="5:6" s="171" customFormat="1" ht="14.25">
      <c r="E454" s="219" t="s">
        <v>845</v>
      </c>
      <c r="F454" s="219">
        <v>683</v>
      </c>
    </row>
    <row r="455" spans="5:6" s="171" customFormat="1" ht="14.25">
      <c r="E455" s="219" t="s">
        <v>846</v>
      </c>
      <c r="F455" s="219">
        <v>2014</v>
      </c>
    </row>
    <row r="456" spans="5:6" s="171" customFormat="1" ht="14.25">
      <c r="E456" s="219" t="s">
        <v>847</v>
      </c>
      <c r="F456" s="219">
        <v>3644</v>
      </c>
    </row>
    <row r="457" spans="5:6" s="171" customFormat="1" ht="14.25">
      <c r="E457" s="219" t="s">
        <v>848</v>
      </c>
      <c r="F457" s="219">
        <v>9644</v>
      </c>
    </row>
    <row r="458" spans="5:6" s="171" customFormat="1" ht="14.25">
      <c r="E458" s="219" t="s">
        <v>849</v>
      </c>
      <c r="F458" s="219">
        <v>1344</v>
      </c>
    </row>
    <row r="459" spans="5:6" s="171" customFormat="1" ht="14.25">
      <c r="E459" s="219" t="s">
        <v>850</v>
      </c>
      <c r="F459" s="219">
        <v>1293</v>
      </c>
    </row>
    <row r="460" spans="5:6" s="171" customFormat="1" ht="14.25">
      <c r="E460" s="219" t="s">
        <v>851</v>
      </c>
      <c r="F460" s="219">
        <v>1288</v>
      </c>
    </row>
    <row r="461" spans="5:6" s="171" customFormat="1" ht="14.25">
      <c r="E461" s="219" t="s">
        <v>852</v>
      </c>
      <c r="F461" s="219">
        <v>147</v>
      </c>
    </row>
    <row r="462" spans="5:6" s="171" customFormat="1" ht="14.25">
      <c r="E462" s="219" t="s">
        <v>853</v>
      </c>
      <c r="F462" s="219">
        <v>870</v>
      </c>
    </row>
    <row r="463" spans="5:6" s="171" customFormat="1" ht="14.25">
      <c r="E463" s="219" t="s">
        <v>854</v>
      </c>
      <c r="F463" s="219">
        <v>3730</v>
      </c>
    </row>
    <row r="464" spans="5:6" s="171" customFormat="1" ht="14.25">
      <c r="E464" s="219" t="s">
        <v>855</v>
      </c>
      <c r="F464" s="219">
        <v>9730</v>
      </c>
    </row>
    <row r="465" spans="5:6" s="171" customFormat="1" ht="14.25">
      <c r="E465" s="219" t="s">
        <v>856</v>
      </c>
      <c r="F465" s="219">
        <v>2018</v>
      </c>
    </row>
    <row r="466" spans="5:6" s="171" customFormat="1" ht="14.25">
      <c r="E466" s="219" t="s">
        <v>857</v>
      </c>
      <c r="F466" s="219">
        <v>173</v>
      </c>
    </row>
    <row r="467" spans="5:6" s="171" customFormat="1" ht="14.25">
      <c r="E467" s="219" t="s">
        <v>858</v>
      </c>
      <c r="F467" s="219">
        <v>207</v>
      </c>
    </row>
    <row r="468" spans="5:6" s="171" customFormat="1" ht="14.25">
      <c r="E468" s="219" t="s">
        <v>859</v>
      </c>
      <c r="F468" s="219">
        <v>4021</v>
      </c>
    </row>
    <row r="469" spans="5:6" s="171" customFormat="1" ht="14.25">
      <c r="E469" s="219" t="s">
        <v>860</v>
      </c>
      <c r="F469" s="219">
        <v>787</v>
      </c>
    </row>
    <row r="470" spans="5:6" s="171" customFormat="1" ht="14.25">
      <c r="E470" s="219" t="s">
        <v>861</v>
      </c>
      <c r="F470" s="219">
        <v>919</v>
      </c>
    </row>
    <row r="471" spans="5:6" s="171" customFormat="1" ht="14.25">
      <c r="E471" s="219" t="s">
        <v>862</v>
      </c>
      <c r="F471" s="219">
        <v>802</v>
      </c>
    </row>
    <row r="472" spans="5:6" s="171" customFormat="1" ht="14.25">
      <c r="E472" s="219" t="s">
        <v>863</v>
      </c>
      <c r="F472" s="219">
        <v>360</v>
      </c>
    </row>
    <row r="473" spans="5:6" s="171" customFormat="1" ht="14.25">
      <c r="E473" s="219" t="s">
        <v>864</v>
      </c>
      <c r="F473" s="219">
        <v>703</v>
      </c>
    </row>
    <row r="474" spans="5:6" s="171" customFormat="1" ht="14.25">
      <c r="E474" s="219" t="s">
        <v>865</v>
      </c>
      <c r="F474" s="219">
        <v>681</v>
      </c>
    </row>
    <row r="475" spans="5:6" s="171" customFormat="1" ht="14.25">
      <c r="E475" s="219" t="s">
        <v>866</v>
      </c>
      <c r="F475" s="219">
        <v>566</v>
      </c>
    </row>
    <row r="476" spans="5:6" s="171" customFormat="1" ht="14.25">
      <c r="E476" s="219" t="s">
        <v>867</v>
      </c>
      <c r="F476" s="219">
        <v>1077</v>
      </c>
    </row>
    <row r="477" spans="5:6" s="171" customFormat="1" ht="14.25">
      <c r="E477" s="219" t="s">
        <v>868</v>
      </c>
      <c r="F477" s="219">
        <v>793</v>
      </c>
    </row>
    <row r="478" spans="5:6" s="171" customFormat="1" ht="14.25">
      <c r="E478" s="219" t="s">
        <v>869</v>
      </c>
      <c r="F478" s="219">
        <v>6300</v>
      </c>
    </row>
    <row r="479" spans="5:6" s="171" customFormat="1" ht="14.25">
      <c r="E479" s="219" t="s">
        <v>870</v>
      </c>
      <c r="F479" s="219">
        <v>342</v>
      </c>
    </row>
    <row r="480" spans="5:6" s="171" customFormat="1" ht="14.25">
      <c r="E480" s="219" t="s">
        <v>871</v>
      </c>
      <c r="F480" s="219">
        <v>133</v>
      </c>
    </row>
    <row r="481" spans="5:6" s="171" customFormat="1" ht="14.25">
      <c r="E481" s="219" t="s">
        <v>872</v>
      </c>
      <c r="F481" s="219">
        <v>196</v>
      </c>
    </row>
    <row r="482" spans="5:6" s="171" customFormat="1" ht="14.25">
      <c r="E482" s="219" t="s">
        <v>873</v>
      </c>
      <c r="F482" s="219">
        <v>35</v>
      </c>
    </row>
    <row r="483" spans="5:6" s="171" customFormat="1" ht="14.25">
      <c r="E483" s="219" t="s">
        <v>874</v>
      </c>
      <c r="F483" s="219">
        <v>1292</v>
      </c>
    </row>
    <row r="484" spans="5:6" s="171" customFormat="1" ht="14.25">
      <c r="E484" s="219" t="s">
        <v>875</v>
      </c>
      <c r="F484" s="219">
        <v>1292</v>
      </c>
    </row>
    <row r="485" spans="5:6" s="171" customFormat="1" ht="14.25">
      <c r="E485" s="219" t="s">
        <v>876</v>
      </c>
      <c r="F485" s="219">
        <v>145</v>
      </c>
    </row>
    <row r="486" spans="5:6" s="171" customFormat="1" ht="14.25">
      <c r="E486" s="219" t="s">
        <v>877</v>
      </c>
      <c r="F486" s="219">
        <v>442</v>
      </c>
    </row>
    <row r="487" spans="5:6" s="171" customFormat="1" ht="14.25">
      <c r="E487" s="219" t="s">
        <v>878</v>
      </c>
      <c r="F487" s="219">
        <v>2550</v>
      </c>
    </row>
    <row r="488" spans="5:6" s="171" customFormat="1" ht="14.25">
      <c r="E488" s="219" t="s">
        <v>879</v>
      </c>
      <c r="F488" s="219">
        <v>485</v>
      </c>
    </row>
    <row r="489" spans="5:6" s="171" customFormat="1" ht="14.25">
      <c r="E489" s="219" t="s">
        <v>880</v>
      </c>
      <c r="F489" s="219">
        <v>9485</v>
      </c>
    </row>
    <row r="490" spans="5:6" s="171" customFormat="1" ht="14.25">
      <c r="E490" s="219" t="s">
        <v>881</v>
      </c>
      <c r="F490" s="219">
        <v>852</v>
      </c>
    </row>
    <row r="491" spans="5:6" s="171" customFormat="1" ht="14.25">
      <c r="E491" s="219" t="s">
        <v>882</v>
      </c>
      <c r="F491" s="219">
        <v>755</v>
      </c>
    </row>
    <row r="492" spans="5:6" s="171" customFormat="1" ht="14.25">
      <c r="E492" s="219" t="s">
        <v>883</v>
      </c>
      <c r="F492" s="219">
        <v>9755</v>
      </c>
    </row>
    <row r="493" spans="5:6" s="171" customFormat="1" ht="14.25">
      <c r="E493" s="219" t="s">
        <v>884</v>
      </c>
      <c r="F493" s="219">
        <v>1219</v>
      </c>
    </row>
    <row r="494" spans="5:6" s="171" customFormat="1" ht="14.25">
      <c r="E494" s="219" t="s">
        <v>885</v>
      </c>
      <c r="F494" s="219">
        <v>457</v>
      </c>
    </row>
    <row r="495" spans="5:6" s="171" customFormat="1" ht="14.25">
      <c r="E495" s="219" t="s">
        <v>886</v>
      </c>
      <c r="F495" s="219">
        <v>9457</v>
      </c>
    </row>
    <row r="496" spans="5:6" s="171" customFormat="1" ht="14.25">
      <c r="E496" s="219" t="s">
        <v>887</v>
      </c>
      <c r="F496" s="219">
        <v>370</v>
      </c>
    </row>
    <row r="497" spans="5:6" s="171" customFormat="1" ht="14.25">
      <c r="E497" s="219" t="s">
        <v>888</v>
      </c>
      <c r="F497" s="219">
        <v>706</v>
      </c>
    </row>
    <row r="498" spans="5:6" s="171" customFormat="1" ht="14.25">
      <c r="E498" s="219" t="s">
        <v>889</v>
      </c>
      <c r="F498" s="219">
        <v>1043</v>
      </c>
    </row>
    <row r="499" spans="5:6" s="171" customFormat="1" ht="14.25">
      <c r="E499" s="219" t="s">
        <v>890</v>
      </c>
      <c r="F499" s="219">
        <v>1204</v>
      </c>
    </row>
    <row r="500" spans="5:6" s="171" customFormat="1" ht="14.25">
      <c r="E500" s="219" t="s">
        <v>891</v>
      </c>
      <c r="F500" s="219">
        <v>736</v>
      </c>
    </row>
    <row r="501" spans="5:6" s="171" customFormat="1" ht="14.25">
      <c r="E501" s="219" t="s">
        <v>892</v>
      </c>
      <c r="F501" s="219">
        <v>262</v>
      </c>
    </row>
    <row r="502" spans="5:6" s="171" customFormat="1" ht="14.25">
      <c r="E502" s="219" t="s">
        <v>893</v>
      </c>
      <c r="F502" s="219">
        <v>92</v>
      </c>
    </row>
    <row r="503" spans="5:6" s="171" customFormat="1" ht="14.25">
      <c r="E503" s="219" t="s">
        <v>894</v>
      </c>
      <c r="F503" s="219">
        <v>1206</v>
      </c>
    </row>
    <row r="504" spans="5:6" s="171" customFormat="1" ht="14.25">
      <c r="E504" s="219" t="s">
        <v>895</v>
      </c>
      <c r="F504" s="219">
        <v>3613</v>
      </c>
    </row>
    <row r="505" spans="5:6" s="171" customFormat="1" ht="14.25">
      <c r="E505" s="219" t="s">
        <v>896</v>
      </c>
      <c r="F505" s="219">
        <v>393</v>
      </c>
    </row>
    <row r="506" spans="5:6" s="171" customFormat="1" ht="14.25">
      <c r="E506" s="219" t="s">
        <v>897</v>
      </c>
      <c r="F506" s="219">
        <v>1829</v>
      </c>
    </row>
    <row r="507" spans="5:6" s="171" customFormat="1" ht="14.25">
      <c r="E507" s="219" t="s">
        <v>898</v>
      </c>
      <c r="F507" s="219">
        <v>627</v>
      </c>
    </row>
    <row r="508" spans="5:6" s="171" customFormat="1" ht="14.25">
      <c r="E508" s="219" t="s">
        <v>899</v>
      </c>
      <c r="F508" s="219">
        <v>3606</v>
      </c>
    </row>
    <row r="509" spans="5:6" s="171" customFormat="1" ht="14.25">
      <c r="E509" s="219" t="s">
        <v>900</v>
      </c>
      <c r="F509" s="219">
        <v>346</v>
      </c>
    </row>
    <row r="510" spans="5:6" s="171" customFormat="1" ht="14.25">
      <c r="E510" s="219" t="s">
        <v>901</v>
      </c>
      <c r="F510" s="219">
        <v>1855</v>
      </c>
    </row>
    <row r="511" spans="5:6" s="171" customFormat="1" ht="14.25">
      <c r="E511" s="219" t="s">
        <v>902</v>
      </c>
      <c r="F511" s="219">
        <v>369</v>
      </c>
    </row>
    <row r="512" spans="5:6" s="171" customFormat="1" ht="14.25">
      <c r="E512" s="219" t="s">
        <v>903</v>
      </c>
      <c r="F512" s="219">
        <v>745</v>
      </c>
    </row>
    <row r="513" spans="5:6" s="171" customFormat="1" ht="14.25">
      <c r="E513" s="219" t="s">
        <v>904</v>
      </c>
      <c r="F513" s="219">
        <v>1072</v>
      </c>
    </row>
    <row r="514" spans="5:6" s="171" customFormat="1" ht="14.25">
      <c r="E514" s="219" t="s">
        <v>905</v>
      </c>
      <c r="F514" s="219">
        <v>225</v>
      </c>
    </row>
    <row r="515" spans="5:6" s="171" customFormat="1" ht="14.25">
      <c r="E515" s="219" t="s">
        <v>906</v>
      </c>
      <c r="F515" s="219">
        <v>239</v>
      </c>
    </row>
    <row r="516" spans="5:6" s="171" customFormat="1" ht="14.25">
      <c r="E516" s="219" t="s">
        <v>907</v>
      </c>
      <c r="F516" s="219">
        <v>734</v>
      </c>
    </row>
    <row r="517" spans="5:6" s="171" customFormat="1" ht="14.25">
      <c r="E517" s="219" t="s">
        <v>908</v>
      </c>
      <c r="F517" s="219">
        <v>166</v>
      </c>
    </row>
    <row r="518" spans="5:6" s="171" customFormat="1" ht="14.25">
      <c r="E518" s="219" t="s">
        <v>909</v>
      </c>
      <c r="F518" s="219">
        <v>1274</v>
      </c>
    </row>
    <row r="519" spans="5:6" s="171" customFormat="1" ht="14.25">
      <c r="E519" s="219" t="s">
        <v>910</v>
      </c>
      <c r="F519" s="219">
        <v>311</v>
      </c>
    </row>
    <row r="520" spans="5:6" s="171" customFormat="1" ht="14.25">
      <c r="E520" s="219" t="s">
        <v>911</v>
      </c>
      <c r="F520" s="219">
        <v>144</v>
      </c>
    </row>
    <row r="521" spans="5:6" s="171" customFormat="1" ht="14.25">
      <c r="E521" s="219" t="s">
        <v>912</v>
      </c>
      <c r="F521" s="219">
        <v>72</v>
      </c>
    </row>
    <row r="522" spans="5:6" s="171" customFormat="1" ht="14.25">
      <c r="E522" s="219" t="s">
        <v>913</v>
      </c>
      <c r="F522" s="219">
        <v>976</v>
      </c>
    </row>
    <row r="523" spans="5:6" s="171" customFormat="1" ht="14.25">
      <c r="E523" s="219" t="s">
        <v>914</v>
      </c>
      <c r="F523" s="219">
        <v>976</v>
      </c>
    </row>
    <row r="524" spans="5:6" s="171" customFormat="1" ht="14.25">
      <c r="E524" s="219" t="s">
        <v>915</v>
      </c>
      <c r="F524" s="219">
        <v>262</v>
      </c>
    </row>
    <row r="525" spans="5:6" s="171" customFormat="1" ht="14.25">
      <c r="E525" s="219" t="s">
        <v>916</v>
      </c>
      <c r="F525" s="219">
        <v>836</v>
      </c>
    </row>
    <row r="526" spans="5:6" s="171" customFormat="1" ht="14.25">
      <c r="E526" s="219" t="s">
        <v>917</v>
      </c>
      <c r="F526" s="219">
        <v>549</v>
      </c>
    </row>
    <row r="527" spans="5:6" s="171" customFormat="1" ht="14.25">
      <c r="E527" s="219" t="s">
        <v>918</v>
      </c>
      <c r="F527" s="219">
        <v>1103</v>
      </c>
    </row>
    <row r="528" spans="5:6" s="171" customFormat="1" ht="14.25">
      <c r="E528" s="219" t="s">
        <v>919</v>
      </c>
      <c r="F528" s="219">
        <v>862</v>
      </c>
    </row>
    <row r="529" spans="5:6" s="171" customFormat="1" ht="14.25">
      <c r="E529" s="219" t="s">
        <v>920</v>
      </c>
      <c r="F529" s="219">
        <v>218</v>
      </c>
    </row>
    <row r="530" spans="5:6" s="171" customFormat="1" ht="14.25">
      <c r="E530" s="219" t="s">
        <v>921</v>
      </c>
      <c r="F530" s="219">
        <v>229</v>
      </c>
    </row>
    <row r="531" spans="5:6" s="171" customFormat="1" ht="14.25">
      <c r="E531" s="219" t="s">
        <v>922</v>
      </c>
      <c r="F531" s="219">
        <v>863</v>
      </c>
    </row>
    <row r="532" spans="5:6" s="171" customFormat="1" ht="14.25">
      <c r="E532" s="219" t="s">
        <v>923</v>
      </c>
      <c r="F532" s="219">
        <v>541</v>
      </c>
    </row>
    <row r="533" spans="5:6" s="171" customFormat="1" ht="14.25">
      <c r="E533" s="219" t="s">
        <v>924</v>
      </c>
      <c r="F533" s="219">
        <v>9961</v>
      </c>
    </row>
    <row r="534" spans="5:6" s="171" customFormat="1" ht="14.25">
      <c r="E534" s="219" t="s">
        <v>925</v>
      </c>
      <c r="F534" s="219">
        <v>842</v>
      </c>
    </row>
    <row r="535" spans="5:6" s="171" customFormat="1" ht="14.25">
      <c r="E535" s="219" t="s">
        <v>926</v>
      </c>
      <c r="F535" s="219">
        <v>463</v>
      </c>
    </row>
    <row r="536" spans="5:6" s="171" customFormat="1" ht="14.25">
      <c r="E536" s="219" t="s">
        <v>927</v>
      </c>
      <c r="F536" s="219">
        <v>39</v>
      </c>
    </row>
    <row r="537" spans="5:6" s="171" customFormat="1" ht="14.25">
      <c r="E537" s="219" t="s">
        <v>928</v>
      </c>
      <c r="F537" s="219">
        <v>1129</v>
      </c>
    </row>
    <row r="538" spans="5:6" s="171" customFormat="1" ht="14.25">
      <c r="E538" s="219" t="s">
        <v>929</v>
      </c>
      <c r="F538" s="219">
        <v>1219</v>
      </c>
    </row>
    <row r="539" spans="5:6" s="171" customFormat="1" ht="14.25">
      <c r="E539" s="219" t="s">
        <v>930</v>
      </c>
      <c r="F539" s="219">
        <v>1873</v>
      </c>
    </row>
    <row r="540" spans="5:6" s="171" customFormat="1" ht="14.25">
      <c r="E540" s="219" t="s">
        <v>931</v>
      </c>
      <c r="F540" s="219">
        <v>487</v>
      </c>
    </row>
    <row r="541" spans="5:6" s="171" customFormat="1" ht="14.25">
      <c r="E541" s="219" t="s">
        <v>932</v>
      </c>
      <c r="F541" s="219">
        <v>4022</v>
      </c>
    </row>
    <row r="542" spans="5:6" s="171" customFormat="1" ht="14.25">
      <c r="E542" s="219" t="s">
        <v>933</v>
      </c>
      <c r="F542" s="219">
        <v>305</v>
      </c>
    </row>
    <row r="543" spans="5:6" s="171" customFormat="1" ht="14.25">
      <c r="E543" s="219" t="s">
        <v>934</v>
      </c>
      <c r="F543" s="219">
        <v>574</v>
      </c>
    </row>
    <row r="544" spans="5:6" s="171" customFormat="1" ht="14.25">
      <c r="E544" s="219" t="s">
        <v>935</v>
      </c>
      <c r="F544" s="219">
        <v>628</v>
      </c>
    </row>
    <row r="545" spans="5:6" s="171" customFormat="1" ht="14.25">
      <c r="E545" s="219" t="s">
        <v>936</v>
      </c>
      <c r="F545" s="219">
        <v>340</v>
      </c>
    </row>
    <row r="546" spans="5:6" s="171" customFormat="1" ht="14.25">
      <c r="E546" s="219" t="s">
        <v>937</v>
      </c>
      <c r="F546" s="219">
        <v>340</v>
      </c>
    </row>
    <row r="547" spans="5:6" s="171" customFormat="1" ht="14.25">
      <c r="E547" s="219" t="s">
        <v>938</v>
      </c>
      <c r="F547" s="219">
        <v>1206</v>
      </c>
    </row>
    <row r="548" spans="5:6" s="171" customFormat="1" ht="14.25">
      <c r="E548" s="219" t="s">
        <v>938</v>
      </c>
      <c r="F548" s="219">
        <v>340</v>
      </c>
    </row>
    <row r="549" spans="5:6" s="171" customFormat="1" ht="14.25">
      <c r="E549" s="219" t="s">
        <v>939</v>
      </c>
      <c r="F549" s="219">
        <v>9494</v>
      </c>
    </row>
    <row r="550" spans="5:6" s="171" customFormat="1" ht="14.25">
      <c r="E550" s="219" t="s">
        <v>940</v>
      </c>
      <c r="F550" s="219">
        <v>494</v>
      </c>
    </row>
    <row r="551" spans="5:6" s="171" customFormat="1" ht="14.25">
      <c r="E551" s="219" t="s">
        <v>941</v>
      </c>
      <c r="F551" s="219">
        <v>146</v>
      </c>
    </row>
    <row r="552" spans="5:6" s="171" customFormat="1" ht="14.25">
      <c r="E552" s="219" t="s">
        <v>942</v>
      </c>
      <c r="F552" s="219">
        <v>489</v>
      </c>
    </row>
    <row r="553" spans="5:6" s="171" customFormat="1" ht="14.25">
      <c r="E553" s="219" t="s">
        <v>943</v>
      </c>
      <c r="F553" s="219">
        <v>489</v>
      </c>
    </row>
    <row r="554" spans="5:6" s="171" customFormat="1" ht="14.25">
      <c r="E554" s="219" t="s">
        <v>944</v>
      </c>
      <c r="F554" s="219">
        <v>849</v>
      </c>
    </row>
    <row r="555" spans="5:6" s="171" customFormat="1" ht="14.25">
      <c r="E555" s="219" t="s">
        <v>945</v>
      </c>
      <c r="F555" s="219">
        <v>9849</v>
      </c>
    </row>
    <row r="556" spans="5:6" s="171" customFormat="1" ht="14.25">
      <c r="E556" s="219" t="s">
        <v>946</v>
      </c>
      <c r="F556" s="219">
        <v>407</v>
      </c>
    </row>
    <row r="557" spans="5:6" s="171" customFormat="1" ht="14.25">
      <c r="E557" s="219" t="s">
        <v>947</v>
      </c>
      <c r="F557" s="219">
        <v>62</v>
      </c>
    </row>
    <row r="558" spans="5:6" s="171" customFormat="1" ht="14.25">
      <c r="E558" s="219" t="s">
        <v>948</v>
      </c>
      <c r="F558" s="219">
        <v>79</v>
      </c>
    </row>
    <row r="559" spans="5:6" s="171" customFormat="1" ht="14.25">
      <c r="E559" s="219" t="s">
        <v>949</v>
      </c>
      <c r="F559" s="219">
        <v>1067</v>
      </c>
    </row>
    <row r="560" spans="5:6" s="171" customFormat="1" ht="14.25">
      <c r="E560" s="219" t="s">
        <v>950</v>
      </c>
      <c r="F560" s="219">
        <v>3747</v>
      </c>
    </row>
    <row r="561" spans="5:6" s="171" customFormat="1" ht="14.25">
      <c r="E561" s="219" t="s">
        <v>951</v>
      </c>
      <c r="F561" s="219">
        <v>738</v>
      </c>
    </row>
    <row r="562" spans="5:6" s="171" customFormat="1" ht="14.25">
      <c r="E562" s="219" t="s">
        <v>952</v>
      </c>
      <c r="F562" s="219">
        <v>336</v>
      </c>
    </row>
    <row r="563" spans="5:6" s="171" customFormat="1" ht="14.25">
      <c r="E563" s="219" t="s">
        <v>953</v>
      </c>
      <c r="F563" s="219">
        <v>475</v>
      </c>
    </row>
    <row r="564" spans="5:6" s="171" customFormat="1" ht="14.25">
      <c r="E564" s="219" t="s">
        <v>954</v>
      </c>
      <c r="F564" s="219">
        <v>492</v>
      </c>
    </row>
    <row r="565" spans="5:6" s="171" customFormat="1" ht="14.25">
      <c r="E565" s="219" t="s">
        <v>955</v>
      </c>
      <c r="F565" s="219">
        <v>2200</v>
      </c>
    </row>
    <row r="566" spans="5:6" s="171" customFormat="1" ht="14.25">
      <c r="E566" s="219" t="s">
        <v>956</v>
      </c>
      <c r="F566" s="219">
        <v>2201</v>
      </c>
    </row>
    <row r="567" spans="5:6" s="171" customFormat="1" ht="14.25">
      <c r="E567" s="219" t="s">
        <v>957</v>
      </c>
      <c r="F567" s="219">
        <v>490</v>
      </c>
    </row>
    <row r="568" spans="5:6" s="171" customFormat="1" ht="14.25">
      <c r="E568" s="219" t="s">
        <v>958</v>
      </c>
      <c r="F568" s="219">
        <v>490</v>
      </c>
    </row>
    <row r="569" spans="5:6" s="171" customFormat="1" ht="14.25">
      <c r="E569" s="219" t="s">
        <v>959</v>
      </c>
      <c r="F569" s="219">
        <v>492</v>
      </c>
    </row>
    <row r="570" spans="5:6" s="171" customFormat="1" ht="14.25">
      <c r="E570" s="219" t="s">
        <v>960</v>
      </c>
      <c r="F570" s="219">
        <v>9492</v>
      </c>
    </row>
    <row r="571" spans="5:6" s="171" customFormat="1" ht="14.25">
      <c r="E571" s="219" t="s">
        <v>961</v>
      </c>
      <c r="F571" s="219">
        <v>2063</v>
      </c>
    </row>
    <row r="572" spans="5:6" s="171" customFormat="1" ht="14.25">
      <c r="E572" s="219" t="s">
        <v>962</v>
      </c>
      <c r="F572" s="219">
        <v>300</v>
      </c>
    </row>
    <row r="573" spans="5:6" s="171" customFormat="1" ht="14.25">
      <c r="E573" s="219" t="s">
        <v>963</v>
      </c>
      <c r="F573" s="219">
        <v>300</v>
      </c>
    </row>
    <row r="574" spans="5:6" s="171" customFormat="1" ht="14.25">
      <c r="E574" s="219" t="s">
        <v>964</v>
      </c>
      <c r="F574" s="219">
        <v>431</v>
      </c>
    </row>
    <row r="575" spans="5:6" s="171" customFormat="1" ht="14.25">
      <c r="E575" s="219" t="s">
        <v>965</v>
      </c>
      <c r="F575" s="219">
        <v>9431</v>
      </c>
    </row>
    <row r="576" spans="5:6" s="171" customFormat="1" ht="14.25">
      <c r="E576" s="219" t="s">
        <v>966</v>
      </c>
      <c r="F576" s="219">
        <v>1317</v>
      </c>
    </row>
    <row r="577" spans="5:6" s="171" customFormat="1" ht="14.25">
      <c r="E577" s="219" t="s">
        <v>967</v>
      </c>
      <c r="F577" s="219">
        <v>303</v>
      </c>
    </row>
    <row r="578" spans="5:6" s="171" customFormat="1" ht="14.25">
      <c r="E578" s="219" t="s">
        <v>968</v>
      </c>
      <c r="F578" s="219">
        <v>302</v>
      </c>
    </row>
    <row r="579" spans="5:6" s="171" customFormat="1" ht="14.25">
      <c r="E579" s="219" t="s">
        <v>969</v>
      </c>
      <c r="F579" s="219">
        <v>1241</v>
      </c>
    </row>
    <row r="580" spans="5:6" s="171" customFormat="1" ht="14.25">
      <c r="E580" s="219" t="s">
        <v>970</v>
      </c>
      <c r="F580" s="219">
        <v>9349</v>
      </c>
    </row>
    <row r="581" spans="5:6" s="171" customFormat="1" ht="14.25">
      <c r="E581" s="219" t="s">
        <v>971</v>
      </c>
      <c r="F581" s="219">
        <v>702</v>
      </c>
    </row>
    <row r="582" spans="5:6" s="171" customFormat="1" ht="14.25">
      <c r="E582" s="219" t="s">
        <v>972</v>
      </c>
      <c r="F582" s="219">
        <v>675</v>
      </c>
    </row>
    <row r="583" spans="5:6" s="171" customFormat="1" ht="14.25">
      <c r="E583" s="219" t="s">
        <v>973</v>
      </c>
      <c r="F583" s="219">
        <v>356</v>
      </c>
    </row>
    <row r="584" spans="5:6" s="171" customFormat="1" ht="14.25">
      <c r="E584" s="219" t="s">
        <v>974</v>
      </c>
      <c r="F584" s="219">
        <v>191</v>
      </c>
    </row>
    <row r="585" spans="5:6" s="171" customFormat="1" ht="14.25">
      <c r="E585" s="219" t="s">
        <v>975</v>
      </c>
      <c r="F585" s="219">
        <v>1169</v>
      </c>
    </row>
    <row r="586" spans="5:6" s="171" customFormat="1" ht="14.25">
      <c r="E586" s="219" t="s">
        <v>976</v>
      </c>
      <c r="F586" s="219">
        <v>9700</v>
      </c>
    </row>
    <row r="587" spans="5:6" s="171" customFormat="1" ht="14.25">
      <c r="E587" s="219" t="s">
        <v>977</v>
      </c>
      <c r="F587" s="219">
        <v>726</v>
      </c>
    </row>
    <row r="588" spans="5:6" s="171" customFormat="1" ht="14.25">
      <c r="E588" s="219" t="s">
        <v>978</v>
      </c>
      <c r="F588" s="219">
        <v>1322</v>
      </c>
    </row>
    <row r="589" spans="5:6" s="171" customFormat="1" ht="14.25">
      <c r="E589" s="219" t="s">
        <v>979</v>
      </c>
      <c r="F589" s="219">
        <v>1169</v>
      </c>
    </row>
    <row r="590" spans="5:6" s="171" customFormat="1" ht="14.25">
      <c r="E590" s="219" t="s">
        <v>980</v>
      </c>
      <c r="F590" s="219">
        <v>956</v>
      </c>
    </row>
    <row r="591" spans="5:6" s="171" customFormat="1" ht="14.25">
      <c r="E591" s="219" t="s">
        <v>981</v>
      </c>
      <c r="F591" s="219">
        <v>1186</v>
      </c>
    </row>
    <row r="592" spans="5:6" s="171" customFormat="1" ht="14.25">
      <c r="E592" s="219" t="s">
        <v>982</v>
      </c>
      <c r="F592" s="219">
        <v>250</v>
      </c>
    </row>
    <row r="593" spans="5:6" s="171" customFormat="1" ht="14.25">
      <c r="E593" s="219" t="s">
        <v>983</v>
      </c>
      <c r="F593" s="219">
        <v>307</v>
      </c>
    </row>
    <row r="594" spans="5:6" s="171" customFormat="1" ht="14.25">
      <c r="E594" s="219" t="s">
        <v>984</v>
      </c>
      <c r="F594" s="219">
        <v>956</v>
      </c>
    </row>
    <row r="595" spans="5:6" s="171" customFormat="1" ht="14.25">
      <c r="E595" s="219" t="s">
        <v>985</v>
      </c>
      <c r="F595" s="219">
        <v>434</v>
      </c>
    </row>
    <row r="596" spans="5:6" s="171" customFormat="1" ht="14.25">
      <c r="E596" s="219" t="s">
        <v>986</v>
      </c>
      <c r="F596" s="219">
        <v>684</v>
      </c>
    </row>
    <row r="597" spans="5:6" s="171" customFormat="1" ht="14.25">
      <c r="E597" s="219" t="s">
        <v>987</v>
      </c>
      <c r="F597" s="219">
        <v>1208</v>
      </c>
    </row>
    <row r="598" spans="5:6" s="171" customFormat="1" ht="14.25">
      <c r="E598" s="219" t="s">
        <v>988</v>
      </c>
      <c r="F598" s="219">
        <v>377</v>
      </c>
    </row>
    <row r="599" spans="5:6" s="171" customFormat="1" ht="14.25">
      <c r="E599" s="219" t="s">
        <v>989</v>
      </c>
      <c r="F599" s="219">
        <v>677</v>
      </c>
    </row>
    <row r="600" spans="5:6" s="171" customFormat="1" ht="14.25">
      <c r="E600" s="219" t="s">
        <v>990</v>
      </c>
      <c r="F600" s="219">
        <v>423</v>
      </c>
    </row>
    <row r="601" spans="5:6" s="171" customFormat="1" ht="14.25">
      <c r="E601" s="219" t="s">
        <v>991</v>
      </c>
      <c r="F601" s="219">
        <v>3769</v>
      </c>
    </row>
    <row r="602" spans="5:6" s="171" customFormat="1" ht="14.25">
      <c r="E602" s="219" t="s">
        <v>992</v>
      </c>
      <c r="F602" s="219">
        <v>9769</v>
      </c>
    </row>
    <row r="603" spans="5:6" s="171" customFormat="1" ht="14.25">
      <c r="E603" s="219" t="s">
        <v>993</v>
      </c>
      <c r="F603" s="219">
        <v>3603</v>
      </c>
    </row>
    <row r="604" spans="5:6" s="171" customFormat="1" ht="14.25">
      <c r="E604" s="219" t="s">
        <v>994</v>
      </c>
      <c r="F604" s="219">
        <v>9603</v>
      </c>
    </row>
    <row r="605" spans="5:6" s="171" customFormat="1" ht="14.25">
      <c r="E605" s="219" t="s">
        <v>995</v>
      </c>
      <c r="F605" s="219">
        <v>1462</v>
      </c>
    </row>
    <row r="606" spans="5:6" s="171" customFormat="1" ht="14.25">
      <c r="E606" s="219" t="s">
        <v>996</v>
      </c>
      <c r="F606" s="219">
        <v>1261</v>
      </c>
    </row>
    <row r="607" spans="5:6" s="171" customFormat="1" ht="14.25">
      <c r="E607" s="219" t="s">
        <v>997</v>
      </c>
      <c r="F607" s="219">
        <v>464</v>
      </c>
    </row>
    <row r="608" spans="5:6" s="171" customFormat="1" ht="14.25">
      <c r="E608" s="219" t="s">
        <v>998</v>
      </c>
      <c r="F608" s="219">
        <v>1249</v>
      </c>
    </row>
    <row r="609" spans="5:6" s="171" customFormat="1" ht="14.25">
      <c r="E609" s="219" t="s">
        <v>999</v>
      </c>
      <c r="F609" s="219">
        <v>1992</v>
      </c>
    </row>
    <row r="610" spans="5:6" s="171" customFormat="1" ht="14.25">
      <c r="E610" s="219" t="s">
        <v>1000</v>
      </c>
      <c r="F610" s="219">
        <v>1801</v>
      </c>
    </row>
    <row r="611" spans="5:6" s="171" customFormat="1" ht="14.25">
      <c r="E611" s="219" t="s">
        <v>1001</v>
      </c>
      <c r="F611" s="219">
        <v>6400</v>
      </c>
    </row>
    <row r="612" spans="5:6" s="171" customFormat="1" ht="14.25">
      <c r="E612" s="219" t="s">
        <v>1002</v>
      </c>
      <c r="F612" s="219">
        <v>1203</v>
      </c>
    </row>
    <row r="613" spans="5:6" s="171" customFormat="1" ht="14.25">
      <c r="E613" s="219" t="s">
        <v>1003</v>
      </c>
      <c r="F613" s="219">
        <v>3639</v>
      </c>
    </row>
    <row r="614" spans="5:6" s="171" customFormat="1" ht="14.25">
      <c r="E614" s="219" t="s">
        <v>1004</v>
      </c>
      <c r="F614" s="219">
        <v>1133</v>
      </c>
    </row>
    <row r="615" spans="5:6" s="171" customFormat="1" ht="14.25">
      <c r="E615" s="219" t="s">
        <v>1005</v>
      </c>
      <c r="F615" s="219">
        <v>2742</v>
      </c>
    </row>
    <row r="616" spans="5:6" s="171" customFormat="1" ht="14.25">
      <c r="E616" s="219" t="s">
        <v>1006</v>
      </c>
      <c r="F616" s="219">
        <v>2742</v>
      </c>
    </row>
    <row r="617" spans="5:6" s="171" customFormat="1" ht="14.25">
      <c r="E617" s="219" t="s">
        <v>1007</v>
      </c>
      <c r="F617" s="219">
        <v>815</v>
      </c>
    </row>
    <row r="618" spans="5:6" s="171" customFormat="1" ht="14.25">
      <c r="E618" s="219" t="s">
        <v>1008</v>
      </c>
      <c r="F618" s="219">
        <v>44</v>
      </c>
    </row>
    <row r="619" spans="5:6" s="171" customFormat="1" ht="14.25">
      <c r="E619" s="219" t="s">
        <v>1009</v>
      </c>
      <c r="F619" s="219">
        <v>584</v>
      </c>
    </row>
    <row r="620" spans="5:6" s="171" customFormat="1" ht="14.25">
      <c r="E620" s="219" t="s">
        <v>1010</v>
      </c>
      <c r="F620" s="219">
        <v>788</v>
      </c>
    </row>
    <row r="621" spans="5:6" s="171" customFormat="1" ht="14.25">
      <c r="E621" s="219" t="s">
        <v>1011</v>
      </c>
      <c r="F621" s="219">
        <v>9300</v>
      </c>
    </row>
    <row r="622" spans="5:6" s="171" customFormat="1" ht="14.25">
      <c r="E622" s="219" t="s">
        <v>1012</v>
      </c>
      <c r="F622" s="219">
        <v>799</v>
      </c>
    </row>
    <row r="623" spans="5:6" s="171" customFormat="1" ht="14.25">
      <c r="E623" s="219" t="s">
        <v>1013</v>
      </c>
      <c r="F623" s="219">
        <v>1290</v>
      </c>
    </row>
    <row r="624" spans="5:6" s="171" customFormat="1" ht="14.25">
      <c r="E624" s="219" t="s">
        <v>1014</v>
      </c>
      <c r="F624" s="219">
        <v>1065</v>
      </c>
    </row>
    <row r="625" spans="5:6" s="171" customFormat="1" ht="14.25">
      <c r="E625" s="219" t="s">
        <v>1015</v>
      </c>
      <c r="F625" s="219">
        <v>816</v>
      </c>
    </row>
    <row r="626" spans="5:6" s="171" customFormat="1" ht="14.25">
      <c r="E626" s="219" t="s">
        <v>1016</v>
      </c>
      <c r="F626" s="219">
        <v>2064</v>
      </c>
    </row>
    <row r="627" spans="5:6" s="171" customFormat="1" ht="14.25">
      <c r="E627" s="219" t="s">
        <v>1017</v>
      </c>
      <c r="F627" s="219">
        <v>975</v>
      </c>
    </row>
    <row r="628" spans="5:6" s="171" customFormat="1" ht="14.25">
      <c r="E628" s="219" t="s">
        <v>1018</v>
      </c>
      <c r="F628" s="219">
        <v>9975</v>
      </c>
    </row>
    <row r="629" spans="5:6" s="171" customFormat="1" ht="14.25">
      <c r="E629" s="219" t="s">
        <v>1019</v>
      </c>
      <c r="F629" s="219">
        <v>818</v>
      </c>
    </row>
    <row r="630" spans="5:6" s="171" customFormat="1" ht="14.25">
      <c r="E630" s="219" t="s">
        <v>1020</v>
      </c>
      <c r="F630" s="219">
        <v>235</v>
      </c>
    </row>
    <row r="631" spans="5:6" s="171" customFormat="1" ht="14.25">
      <c r="E631" s="219" t="s">
        <v>1021</v>
      </c>
      <c r="F631" s="219">
        <v>1110</v>
      </c>
    </row>
    <row r="632" spans="5:6" s="171" customFormat="1" ht="14.25">
      <c r="E632" s="219" t="s">
        <v>1022</v>
      </c>
      <c r="F632" s="219">
        <v>9982</v>
      </c>
    </row>
    <row r="633" spans="5:6" s="171" customFormat="1" ht="14.25">
      <c r="E633" s="219" t="s">
        <v>1023</v>
      </c>
      <c r="F633" s="219">
        <v>977</v>
      </c>
    </row>
    <row r="634" spans="5:6" s="171" customFormat="1" ht="14.25">
      <c r="E634" s="219" t="s">
        <v>1024</v>
      </c>
      <c r="F634" s="219">
        <v>717</v>
      </c>
    </row>
    <row r="635" spans="5:6" s="171" customFormat="1" ht="14.25">
      <c r="E635" s="219" t="s">
        <v>1025</v>
      </c>
      <c r="F635" s="219">
        <v>3764</v>
      </c>
    </row>
    <row r="636" spans="5:6" s="171" customFormat="1" ht="14.25">
      <c r="E636" s="219" t="s">
        <v>1026</v>
      </c>
      <c r="F636" s="219">
        <v>948</v>
      </c>
    </row>
    <row r="637" spans="5:6" s="171" customFormat="1" ht="14.25">
      <c r="E637" s="219" t="s">
        <v>1027</v>
      </c>
      <c r="F637" s="219">
        <v>205</v>
      </c>
    </row>
    <row r="638" spans="5:6" s="171" customFormat="1" ht="14.25">
      <c r="E638" s="219" t="s">
        <v>1028</v>
      </c>
      <c r="F638" s="219">
        <v>4026</v>
      </c>
    </row>
    <row r="639" spans="5:6" s="171" customFormat="1" ht="14.25">
      <c r="E639" s="219" t="s">
        <v>1029</v>
      </c>
      <c r="F639" s="219">
        <v>618</v>
      </c>
    </row>
    <row r="640" spans="5:6" s="171" customFormat="1" ht="14.25">
      <c r="E640" s="219" t="s">
        <v>1030</v>
      </c>
      <c r="F640" s="219">
        <v>4026</v>
      </c>
    </row>
    <row r="641" spans="5:6" s="171" customFormat="1" ht="14.25">
      <c r="E641" s="219" t="s">
        <v>1031</v>
      </c>
      <c r="F641" s="219">
        <v>6500</v>
      </c>
    </row>
    <row r="642" spans="5:6" s="171" customFormat="1" ht="14.25">
      <c r="E642" s="219" t="s">
        <v>1032</v>
      </c>
      <c r="F642" s="219">
        <v>986</v>
      </c>
    </row>
    <row r="643" spans="5:6" s="171" customFormat="1" ht="14.25">
      <c r="E643" s="219" t="s">
        <v>1033</v>
      </c>
      <c r="F643" s="219">
        <v>986</v>
      </c>
    </row>
    <row r="644" spans="5:6" s="171" customFormat="1" ht="14.25">
      <c r="E644" s="219" t="s">
        <v>1034</v>
      </c>
      <c r="F644" s="219">
        <v>948</v>
      </c>
    </row>
    <row r="645" spans="5:6" s="171" customFormat="1" ht="14.25">
      <c r="E645" s="219" t="s">
        <v>1035</v>
      </c>
      <c r="F645" s="219">
        <v>160</v>
      </c>
    </row>
    <row r="646" spans="5:6" s="171" customFormat="1" ht="14.25">
      <c r="E646" s="219" t="s">
        <v>1036</v>
      </c>
      <c r="F646" s="219">
        <v>6600</v>
      </c>
    </row>
    <row r="647" spans="5:6" s="171" customFormat="1" ht="14.25">
      <c r="E647" s="219" t="s">
        <v>1037</v>
      </c>
      <c r="F647" s="219">
        <v>1239</v>
      </c>
    </row>
    <row r="648" spans="5:6" s="171" customFormat="1" ht="14.25">
      <c r="E648" s="219" t="s">
        <v>1038</v>
      </c>
      <c r="F648" s="219">
        <v>253</v>
      </c>
    </row>
    <row r="649" spans="5:6" s="171" customFormat="1" ht="14.25">
      <c r="E649" s="219" t="s">
        <v>1039</v>
      </c>
      <c r="F649" s="219">
        <v>662</v>
      </c>
    </row>
    <row r="650" spans="5:6" s="171" customFormat="1" ht="14.25">
      <c r="E650" s="219" t="s">
        <v>1040</v>
      </c>
      <c r="F650" s="219">
        <v>1332</v>
      </c>
    </row>
    <row r="651" spans="5:6" s="171" customFormat="1" ht="14.25">
      <c r="E651" s="219" t="s">
        <v>1041</v>
      </c>
      <c r="F651" s="219">
        <v>1332</v>
      </c>
    </row>
    <row r="652" spans="5:6" s="171" customFormat="1" ht="14.25">
      <c r="E652" s="219" t="s">
        <v>1042</v>
      </c>
      <c r="F652" s="219">
        <v>115</v>
      </c>
    </row>
    <row r="653" spans="5:6" s="171" customFormat="1" ht="14.25">
      <c r="E653" s="219" t="s">
        <v>1043</v>
      </c>
      <c r="F653" s="219">
        <v>9995</v>
      </c>
    </row>
    <row r="654" spans="5:6" s="171" customFormat="1" ht="14.25">
      <c r="E654" s="219" t="s">
        <v>1044</v>
      </c>
      <c r="F654" s="219">
        <v>374</v>
      </c>
    </row>
    <row r="655" spans="5:6" s="171" customFormat="1" ht="14.25">
      <c r="E655" s="219" t="s">
        <v>1045</v>
      </c>
      <c r="F655" s="219">
        <v>1303</v>
      </c>
    </row>
    <row r="656" spans="5:6" s="171" customFormat="1" ht="14.25">
      <c r="E656" s="219" t="s">
        <v>1046</v>
      </c>
      <c r="F656" s="219">
        <v>1305</v>
      </c>
    </row>
    <row r="657" spans="5:6" s="171" customFormat="1" ht="14.25">
      <c r="E657" s="219" t="s">
        <v>1047</v>
      </c>
      <c r="F657" s="219">
        <v>496</v>
      </c>
    </row>
    <row r="658" spans="5:6" s="171" customFormat="1" ht="14.25">
      <c r="E658" s="219" t="s">
        <v>1048</v>
      </c>
      <c r="F658" s="219">
        <v>355</v>
      </c>
    </row>
    <row r="659" spans="5:6" s="171" customFormat="1" ht="14.25">
      <c r="E659" s="219" t="s">
        <v>1049</v>
      </c>
      <c r="F659" s="219">
        <v>1087</v>
      </c>
    </row>
    <row r="660" spans="5:6" s="171" customFormat="1" ht="14.25">
      <c r="E660" s="219" t="s">
        <v>1050</v>
      </c>
      <c r="F660" s="219">
        <v>1047</v>
      </c>
    </row>
    <row r="661" spans="5:6" s="171" customFormat="1" ht="14.25">
      <c r="E661" s="219" t="s">
        <v>1051</v>
      </c>
      <c r="F661" s="219">
        <v>219</v>
      </c>
    </row>
    <row r="662" spans="5:6" s="171" customFormat="1" ht="14.25">
      <c r="E662" s="219" t="s">
        <v>1052</v>
      </c>
      <c r="F662" s="219">
        <v>3643</v>
      </c>
    </row>
    <row r="663" spans="5:6" s="171" customFormat="1" ht="14.25">
      <c r="E663" s="219" t="s">
        <v>1053</v>
      </c>
      <c r="F663" s="219">
        <v>4000</v>
      </c>
    </row>
    <row r="664" spans="5:6" s="171" customFormat="1" ht="14.25">
      <c r="E664" s="219" t="s">
        <v>1054</v>
      </c>
      <c r="F664" s="219">
        <v>3999</v>
      </c>
    </row>
    <row r="665" spans="5:6" s="171" customFormat="1" ht="14.25">
      <c r="E665" s="219" t="s">
        <v>1055</v>
      </c>
      <c r="F665" s="219">
        <v>1272</v>
      </c>
    </row>
    <row r="666" spans="5:6" s="171" customFormat="1" ht="14.25">
      <c r="E666" s="219" t="s">
        <v>1056</v>
      </c>
      <c r="F666" s="219">
        <v>3573</v>
      </c>
    </row>
    <row r="667" spans="5:6" s="171" customFormat="1" ht="14.25">
      <c r="E667" s="219" t="s">
        <v>1057</v>
      </c>
      <c r="F667" s="219">
        <v>3573</v>
      </c>
    </row>
    <row r="668" spans="5:6" s="171" customFormat="1" ht="14.25">
      <c r="E668" s="219" t="s">
        <v>1058</v>
      </c>
      <c r="F668" s="219">
        <v>820</v>
      </c>
    </row>
    <row r="669" spans="5:6" s="171" customFormat="1" ht="14.25">
      <c r="E669" s="219" t="s">
        <v>1059</v>
      </c>
      <c r="F669" s="219">
        <v>993</v>
      </c>
    </row>
    <row r="670" spans="5:6" s="171" customFormat="1" ht="14.25">
      <c r="E670" s="219" t="s">
        <v>1060</v>
      </c>
      <c r="F670" s="219">
        <v>801</v>
      </c>
    </row>
    <row r="671" spans="5:6" s="171" customFormat="1" ht="14.25">
      <c r="E671" s="219" t="s">
        <v>1061</v>
      </c>
      <c r="F671" s="219">
        <v>343</v>
      </c>
    </row>
    <row r="672" spans="5:6" s="171" customFormat="1" ht="14.25">
      <c r="E672" s="219" t="s">
        <v>1062</v>
      </c>
      <c r="F672" s="219">
        <v>3646</v>
      </c>
    </row>
    <row r="673" spans="5:6" s="171" customFormat="1" ht="14.25">
      <c r="E673" s="219" t="s">
        <v>1063</v>
      </c>
      <c r="F673" s="219">
        <v>9912</v>
      </c>
    </row>
    <row r="674" spans="5:6" s="171" customFormat="1" ht="14.25">
      <c r="E674" s="219" t="s">
        <v>1064</v>
      </c>
      <c r="F674" s="219">
        <v>3609</v>
      </c>
    </row>
    <row r="675" spans="5:6" s="171" customFormat="1" ht="14.25">
      <c r="E675" s="219" t="s">
        <v>1065</v>
      </c>
      <c r="F675" s="219">
        <v>1815</v>
      </c>
    </row>
    <row r="676" spans="5:6" s="171" customFormat="1" ht="14.25">
      <c r="E676" s="219" t="s">
        <v>1066</v>
      </c>
      <c r="F676" s="219">
        <v>280</v>
      </c>
    </row>
    <row r="677" spans="5:6" s="171" customFormat="1" ht="14.25">
      <c r="E677" s="219" t="s">
        <v>1067</v>
      </c>
      <c r="F677" s="219">
        <v>1257</v>
      </c>
    </row>
    <row r="678" spans="5:6" s="171" customFormat="1" ht="14.25">
      <c r="E678" s="219" t="s">
        <v>1068</v>
      </c>
      <c r="F678" s="219">
        <v>4005</v>
      </c>
    </row>
    <row r="679" spans="5:6" s="171" customFormat="1" ht="14.25">
      <c r="E679" s="219" t="s">
        <v>1069</v>
      </c>
      <c r="F679" s="219">
        <v>363</v>
      </c>
    </row>
    <row r="680" spans="5:6" s="171" customFormat="1" ht="14.25">
      <c r="E680" s="219" t="s">
        <v>1070</v>
      </c>
      <c r="F680" s="219">
        <v>90</v>
      </c>
    </row>
    <row r="681" spans="5:6" s="171" customFormat="1" ht="14.25">
      <c r="E681" s="219" t="s">
        <v>1071</v>
      </c>
      <c r="F681" s="219">
        <v>1879</v>
      </c>
    </row>
    <row r="682" spans="5:6" s="171" customFormat="1" ht="14.25">
      <c r="E682" s="219" t="s">
        <v>1072</v>
      </c>
      <c r="F682" s="219">
        <v>700</v>
      </c>
    </row>
    <row r="683" spans="5:6" s="171" customFormat="1" ht="14.25">
      <c r="E683" s="219" t="s">
        <v>1073</v>
      </c>
      <c r="F683" s="219">
        <v>13</v>
      </c>
    </row>
    <row r="684" spans="5:6" s="171" customFormat="1" ht="14.25">
      <c r="E684" s="219" t="s">
        <v>1074</v>
      </c>
      <c r="F684" s="219">
        <v>2034</v>
      </c>
    </row>
    <row r="685" spans="5:6" s="171" customFormat="1" ht="14.25">
      <c r="E685" s="219" t="s">
        <v>1075</v>
      </c>
      <c r="F685" s="219">
        <v>2036</v>
      </c>
    </row>
    <row r="686" spans="5:6" s="171" customFormat="1" ht="14.25">
      <c r="E686" s="219" t="s">
        <v>1076</v>
      </c>
      <c r="F686" s="219">
        <v>406</v>
      </c>
    </row>
    <row r="687" spans="5:6" s="171" customFormat="1" ht="14.25">
      <c r="E687" s="219" t="s">
        <v>1077</v>
      </c>
      <c r="F687" s="219">
        <v>1404</v>
      </c>
    </row>
    <row r="688" spans="5:6" s="171" customFormat="1" ht="14.25">
      <c r="E688" s="219" t="s">
        <v>1078</v>
      </c>
      <c r="F688" s="219">
        <v>397</v>
      </c>
    </row>
    <row r="689" spans="5:6" s="171" customFormat="1" ht="14.25">
      <c r="E689" s="219" t="s">
        <v>1079</v>
      </c>
      <c r="F689" s="219">
        <v>422</v>
      </c>
    </row>
    <row r="690" spans="5:6" s="171" customFormat="1" ht="14.25">
      <c r="E690" s="219" t="s">
        <v>1080</v>
      </c>
      <c r="F690" s="219">
        <v>1024</v>
      </c>
    </row>
    <row r="691" spans="5:6" s="171" customFormat="1" ht="14.25">
      <c r="E691" s="219" t="s">
        <v>1081</v>
      </c>
      <c r="F691" s="219">
        <v>162</v>
      </c>
    </row>
    <row r="692" spans="5:6" s="171" customFormat="1" ht="14.25">
      <c r="E692" s="219" t="s">
        <v>1082</v>
      </c>
      <c r="F692" s="219">
        <v>3717</v>
      </c>
    </row>
    <row r="693" spans="5:6" s="171" customFormat="1" ht="14.25">
      <c r="E693" s="219" t="s">
        <v>1083</v>
      </c>
      <c r="F693" s="219">
        <v>496</v>
      </c>
    </row>
    <row r="694" spans="5:6" s="171" customFormat="1" ht="14.25">
      <c r="E694" s="219" t="s">
        <v>1084</v>
      </c>
      <c r="F694" s="219">
        <v>1209</v>
      </c>
    </row>
    <row r="695" spans="5:6" s="171" customFormat="1" ht="14.25">
      <c r="E695" s="219" t="s">
        <v>1085</v>
      </c>
      <c r="F695" s="219">
        <v>3770</v>
      </c>
    </row>
    <row r="696" spans="5:6" s="171" customFormat="1" ht="14.25">
      <c r="E696" s="219" t="s">
        <v>1086</v>
      </c>
      <c r="F696" s="219">
        <v>6700</v>
      </c>
    </row>
    <row r="697" spans="5:6" s="171" customFormat="1" ht="14.25">
      <c r="E697" s="219" t="s">
        <v>1087</v>
      </c>
      <c r="F697" s="219">
        <v>962</v>
      </c>
    </row>
    <row r="698" spans="5:6" s="171" customFormat="1" ht="14.25">
      <c r="E698" s="219" t="s">
        <v>1088</v>
      </c>
      <c r="F698" s="219">
        <v>962</v>
      </c>
    </row>
    <row r="699" spans="5:6" s="171" customFormat="1" ht="14.25">
      <c r="E699" s="219" t="s">
        <v>1089</v>
      </c>
      <c r="F699" s="219">
        <v>498</v>
      </c>
    </row>
    <row r="700" spans="5:6" s="171" customFormat="1" ht="14.25">
      <c r="E700" s="219" t="s">
        <v>1090</v>
      </c>
      <c r="F700" s="219">
        <v>497</v>
      </c>
    </row>
    <row r="701" spans="5:6" s="171" customFormat="1" ht="14.25">
      <c r="E701" s="219" t="s">
        <v>1091</v>
      </c>
      <c r="F701" s="219">
        <v>2730</v>
      </c>
    </row>
    <row r="702" spans="5:6" s="171" customFormat="1" ht="14.25">
      <c r="E702" s="219" t="s">
        <v>1092</v>
      </c>
      <c r="F702" s="219">
        <v>497</v>
      </c>
    </row>
    <row r="703" spans="5:6" s="171" customFormat="1" ht="14.25">
      <c r="E703" s="219" t="s">
        <v>1093</v>
      </c>
      <c r="F703" s="219">
        <v>2720</v>
      </c>
    </row>
    <row r="704" spans="5:6" s="171" customFormat="1" ht="14.25">
      <c r="E704" s="219" t="s">
        <v>1094</v>
      </c>
      <c r="F704" s="219">
        <v>663</v>
      </c>
    </row>
    <row r="705" spans="5:6" s="171" customFormat="1" ht="14.25">
      <c r="E705" s="219" t="s">
        <v>1095</v>
      </c>
      <c r="F705" s="219">
        <v>2100</v>
      </c>
    </row>
    <row r="706" spans="5:6" s="171" customFormat="1" ht="14.25">
      <c r="E706" s="219" t="s">
        <v>1096</v>
      </c>
      <c r="F706" s="219">
        <v>268</v>
      </c>
    </row>
    <row r="707" spans="5:6" s="171" customFormat="1" ht="14.25">
      <c r="E707" s="219" t="s">
        <v>1097</v>
      </c>
      <c r="F707" s="219">
        <v>462</v>
      </c>
    </row>
    <row r="708" spans="5:6" s="171" customFormat="1" ht="14.25">
      <c r="E708" s="219" t="s">
        <v>1098</v>
      </c>
      <c r="F708" s="219">
        <v>1181</v>
      </c>
    </row>
    <row r="709" spans="5:6" s="171" customFormat="1" ht="14.25">
      <c r="E709" s="219" t="s">
        <v>1099</v>
      </c>
      <c r="F709" s="219">
        <v>1177</v>
      </c>
    </row>
    <row r="710" spans="5:6" s="171" customFormat="1" ht="14.25">
      <c r="E710" s="219" t="s">
        <v>1100</v>
      </c>
      <c r="F710" s="219">
        <v>3788</v>
      </c>
    </row>
    <row r="711" spans="5:6" s="171" customFormat="1" ht="14.25">
      <c r="E711" s="219" t="s">
        <v>1101</v>
      </c>
      <c r="F711" s="219">
        <v>8900</v>
      </c>
    </row>
    <row r="712" spans="5:6" s="171" customFormat="1" ht="14.25">
      <c r="E712" s="219" t="s">
        <v>1102</v>
      </c>
      <c r="F712" s="219">
        <v>547</v>
      </c>
    </row>
    <row r="713" spans="5:6" s="171" customFormat="1" ht="14.25">
      <c r="E713" s="219" t="s">
        <v>1103</v>
      </c>
      <c r="F713" s="219">
        <v>8901</v>
      </c>
    </row>
    <row r="714" spans="5:6" s="171" customFormat="1" ht="14.25">
      <c r="E714" s="219" t="s">
        <v>1104</v>
      </c>
      <c r="F714" s="219">
        <v>8900</v>
      </c>
    </row>
    <row r="715" spans="5:6" s="171" customFormat="1" ht="14.25">
      <c r="E715" s="219" t="s">
        <v>1105</v>
      </c>
      <c r="F715" s="219">
        <v>3743</v>
      </c>
    </row>
    <row r="716" spans="5:6" s="171" customFormat="1" ht="14.25">
      <c r="E716" s="219" t="s">
        <v>1106</v>
      </c>
      <c r="F716" s="219">
        <v>1214</v>
      </c>
    </row>
    <row r="717" spans="5:6" s="171" customFormat="1" ht="14.25">
      <c r="E717" s="219" t="s">
        <v>1107</v>
      </c>
      <c r="F717" s="219">
        <v>498</v>
      </c>
    </row>
    <row r="718" spans="5:6" s="171" customFormat="1" ht="14.25">
      <c r="E718" s="219" t="s">
        <v>1108</v>
      </c>
      <c r="F718" s="219">
        <v>1295</v>
      </c>
    </row>
    <row r="719" spans="5:6" s="171" customFormat="1" ht="14.25">
      <c r="E719" s="219" t="s">
        <v>1109</v>
      </c>
      <c r="F719" s="219">
        <v>1232</v>
      </c>
    </row>
    <row r="720" spans="5:6" s="171" customFormat="1" ht="14.25">
      <c r="E720" s="219" t="s">
        <v>1110</v>
      </c>
      <c r="F720" s="219">
        <v>46</v>
      </c>
    </row>
    <row r="721" spans="5:6" s="171" customFormat="1" ht="14.25">
      <c r="E721" s="219" t="s">
        <v>1111</v>
      </c>
      <c r="F721" s="219">
        <v>2660</v>
      </c>
    </row>
    <row r="722" spans="5:6" s="171" customFormat="1" ht="14.25">
      <c r="E722" s="219" t="s">
        <v>1112</v>
      </c>
      <c r="F722" s="219">
        <v>96</v>
      </c>
    </row>
    <row r="723" spans="5:6" s="171" customFormat="1" ht="14.25">
      <c r="E723" s="219" t="s">
        <v>1113</v>
      </c>
      <c r="F723" s="219">
        <v>798</v>
      </c>
    </row>
    <row r="724" spans="5:6" s="171" customFormat="1" ht="14.25">
      <c r="E724" s="219" t="s">
        <v>1114</v>
      </c>
      <c r="F724" s="219">
        <v>577</v>
      </c>
    </row>
    <row r="725" spans="5:6" s="171" customFormat="1" ht="14.25">
      <c r="E725" s="219" t="s">
        <v>1115</v>
      </c>
      <c r="F725" s="219">
        <v>1134</v>
      </c>
    </row>
    <row r="726" spans="5:6" s="171" customFormat="1" ht="14.25">
      <c r="E726" s="219" t="s">
        <v>1116</v>
      </c>
      <c r="F726" s="219">
        <v>758</v>
      </c>
    </row>
    <row r="727" spans="5:6" s="171" customFormat="1" ht="14.25">
      <c r="E727" s="219" t="s">
        <v>1117</v>
      </c>
      <c r="F727" s="219">
        <v>358</v>
      </c>
    </row>
    <row r="728" spans="5:6" s="171" customFormat="1" ht="14.25">
      <c r="E728" s="219" t="s">
        <v>1118</v>
      </c>
      <c r="F728" s="219">
        <v>775</v>
      </c>
    </row>
    <row r="729" spans="5:6" s="171" customFormat="1" ht="14.25">
      <c r="E729" s="219" t="s">
        <v>1119</v>
      </c>
      <c r="F729" s="219">
        <v>64</v>
      </c>
    </row>
    <row r="730" spans="5:6" s="171" customFormat="1" ht="14.25">
      <c r="E730" s="219" t="s">
        <v>1120</v>
      </c>
      <c r="F730" s="219">
        <v>1144</v>
      </c>
    </row>
    <row r="731" spans="5:6" s="171" customFormat="1" ht="14.25">
      <c r="E731" s="219" t="s">
        <v>1121</v>
      </c>
      <c r="F731" s="219">
        <v>233</v>
      </c>
    </row>
    <row r="732" spans="5:6" s="171" customFormat="1" ht="14.25">
      <c r="E732" s="219" t="s">
        <v>1122</v>
      </c>
      <c r="F732" s="219">
        <v>9400</v>
      </c>
    </row>
    <row r="733" spans="5:6" s="171" customFormat="1" ht="14.25">
      <c r="E733" s="219" t="s">
        <v>1123</v>
      </c>
      <c r="F733" s="219">
        <v>1158</v>
      </c>
    </row>
    <row r="734" spans="5:6" s="171" customFormat="1" ht="14.25">
      <c r="E734" s="219" t="s">
        <v>1124</v>
      </c>
      <c r="F734" s="219">
        <v>1923</v>
      </c>
    </row>
    <row r="735" spans="5:6" s="171" customFormat="1" ht="14.25">
      <c r="E735" s="219" t="s">
        <v>1125</v>
      </c>
      <c r="F735" s="219">
        <v>2009</v>
      </c>
    </row>
    <row r="736" spans="5:6" s="171" customFormat="1" ht="14.25">
      <c r="E736" s="219" t="s">
        <v>1126</v>
      </c>
      <c r="F736" s="219">
        <v>1226</v>
      </c>
    </row>
    <row r="737" spans="5:6" s="171" customFormat="1" ht="14.25">
      <c r="E737" s="219" t="s">
        <v>1127</v>
      </c>
      <c r="F737" s="219">
        <v>1112</v>
      </c>
    </row>
    <row r="738" spans="5:6" s="171" customFormat="1" ht="14.25">
      <c r="E738" s="219" t="s">
        <v>1128</v>
      </c>
      <c r="F738" s="219">
        <v>4007</v>
      </c>
    </row>
    <row r="739" spans="5:6" s="171" customFormat="1" ht="14.25">
      <c r="E739" s="219" t="s">
        <v>1129</v>
      </c>
      <c r="F739" s="219">
        <v>803</v>
      </c>
    </row>
    <row r="740" spans="5:6" s="171" customFormat="1" ht="14.25">
      <c r="E740" s="219" t="s">
        <v>1130</v>
      </c>
      <c r="F740" s="219">
        <v>452</v>
      </c>
    </row>
    <row r="741" spans="5:6" s="171" customFormat="1" ht="14.25">
      <c r="E741" s="219" t="s">
        <v>1131</v>
      </c>
      <c r="F741" s="219">
        <v>1833</v>
      </c>
    </row>
    <row r="742" spans="5:6" s="171" customFormat="1" ht="14.25">
      <c r="E742" s="219" t="s">
        <v>1132</v>
      </c>
      <c r="F742" s="219">
        <v>452</v>
      </c>
    </row>
    <row r="743" spans="5:6" s="171" customFormat="1" ht="14.25">
      <c r="E743" s="219" t="s">
        <v>1133</v>
      </c>
      <c r="F743" s="219">
        <v>1836</v>
      </c>
    </row>
    <row r="744" spans="5:6" s="171" customFormat="1" ht="14.25">
      <c r="E744" s="219" t="s">
        <v>1134</v>
      </c>
      <c r="F744" s="219">
        <v>5</v>
      </c>
    </row>
    <row r="745" spans="5:6" s="171" customFormat="1" ht="14.25">
      <c r="E745" s="219" t="s">
        <v>1135</v>
      </c>
      <c r="F745" s="219">
        <v>409</v>
      </c>
    </row>
    <row r="746" spans="5:6" s="171" customFormat="1" ht="14.25">
      <c r="E746" s="219" t="s">
        <v>1136</v>
      </c>
      <c r="F746" s="219">
        <v>866</v>
      </c>
    </row>
    <row r="747" spans="5:6" s="171" customFormat="1" ht="14.25">
      <c r="E747" s="219" t="s">
        <v>1137</v>
      </c>
      <c r="F747" s="219">
        <v>3607</v>
      </c>
    </row>
    <row r="748" spans="5:6" s="171" customFormat="1" ht="14.25">
      <c r="E748" s="219" t="s">
        <v>1138</v>
      </c>
      <c r="F748" s="219">
        <v>811</v>
      </c>
    </row>
    <row r="749" spans="5:6" s="171" customFormat="1" ht="14.25">
      <c r="E749" s="219" t="s">
        <v>1139</v>
      </c>
      <c r="F749" s="219">
        <v>9012</v>
      </c>
    </row>
    <row r="750" spans="5:6" s="171" customFormat="1" ht="14.25">
      <c r="E750" s="219" t="s">
        <v>1140</v>
      </c>
      <c r="F750" s="219">
        <v>753</v>
      </c>
    </row>
    <row r="751" spans="5:6" s="171" customFormat="1" ht="14.25">
      <c r="E751" s="219" t="s">
        <v>1141</v>
      </c>
      <c r="F751" s="219">
        <v>2011</v>
      </c>
    </row>
    <row r="752" spans="5:6" s="171" customFormat="1" ht="14.25">
      <c r="E752" s="219" t="s">
        <v>1142</v>
      </c>
      <c r="F752" s="219">
        <v>29</v>
      </c>
    </row>
    <row r="753" spans="5:6" s="171" customFormat="1" ht="14.25">
      <c r="E753" s="219" t="s">
        <v>1143</v>
      </c>
      <c r="F753" s="219">
        <v>440</v>
      </c>
    </row>
    <row r="754" spans="5:6" s="171" customFormat="1" ht="14.25">
      <c r="E754" s="219" t="s">
        <v>1144</v>
      </c>
      <c r="F754" s="219">
        <v>575</v>
      </c>
    </row>
    <row r="755" spans="5:6" s="171" customFormat="1" ht="14.25">
      <c r="E755" s="219" t="s">
        <v>1145</v>
      </c>
      <c r="F755" s="219">
        <v>1138</v>
      </c>
    </row>
    <row r="756" spans="5:6" s="171" customFormat="1" ht="14.25">
      <c r="E756" s="219" t="s">
        <v>1146</v>
      </c>
      <c r="F756" s="219">
        <v>1117</v>
      </c>
    </row>
    <row r="757" spans="5:6" s="171" customFormat="1" ht="14.25">
      <c r="E757" s="219" t="s">
        <v>1147</v>
      </c>
      <c r="F757" s="219">
        <v>1897</v>
      </c>
    </row>
    <row r="758" spans="5:6" s="171" customFormat="1" ht="14.25">
      <c r="E758" s="219" t="s">
        <v>1148</v>
      </c>
      <c r="F758" s="219">
        <v>1044</v>
      </c>
    </row>
    <row r="759" spans="5:6" s="171" customFormat="1" ht="14.25">
      <c r="E759" s="219" t="s">
        <v>1149</v>
      </c>
      <c r="F759" s="219">
        <v>795</v>
      </c>
    </row>
    <row r="760" spans="5:6" s="171" customFormat="1" ht="14.25">
      <c r="E760" s="219" t="s">
        <v>1150</v>
      </c>
      <c r="F760" s="219">
        <v>499</v>
      </c>
    </row>
    <row r="761" spans="5:6" s="171" customFormat="1" ht="14.25">
      <c r="E761" s="219" t="s">
        <v>1151</v>
      </c>
      <c r="F761" s="219">
        <v>3566</v>
      </c>
    </row>
    <row r="762" spans="5:6" s="171" customFormat="1" ht="14.25">
      <c r="E762" s="219" t="s">
        <v>1152</v>
      </c>
      <c r="F762" s="219">
        <v>134</v>
      </c>
    </row>
    <row r="763" spans="5:6" s="171" customFormat="1" ht="14.25">
      <c r="E763" s="219" t="s">
        <v>1153</v>
      </c>
      <c r="F763" s="219">
        <v>453</v>
      </c>
    </row>
    <row r="764" spans="5:6" s="171" customFormat="1" ht="14.25">
      <c r="E764" s="219" t="s">
        <v>1154</v>
      </c>
      <c r="F764" s="219">
        <v>3749</v>
      </c>
    </row>
    <row r="765" spans="5:6" s="171" customFormat="1" ht="14.25">
      <c r="E765" s="219" t="s">
        <v>1155</v>
      </c>
      <c r="F765" s="219">
        <v>759</v>
      </c>
    </row>
    <row r="766" spans="5:6" s="171" customFormat="1" ht="14.25">
      <c r="E766" s="219" t="s">
        <v>1156</v>
      </c>
      <c r="F766" s="219">
        <v>417</v>
      </c>
    </row>
    <row r="767" spans="5:6" s="171" customFormat="1" ht="14.25">
      <c r="E767" s="219" t="s">
        <v>1157</v>
      </c>
      <c r="F767" s="219">
        <v>1999</v>
      </c>
    </row>
    <row r="768" spans="5:6" s="171" customFormat="1" ht="14.25">
      <c r="E768" s="219" t="s">
        <v>1158</v>
      </c>
      <c r="F768" s="219">
        <v>3647</v>
      </c>
    </row>
    <row r="769" spans="5:6" s="171" customFormat="1" ht="14.25">
      <c r="E769" s="219" t="s">
        <v>1159</v>
      </c>
      <c r="F769" s="219">
        <v>9240</v>
      </c>
    </row>
    <row r="770" spans="5:6" s="171" customFormat="1" ht="14.25">
      <c r="E770" s="219" t="s">
        <v>1160</v>
      </c>
      <c r="F770" s="219">
        <v>241</v>
      </c>
    </row>
    <row r="771" spans="5:6" s="171" customFormat="1" ht="14.25">
      <c r="E771" s="219" t="s">
        <v>1161</v>
      </c>
      <c r="F771" s="219">
        <v>240</v>
      </c>
    </row>
    <row r="772" spans="5:6" s="171" customFormat="1" ht="14.25">
      <c r="E772" s="219" t="s">
        <v>1162</v>
      </c>
      <c r="F772" s="219">
        <v>623</v>
      </c>
    </row>
    <row r="773" spans="5:6" s="171" customFormat="1" ht="14.25">
      <c r="E773" s="219" t="s">
        <v>1163</v>
      </c>
      <c r="F773" s="219">
        <v>2026</v>
      </c>
    </row>
    <row r="774" spans="5:6" s="171" customFormat="1" ht="14.25">
      <c r="E774" s="219" t="s">
        <v>1164</v>
      </c>
      <c r="F774" s="219">
        <v>831</v>
      </c>
    </row>
    <row r="775" spans="5:6" s="171" customFormat="1" ht="14.25">
      <c r="E775" s="219" t="s">
        <v>1165</v>
      </c>
      <c r="F775" s="219">
        <v>9831</v>
      </c>
    </row>
    <row r="776" spans="5:6" s="171" customFormat="1" ht="14.25">
      <c r="E776" s="219" t="s">
        <v>1166</v>
      </c>
      <c r="F776" s="219">
        <v>3000</v>
      </c>
    </row>
    <row r="777" spans="5:6" s="171" customFormat="1" ht="14.25">
      <c r="E777" s="219" t="s">
        <v>1167</v>
      </c>
      <c r="F777" s="219">
        <v>3001</v>
      </c>
    </row>
    <row r="778" spans="5:6" s="171" customFormat="1" ht="14.25">
      <c r="E778" s="219" t="s">
        <v>1168</v>
      </c>
      <c r="F778" s="219">
        <v>3002</v>
      </c>
    </row>
    <row r="779" spans="5:6" s="171" customFormat="1" ht="14.25">
      <c r="E779" s="219" t="s">
        <v>1169</v>
      </c>
      <c r="F779" s="219">
        <v>3501</v>
      </c>
    </row>
    <row r="780" spans="5:6" s="171" customFormat="1" ht="14.25">
      <c r="E780" s="219" t="s">
        <v>1170</v>
      </c>
      <c r="F780" s="219">
        <v>3502</v>
      </c>
    </row>
    <row r="781" spans="5:6" s="171" customFormat="1" ht="14.25">
      <c r="E781" s="219" t="s">
        <v>1171</v>
      </c>
      <c r="F781" s="219">
        <v>3003</v>
      </c>
    </row>
    <row r="782" spans="5:6" s="171" customFormat="1" ht="14.25">
      <c r="E782" s="219" t="s">
        <v>1172</v>
      </c>
      <c r="F782" s="219">
        <v>718</v>
      </c>
    </row>
    <row r="783" spans="5:6" s="171" customFormat="1" ht="14.25">
      <c r="E783" s="219" t="s">
        <v>1173</v>
      </c>
      <c r="F783" s="219">
        <v>502</v>
      </c>
    </row>
    <row r="784" spans="5:6" s="171" customFormat="1" ht="14.25">
      <c r="E784" s="219" t="s">
        <v>1174</v>
      </c>
      <c r="F784" s="219">
        <v>9502</v>
      </c>
    </row>
    <row r="785" spans="5:6" s="171" customFormat="1" ht="14.25">
      <c r="E785" s="219" t="s">
        <v>1175</v>
      </c>
      <c r="F785" s="219">
        <v>183</v>
      </c>
    </row>
    <row r="786" spans="5:6" s="171" customFormat="1" ht="14.25">
      <c r="E786" s="219" t="s">
        <v>1176</v>
      </c>
      <c r="F786" s="219">
        <v>9994</v>
      </c>
    </row>
    <row r="787" spans="5:6" s="171" customFormat="1" ht="14.25">
      <c r="E787" s="219" t="s">
        <v>1177</v>
      </c>
      <c r="F787" s="219">
        <v>9992</v>
      </c>
    </row>
    <row r="788" spans="5:6" s="171" customFormat="1" ht="14.25">
      <c r="E788" s="219" t="s">
        <v>1178</v>
      </c>
      <c r="F788" s="219">
        <v>9993</v>
      </c>
    </row>
    <row r="789" spans="5:6" s="171" customFormat="1" ht="14.25">
      <c r="E789" s="219" t="s">
        <v>1179</v>
      </c>
      <c r="F789" s="219">
        <v>9999</v>
      </c>
    </row>
    <row r="790" spans="5:6" s="171" customFormat="1" ht="14.25">
      <c r="E790" s="219" t="s">
        <v>1180</v>
      </c>
      <c r="F790" s="219">
        <v>916</v>
      </c>
    </row>
    <row r="791" spans="5:6" s="171" customFormat="1" ht="14.25">
      <c r="E791" s="219" t="s">
        <v>1181</v>
      </c>
      <c r="F791" s="219">
        <v>805</v>
      </c>
    </row>
    <row r="792" spans="5:6" s="171" customFormat="1" ht="14.25">
      <c r="E792" s="219" t="s">
        <v>1182</v>
      </c>
      <c r="F792" s="219">
        <v>828</v>
      </c>
    </row>
    <row r="793" spans="5:6" s="171" customFormat="1" ht="14.25">
      <c r="E793" s="219" t="s">
        <v>1183</v>
      </c>
      <c r="F793" s="219">
        <v>1227</v>
      </c>
    </row>
    <row r="794" spans="5:6" s="171" customFormat="1" ht="14.25">
      <c r="E794" s="219" t="s">
        <v>1184</v>
      </c>
      <c r="F794" s="219">
        <v>504</v>
      </c>
    </row>
    <row r="795" spans="5:6" s="171" customFormat="1" ht="14.25">
      <c r="E795" s="219" t="s">
        <v>1185</v>
      </c>
      <c r="F795" s="219">
        <v>505</v>
      </c>
    </row>
    <row r="796" spans="5:6" s="171" customFormat="1" ht="14.25">
      <c r="E796" s="219" t="s">
        <v>1186</v>
      </c>
      <c r="F796" s="219">
        <v>576</v>
      </c>
    </row>
    <row r="797" spans="5:6" s="171" customFormat="1" ht="14.25">
      <c r="E797" s="219" t="s">
        <v>1187</v>
      </c>
      <c r="F797" s="219">
        <v>371</v>
      </c>
    </row>
    <row r="798" spans="5:6" s="171" customFormat="1" ht="14.25">
      <c r="E798" s="219" t="s">
        <v>1188</v>
      </c>
      <c r="F798" s="219">
        <v>371</v>
      </c>
    </row>
    <row r="799" spans="5:6" s="171" customFormat="1" ht="14.25">
      <c r="E799" s="219" t="s">
        <v>1189</v>
      </c>
      <c r="F799" s="219">
        <v>1338</v>
      </c>
    </row>
    <row r="800" spans="5:6" s="171" customFormat="1" ht="14.25">
      <c r="E800" s="219" t="s">
        <v>1190</v>
      </c>
      <c r="F800" s="219">
        <v>3564</v>
      </c>
    </row>
    <row r="801" spans="5:6" s="171" customFormat="1" ht="14.25">
      <c r="E801" s="219" t="s">
        <v>1191</v>
      </c>
      <c r="F801" s="219">
        <v>1224</v>
      </c>
    </row>
    <row r="802" spans="5:6" s="171" customFormat="1" ht="14.25">
      <c r="E802" s="219" t="s">
        <v>1192</v>
      </c>
      <c r="F802" s="219">
        <v>3779</v>
      </c>
    </row>
    <row r="803" spans="5:6" s="171" customFormat="1" ht="14.25">
      <c r="E803" s="219" t="s">
        <v>1193</v>
      </c>
      <c r="F803" s="219">
        <v>824</v>
      </c>
    </row>
    <row r="804" spans="5:6" s="171" customFormat="1" ht="14.25">
      <c r="E804" s="219" t="s">
        <v>1194</v>
      </c>
      <c r="F804" s="219">
        <v>1252</v>
      </c>
    </row>
    <row r="805" spans="5:6" s="171" customFormat="1" ht="14.25">
      <c r="E805" s="219" t="s">
        <v>1195</v>
      </c>
      <c r="F805" s="219">
        <v>1210</v>
      </c>
    </row>
    <row r="806" spans="5:6" s="171" customFormat="1" ht="14.25">
      <c r="E806" s="219" t="s">
        <v>1196</v>
      </c>
      <c r="F806" s="219">
        <v>1367</v>
      </c>
    </row>
    <row r="807" spans="5:6" s="171" customFormat="1" ht="14.25">
      <c r="E807" s="219" t="s">
        <v>1197</v>
      </c>
      <c r="F807" s="219">
        <v>1153</v>
      </c>
    </row>
    <row r="808" spans="5:6" s="171" customFormat="1" ht="14.25">
      <c r="E808" s="219" t="s">
        <v>1198</v>
      </c>
      <c r="F808" s="219">
        <v>1183</v>
      </c>
    </row>
    <row r="809" spans="5:6" s="171" customFormat="1" ht="14.25">
      <c r="E809" s="219" t="s">
        <v>1199</v>
      </c>
      <c r="F809" s="219">
        <v>1229</v>
      </c>
    </row>
    <row r="810" spans="5:6" s="171" customFormat="1" ht="14.25">
      <c r="E810" s="219" t="s">
        <v>1200</v>
      </c>
      <c r="F810" s="219">
        <v>1331</v>
      </c>
    </row>
    <row r="811" spans="5:6" s="171" customFormat="1" ht="14.25">
      <c r="E811" s="219" t="s">
        <v>1201</v>
      </c>
      <c r="F811" s="219">
        <v>1291</v>
      </c>
    </row>
    <row r="812" spans="5:6" s="171" customFormat="1" ht="14.25">
      <c r="E812" s="219" t="s">
        <v>1202</v>
      </c>
      <c r="F812" s="219">
        <v>1201</v>
      </c>
    </row>
    <row r="813" spans="5:6" s="171" customFormat="1" ht="14.25">
      <c r="E813" s="219" t="s">
        <v>1203</v>
      </c>
      <c r="F813" s="219">
        <v>2006</v>
      </c>
    </row>
    <row r="814" spans="5:6" s="171" customFormat="1" ht="14.25">
      <c r="E814" s="219" t="s">
        <v>1204</v>
      </c>
      <c r="F814" s="219">
        <v>4028</v>
      </c>
    </row>
    <row r="815" spans="5:6" s="171" customFormat="1" ht="14.25">
      <c r="E815" s="219" t="s">
        <v>1205</v>
      </c>
      <c r="F815" s="219">
        <v>63</v>
      </c>
    </row>
    <row r="816" spans="5:6" s="171" customFormat="1" ht="14.25">
      <c r="E816" s="219" t="s">
        <v>1206</v>
      </c>
      <c r="F816" s="219">
        <v>57</v>
      </c>
    </row>
    <row r="817" spans="5:6" s="171" customFormat="1" ht="14.25">
      <c r="E817" s="219" t="s">
        <v>1207</v>
      </c>
      <c r="F817" s="219">
        <v>840</v>
      </c>
    </row>
    <row r="818" spans="5:6" s="171" customFormat="1" ht="14.25">
      <c r="E818" s="219" t="s">
        <v>1208</v>
      </c>
      <c r="F818" s="219">
        <v>1059</v>
      </c>
    </row>
    <row r="819" spans="5:6" s="171" customFormat="1" ht="14.25">
      <c r="E819" s="219" t="s">
        <v>1209</v>
      </c>
      <c r="F819" s="219">
        <v>859</v>
      </c>
    </row>
    <row r="820" spans="5:6" s="171" customFormat="1" ht="14.25">
      <c r="E820" s="219" t="s">
        <v>1210</v>
      </c>
      <c r="F820" s="219">
        <v>1296</v>
      </c>
    </row>
    <row r="821" spans="5:6" s="171" customFormat="1" ht="14.25">
      <c r="E821" s="219" t="s">
        <v>1211</v>
      </c>
      <c r="F821" s="219">
        <v>978</v>
      </c>
    </row>
    <row r="822" spans="5:6" s="171" customFormat="1" ht="14.25">
      <c r="E822" s="219" t="s">
        <v>1212</v>
      </c>
      <c r="F822" s="219">
        <v>857</v>
      </c>
    </row>
    <row r="823" spans="5:6" s="171" customFormat="1" ht="14.25">
      <c r="E823" s="219" t="s">
        <v>1213</v>
      </c>
      <c r="F823" s="219">
        <v>3638</v>
      </c>
    </row>
    <row r="824" spans="5:6" s="171" customFormat="1" ht="14.25">
      <c r="E824" s="219" t="s">
        <v>1214</v>
      </c>
      <c r="F824" s="219">
        <v>364</v>
      </c>
    </row>
    <row r="825" spans="5:6" s="171" customFormat="1" ht="14.25">
      <c r="E825" s="219" t="s">
        <v>1215</v>
      </c>
      <c r="F825" s="219">
        <v>690</v>
      </c>
    </row>
    <row r="826" spans="5:6" s="171" customFormat="1" ht="14.25">
      <c r="E826" s="219" t="s">
        <v>1216</v>
      </c>
      <c r="F826" s="219">
        <v>220</v>
      </c>
    </row>
    <row r="827" spans="5:6" s="171" customFormat="1" ht="14.25">
      <c r="E827" s="219" t="s">
        <v>1217</v>
      </c>
      <c r="F827" s="219">
        <v>177</v>
      </c>
    </row>
    <row r="828" spans="5:6" s="171" customFormat="1" ht="14.25">
      <c r="E828" s="219" t="s">
        <v>1218</v>
      </c>
      <c r="F828" s="219">
        <v>357</v>
      </c>
    </row>
    <row r="829" spans="5:6" s="171" customFormat="1" ht="14.25">
      <c r="E829" s="219" t="s">
        <v>1219</v>
      </c>
      <c r="F829" s="219">
        <v>2010</v>
      </c>
    </row>
    <row r="830" spans="5:6" s="171" customFormat="1" ht="14.25">
      <c r="E830" s="219" t="s">
        <v>1220</v>
      </c>
      <c r="F830" s="219">
        <v>633</v>
      </c>
    </row>
    <row r="831" spans="5:6" s="171" customFormat="1" ht="14.25">
      <c r="E831" s="219" t="s">
        <v>1221</v>
      </c>
      <c r="F831" s="219">
        <v>132</v>
      </c>
    </row>
    <row r="832" spans="5:6" s="171" customFormat="1" ht="14.25">
      <c r="E832" s="219" t="s">
        <v>1222</v>
      </c>
      <c r="F832" s="219">
        <v>106</v>
      </c>
    </row>
    <row r="833" spans="5:6" s="171" customFormat="1" ht="14.25">
      <c r="E833" s="219" t="s">
        <v>1223</v>
      </c>
      <c r="F833" s="219">
        <v>427</v>
      </c>
    </row>
    <row r="834" spans="5:6" s="171" customFormat="1" ht="14.25">
      <c r="E834" s="219" t="s">
        <v>1224</v>
      </c>
      <c r="F834" s="219">
        <v>310</v>
      </c>
    </row>
    <row r="835" spans="5:6" s="171" customFormat="1" ht="14.25">
      <c r="E835" s="219" t="s">
        <v>1225</v>
      </c>
      <c r="F835" s="219">
        <v>76</v>
      </c>
    </row>
    <row r="836" spans="5:6" s="171" customFormat="1" ht="14.25">
      <c r="E836" s="219" t="s">
        <v>1226</v>
      </c>
      <c r="F836" s="219">
        <v>707</v>
      </c>
    </row>
    <row r="837" spans="5:6" s="171" customFormat="1" ht="14.25">
      <c r="E837" s="219" t="s">
        <v>1227</v>
      </c>
      <c r="F837" s="219">
        <v>3796</v>
      </c>
    </row>
    <row r="838" spans="5:6" s="171" customFormat="1" ht="14.25">
      <c r="E838" s="219" t="s">
        <v>1228</v>
      </c>
      <c r="F838" s="219">
        <v>192</v>
      </c>
    </row>
    <row r="839" spans="5:6" s="171" customFormat="1" ht="14.25">
      <c r="E839" s="219" t="s">
        <v>1229</v>
      </c>
      <c r="F839" s="219">
        <v>254</v>
      </c>
    </row>
    <row r="840" spans="5:6" s="171" customFormat="1" ht="14.25">
      <c r="E840" s="219" t="s">
        <v>1230</v>
      </c>
      <c r="F840" s="219">
        <v>582</v>
      </c>
    </row>
    <row r="841" spans="5:6" s="171" customFormat="1" ht="14.25">
      <c r="E841" s="219" t="s">
        <v>1231</v>
      </c>
      <c r="F841" s="219">
        <v>890</v>
      </c>
    </row>
    <row r="842" spans="5:6" s="171" customFormat="1" ht="14.25">
      <c r="E842" s="219" t="s">
        <v>1232</v>
      </c>
      <c r="F842" s="219">
        <v>443</v>
      </c>
    </row>
    <row r="843" spans="5:6" s="171" customFormat="1" ht="14.25">
      <c r="E843" s="219" t="s">
        <v>1233</v>
      </c>
      <c r="F843" s="219">
        <v>187</v>
      </c>
    </row>
    <row r="844" spans="5:6" s="171" customFormat="1" ht="14.25">
      <c r="E844" s="219" t="s">
        <v>1234</v>
      </c>
      <c r="F844" s="219">
        <v>217</v>
      </c>
    </row>
    <row r="845" spans="5:6" s="171" customFormat="1" ht="14.25">
      <c r="E845" s="219" t="s">
        <v>1235</v>
      </c>
      <c r="F845" s="219">
        <v>888</v>
      </c>
    </row>
    <row r="846" spans="5:6" s="171" customFormat="1" ht="14.25">
      <c r="E846" s="219" t="s">
        <v>1236</v>
      </c>
      <c r="F846" s="219">
        <v>190</v>
      </c>
    </row>
    <row r="847" spans="5:6" s="171" customFormat="1" ht="14.25">
      <c r="E847" s="219" t="s">
        <v>1237</v>
      </c>
      <c r="F847" s="219">
        <v>320</v>
      </c>
    </row>
    <row r="848" spans="5:6" s="171" customFormat="1" ht="14.25">
      <c r="E848" s="219" t="s">
        <v>1238</v>
      </c>
      <c r="F848" s="219">
        <v>1263</v>
      </c>
    </row>
    <row r="849" spans="5:6" s="171" customFormat="1" ht="14.25">
      <c r="E849" s="219" t="s">
        <v>1239</v>
      </c>
      <c r="F849" s="219">
        <v>1325</v>
      </c>
    </row>
    <row r="850" spans="5:6" s="171" customFormat="1" ht="14.25">
      <c r="E850" s="219" t="s">
        <v>1240</v>
      </c>
      <c r="F850" s="219">
        <v>786</v>
      </c>
    </row>
    <row r="851" spans="5:6" s="171" customFormat="1" ht="14.25">
      <c r="E851" s="219" t="s">
        <v>1241</v>
      </c>
      <c r="F851" s="219">
        <v>696</v>
      </c>
    </row>
    <row r="852" spans="5:6" s="171" customFormat="1" ht="14.25">
      <c r="E852" s="219" t="s">
        <v>1242</v>
      </c>
      <c r="F852" s="219">
        <v>609</v>
      </c>
    </row>
    <row r="853" spans="5:6" s="171" customFormat="1" ht="14.25">
      <c r="E853" s="219" t="s">
        <v>1243</v>
      </c>
      <c r="F853" s="219">
        <v>609</v>
      </c>
    </row>
    <row r="854" spans="5:6" s="171" customFormat="1" ht="14.25">
      <c r="E854" s="219" t="s">
        <v>1244</v>
      </c>
      <c r="F854" s="219">
        <v>255</v>
      </c>
    </row>
    <row r="855" spans="5:6" s="171" customFormat="1" ht="14.25">
      <c r="E855" s="219" t="s">
        <v>1245</v>
      </c>
      <c r="F855" s="219">
        <v>255</v>
      </c>
    </row>
    <row r="856" spans="5:6" s="171" customFormat="1" ht="14.25">
      <c r="E856" s="219" t="s">
        <v>1246</v>
      </c>
      <c r="F856" s="219">
        <v>193</v>
      </c>
    </row>
    <row r="857" spans="5:6" s="171" customFormat="1" ht="14.25">
      <c r="E857" s="219" t="s">
        <v>1247</v>
      </c>
      <c r="F857" s="219">
        <v>1297</v>
      </c>
    </row>
    <row r="858" spans="5:6" s="171" customFormat="1" ht="14.25">
      <c r="E858" s="219" t="s">
        <v>1248</v>
      </c>
      <c r="F858" s="219">
        <v>112</v>
      </c>
    </row>
    <row r="859" spans="5:6" s="171" customFormat="1" ht="14.25">
      <c r="E859" s="219" t="s">
        <v>1249</v>
      </c>
      <c r="F859" s="219">
        <v>889</v>
      </c>
    </row>
    <row r="860" spans="5:6" s="171" customFormat="1" ht="14.25">
      <c r="E860" s="219" t="s">
        <v>1250</v>
      </c>
      <c r="F860" s="219">
        <v>4004</v>
      </c>
    </row>
    <row r="861" spans="5:6" s="171" customFormat="1" ht="14.25">
      <c r="E861" s="219" t="s">
        <v>1251</v>
      </c>
      <c r="F861" s="219">
        <v>673</v>
      </c>
    </row>
    <row r="862" spans="5:6" s="171" customFormat="1" ht="14.25">
      <c r="E862" s="219" t="s">
        <v>1252</v>
      </c>
      <c r="F862" s="219">
        <v>507</v>
      </c>
    </row>
    <row r="863" spans="5:6" s="171" customFormat="1" ht="14.25">
      <c r="E863" s="219" t="s">
        <v>1253</v>
      </c>
      <c r="F863" s="219">
        <v>140</v>
      </c>
    </row>
    <row r="864" spans="5:6" s="171" customFormat="1" ht="14.25">
      <c r="E864" s="219" t="s">
        <v>1254</v>
      </c>
      <c r="F864" s="219">
        <v>168</v>
      </c>
    </row>
    <row r="865" spans="5:6" s="171" customFormat="1" ht="14.25">
      <c r="E865" s="219" t="s">
        <v>1255</v>
      </c>
      <c r="F865" s="219">
        <v>85</v>
      </c>
    </row>
    <row r="866" spans="5:6" s="171" customFormat="1" ht="14.25">
      <c r="E866" s="219" t="s">
        <v>1256</v>
      </c>
      <c r="F866" s="219">
        <v>170</v>
      </c>
    </row>
    <row r="867" spans="5:6" s="171" customFormat="1" ht="14.25">
      <c r="E867" s="219" t="s">
        <v>1257</v>
      </c>
      <c r="F867" s="219">
        <v>508</v>
      </c>
    </row>
    <row r="868" spans="5:6" s="171" customFormat="1" ht="14.25">
      <c r="E868" s="219" t="s">
        <v>1258</v>
      </c>
      <c r="F868" s="219">
        <v>509</v>
      </c>
    </row>
    <row r="869" spans="5:6" s="171" customFormat="1" ht="14.25">
      <c r="E869" s="219" t="s">
        <v>1259</v>
      </c>
      <c r="F869" s="219">
        <v>9509</v>
      </c>
    </row>
    <row r="870" spans="5:6" s="171" customFormat="1" ht="14.25">
      <c r="E870" s="219" t="s">
        <v>1260</v>
      </c>
      <c r="F870" s="219">
        <v>387</v>
      </c>
    </row>
    <row r="871" spans="5:6" s="171" customFormat="1" ht="14.25">
      <c r="E871" s="219" t="s">
        <v>1261</v>
      </c>
      <c r="F871" s="219">
        <v>1095</v>
      </c>
    </row>
    <row r="872" spans="5:6" s="171" customFormat="1" ht="14.25">
      <c r="E872" s="219" t="s">
        <v>1262</v>
      </c>
      <c r="F872" s="219">
        <v>98</v>
      </c>
    </row>
    <row r="873" spans="5:6" s="171" customFormat="1" ht="14.25">
      <c r="E873" s="219" t="s">
        <v>1263</v>
      </c>
      <c r="F873" s="219">
        <v>510</v>
      </c>
    </row>
    <row r="874" spans="5:6" s="171" customFormat="1" ht="14.25">
      <c r="E874" s="219" t="s">
        <v>1264</v>
      </c>
      <c r="F874" s="219">
        <v>274</v>
      </c>
    </row>
    <row r="875" spans="5:6" s="171" customFormat="1" ht="14.25">
      <c r="E875" s="219" t="s">
        <v>1265</v>
      </c>
      <c r="F875" s="219">
        <v>297</v>
      </c>
    </row>
    <row r="876" spans="5:6" s="171" customFormat="1" ht="14.25">
      <c r="E876" s="219" t="s">
        <v>1266</v>
      </c>
      <c r="F876" s="219">
        <v>9297</v>
      </c>
    </row>
    <row r="877" spans="5:6" s="171" customFormat="1" ht="14.25">
      <c r="E877" s="219" t="s">
        <v>1267</v>
      </c>
      <c r="F877" s="219">
        <v>512</v>
      </c>
    </row>
    <row r="878" spans="5:6" s="171" customFormat="1" ht="14.25">
      <c r="E878" s="219" t="s">
        <v>1268</v>
      </c>
      <c r="F878" s="219">
        <v>764</v>
      </c>
    </row>
    <row r="879" spans="5:6" s="171" customFormat="1" ht="14.25">
      <c r="E879" s="219" t="s">
        <v>1269</v>
      </c>
      <c r="F879" s="219">
        <v>316</v>
      </c>
    </row>
    <row r="880" spans="5:6" s="171" customFormat="1" ht="14.25">
      <c r="E880" s="219" t="s">
        <v>1270</v>
      </c>
      <c r="F880" s="219">
        <v>345</v>
      </c>
    </row>
    <row r="881" spans="5:6" s="171" customFormat="1" ht="14.25">
      <c r="E881" s="219" t="s">
        <v>1271</v>
      </c>
      <c r="F881" s="219">
        <v>6900</v>
      </c>
    </row>
    <row r="882" spans="5:6" s="171" customFormat="1" ht="14.25">
      <c r="E882" s="219" t="s">
        <v>1272</v>
      </c>
      <c r="F882" s="219">
        <v>107</v>
      </c>
    </row>
    <row r="883" spans="5:6" s="171" customFormat="1" ht="14.25">
      <c r="E883" s="219" t="s">
        <v>1273</v>
      </c>
      <c r="F883" s="219">
        <v>249</v>
      </c>
    </row>
    <row r="884" spans="5:6" s="171" customFormat="1" ht="14.25">
      <c r="E884" s="219" t="s">
        <v>1274</v>
      </c>
      <c r="F884" s="219">
        <v>875</v>
      </c>
    </row>
    <row r="885" spans="5:6" s="171" customFormat="1" ht="14.25">
      <c r="E885" s="219" t="s">
        <v>1275</v>
      </c>
      <c r="F885" s="219">
        <v>845</v>
      </c>
    </row>
    <row r="886" spans="5:6" s="171" customFormat="1" ht="14.25">
      <c r="E886" s="219" t="s">
        <v>1276</v>
      </c>
      <c r="F886" s="219">
        <v>3488</v>
      </c>
    </row>
    <row r="887" spans="5:6" s="171" customFormat="1" ht="14.25">
      <c r="E887" s="219" t="s">
        <v>1277</v>
      </c>
      <c r="F887" s="219">
        <v>9488</v>
      </c>
    </row>
    <row r="888" spans="5:6" s="171" customFormat="1" ht="14.25">
      <c r="E888" s="219" t="s">
        <v>1278</v>
      </c>
      <c r="F888" s="219">
        <v>189</v>
      </c>
    </row>
    <row r="889" spans="5:6" s="171" customFormat="1" ht="14.25">
      <c r="E889" s="219" t="s">
        <v>1279</v>
      </c>
      <c r="F889" s="219">
        <v>634</v>
      </c>
    </row>
    <row r="890" spans="5:6" s="171" customFormat="1" ht="14.25">
      <c r="E890" s="219" t="s">
        <v>1280</v>
      </c>
      <c r="F890" s="219">
        <v>388</v>
      </c>
    </row>
    <row r="891" spans="5:6" s="171" customFormat="1" ht="14.25">
      <c r="E891" s="219" t="s">
        <v>1281</v>
      </c>
      <c r="F891" s="219">
        <v>654</v>
      </c>
    </row>
    <row r="892" spans="5:6" s="171" customFormat="1" ht="14.25">
      <c r="E892" s="219" t="s">
        <v>1282</v>
      </c>
      <c r="F892" s="219">
        <v>579</v>
      </c>
    </row>
    <row r="893" spans="5:6" s="171" customFormat="1" ht="14.25">
      <c r="E893" s="219" t="s">
        <v>1283</v>
      </c>
      <c r="F893" s="219">
        <v>579</v>
      </c>
    </row>
    <row r="894" spans="5:6" s="171" customFormat="1" ht="14.25">
      <c r="E894" s="219" t="s">
        <v>1284</v>
      </c>
      <c r="F894" s="219">
        <v>1130</v>
      </c>
    </row>
    <row r="895" spans="5:6" s="171" customFormat="1" ht="14.25">
      <c r="E895" s="219" t="s">
        <v>1285</v>
      </c>
      <c r="F895" s="219">
        <v>1130</v>
      </c>
    </row>
    <row r="896" spans="5:6" s="171" customFormat="1" ht="14.25">
      <c r="E896" s="219" t="s">
        <v>1286</v>
      </c>
      <c r="F896" s="219">
        <v>295</v>
      </c>
    </row>
    <row r="897" spans="5:6" s="171" customFormat="1" ht="14.25">
      <c r="E897" s="219" t="s">
        <v>1287</v>
      </c>
      <c r="F897" s="219">
        <v>1166</v>
      </c>
    </row>
    <row r="898" spans="5:6" s="171" customFormat="1" ht="14.25">
      <c r="E898" s="219" t="s">
        <v>1288</v>
      </c>
      <c r="F898" s="219">
        <v>605</v>
      </c>
    </row>
    <row r="899" spans="5:6" s="171" customFormat="1" ht="14.25">
      <c r="E899" s="219" t="s">
        <v>1289</v>
      </c>
      <c r="F899" s="219">
        <v>743</v>
      </c>
    </row>
    <row r="900" spans="5:6" s="171" customFormat="1" ht="14.25">
      <c r="E900" s="219" t="s">
        <v>1290</v>
      </c>
      <c r="F900" s="219">
        <v>267</v>
      </c>
    </row>
    <row r="901" spans="5:6" s="171" customFormat="1" ht="14.25">
      <c r="E901" s="219" t="s">
        <v>1291</v>
      </c>
      <c r="F901" s="219">
        <v>47</v>
      </c>
    </row>
    <row r="902" spans="5:6" s="171" customFormat="1" ht="14.25">
      <c r="E902" s="219" t="s">
        <v>1292</v>
      </c>
      <c r="F902" s="219">
        <v>3572</v>
      </c>
    </row>
    <row r="903" spans="5:6" s="171" customFormat="1" ht="14.25">
      <c r="E903" s="219" t="s">
        <v>1293</v>
      </c>
      <c r="F903" s="219">
        <v>38</v>
      </c>
    </row>
    <row r="904" spans="5:6" s="171" customFormat="1" ht="14.25">
      <c r="E904" s="219" t="s">
        <v>1294</v>
      </c>
      <c r="F904" s="219">
        <v>1285</v>
      </c>
    </row>
    <row r="905" spans="5:6" s="171" customFormat="1" ht="14.25">
      <c r="E905" s="219" t="s">
        <v>1295</v>
      </c>
      <c r="F905" s="219">
        <v>664</v>
      </c>
    </row>
    <row r="906" spans="5:6" s="171" customFormat="1" ht="14.25">
      <c r="E906" s="219" t="s">
        <v>1296</v>
      </c>
      <c r="F906" s="219">
        <v>1094</v>
      </c>
    </row>
    <row r="907" spans="5:6" s="171" customFormat="1" ht="14.25">
      <c r="E907" s="219" t="s">
        <v>1297</v>
      </c>
      <c r="F907" s="219">
        <v>580</v>
      </c>
    </row>
    <row r="908" spans="5:6" s="171" customFormat="1" ht="14.25">
      <c r="E908" s="219" t="s">
        <v>1298</v>
      </c>
      <c r="F908" s="219">
        <v>1085</v>
      </c>
    </row>
    <row r="909" spans="5:6" s="171" customFormat="1" ht="14.25">
      <c r="E909" s="219" t="s">
        <v>1299</v>
      </c>
      <c r="F909" s="219">
        <v>1264</v>
      </c>
    </row>
    <row r="910" spans="5:6" s="171" customFormat="1" ht="14.25">
      <c r="E910" s="219" t="s">
        <v>1300</v>
      </c>
      <c r="F910" s="219">
        <v>3766</v>
      </c>
    </row>
    <row r="911" spans="5:6" s="171" customFormat="1" ht="14.25">
      <c r="E911" s="219" t="s">
        <v>1301</v>
      </c>
      <c r="F911" s="219">
        <v>9766</v>
      </c>
    </row>
    <row r="912" spans="5:6" s="171" customFormat="1" ht="14.25">
      <c r="E912" s="219" t="s">
        <v>1302</v>
      </c>
      <c r="F912" s="219">
        <v>1139</v>
      </c>
    </row>
    <row r="913" spans="5:6" s="171" customFormat="1" ht="14.25">
      <c r="E913" s="219" t="s">
        <v>1303</v>
      </c>
      <c r="F913" s="219">
        <v>9139</v>
      </c>
    </row>
    <row r="914" spans="5:6" s="171" customFormat="1" ht="14.25">
      <c r="E914" s="219" t="s">
        <v>1304</v>
      </c>
      <c r="F914" s="219">
        <v>9139</v>
      </c>
    </row>
    <row r="915" spans="5:6" s="171" customFormat="1" ht="14.25">
      <c r="E915" s="219" t="s">
        <v>1305</v>
      </c>
      <c r="F915" s="219">
        <v>768</v>
      </c>
    </row>
    <row r="916" spans="5:6" s="171" customFormat="1" ht="14.25">
      <c r="E916" s="219" t="s">
        <v>1306</v>
      </c>
      <c r="F916" s="219">
        <v>1198</v>
      </c>
    </row>
    <row r="917" spans="5:6" s="171" customFormat="1" ht="14.25">
      <c r="E917" s="219" t="s">
        <v>1307</v>
      </c>
      <c r="F917" s="219">
        <v>3656</v>
      </c>
    </row>
    <row r="918" spans="5:6" s="171" customFormat="1" ht="14.25">
      <c r="E918" s="219" t="s">
        <v>1308</v>
      </c>
      <c r="F918" s="219">
        <v>1207</v>
      </c>
    </row>
    <row r="919" spans="5:6" s="171" customFormat="1" ht="14.25">
      <c r="E919" s="219" t="s">
        <v>1309</v>
      </c>
      <c r="F919" s="219">
        <v>1985</v>
      </c>
    </row>
    <row r="920" spans="5:6" s="171" customFormat="1" ht="14.25">
      <c r="E920" s="219" t="s">
        <v>1310</v>
      </c>
      <c r="F920" s="219">
        <v>585</v>
      </c>
    </row>
    <row r="921" spans="5:6" s="171" customFormat="1" ht="14.25">
      <c r="E921" s="219" t="s">
        <v>1311</v>
      </c>
      <c r="F921" s="219">
        <v>1230</v>
      </c>
    </row>
    <row r="922" spans="5:6" s="171" customFormat="1" ht="14.25">
      <c r="E922" s="219" t="s">
        <v>1312</v>
      </c>
      <c r="F922" s="219">
        <v>2023</v>
      </c>
    </row>
    <row r="923" spans="5:6" s="171" customFormat="1" ht="14.25">
      <c r="E923" s="219" t="s">
        <v>1313</v>
      </c>
      <c r="F923" s="219">
        <v>380</v>
      </c>
    </row>
    <row r="924" spans="5:6" s="171" customFormat="1" ht="14.25">
      <c r="E924" s="219" t="s">
        <v>1314</v>
      </c>
      <c r="F924" s="219">
        <v>715</v>
      </c>
    </row>
    <row r="925" spans="5:6" s="171" customFormat="1" ht="14.25">
      <c r="E925" s="219" t="s">
        <v>1315</v>
      </c>
      <c r="F925" s="219">
        <v>1271</v>
      </c>
    </row>
    <row r="926" spans="5:6" s="171" customFormat="1" ht="14.25">
      <c r="E926" s="219" t="s">
        <v>1316</v>
      </c>
      <c r="F926" s="219">
        <v>1932</v>
      </c>
    </row>
    <row r="927" spans="5:6" s="171" customFormat="1" ht="14.25">
      <c r="E927" s="219" t="s">
        <v>1317</v>
      </c>
      <c r="F927" s="219">
        <v>7000</v>
      </c>
    </row>
    <row r="928" spans="5:6" s="171" customFormat="1" ht="14.25">
      <c r="E928" s="219" t="s">
        <v>1318</v>
      </c>
      <c r="F928" s="219">
        <v>52</v>
      </c>
    </row>
    <row r="929" spans="5:6" s="171" customFormat="1" ht="14.25">
      <c r="E929" s="219" t="s">
        <v>1319</v>
      </c>
      <c r="F929" s="219">
        <v>595</v>
      </c>
    </row>
    <row r="930" spans="5:6" s="171" customFormat="1" ht="14.25">
      <c r="E930" s="219" t="s">
        <v>1320</v>
      </c>
      <c r="F930" s="219">
        <v>1171</v>
      </c>
    </row>
    <row r="931" spans="5:6" s="171" customFormat="1" ht="14.25">
      <c r="E931" s="219" t="s">
        <v>1321</v>
      </c>
      <c r="F931" s="219">
        <v>1255</v>
      </c>
    </row>
    <row r="932" spans="5:6" s="171" customFormat="1" ht="14.25">
      <c r="E932" s="219" t="s">
        <v>1322</v>
      </c>
      <c r="F932" s="219">
        <v>1804</v>
      </c>
    </row>
    <row r="933" spans="5:6" s="171" customFormat="1" ht="14.25">
      <c r="E933" s="219" t="s">
        <v>1323</v>
      </c>
      <c r="F933" s="219">
        <v>1114</v>
      </c>
    </row>
    <row r="934" spans="5:6" s="171" customFormat="1" ht="14.25">
      <c r="E934" s="219" t="s">
        <v>1324</v>
      </c>
      <c r="F934" s="219">
        <v>674</v>
      </c>
    </row>
    <row r="935" spans="5:6" s="171" customFormat="1" ht="14.25">
      <c r="E935" s="219" t="s">
        <v>1325</v>
      </c>
      <c r="F935" s="219">
        <v>24</v>
      </c>
    </row>
    <row r="936" spans="5:6" s="171" customFormat="1" ht="14.25">
      <c r="E936" s="219" t="s">
        <v>1326</v>
      </c>
      <c r="F936" s="219">
        <v>1310</v>
      </c>
    </row>
    <row r="937" spans="5:6" s="171" customFormat="1" ht="14.25">
      <c r="E937" s="219" t="s">
        <v>1327</v>
      </c>
      <c r="F937" s="219">
        <v>1173</v>
      </c>
    </row>
    <row r="938" spans="5:6" s="171" customFormat="1" ht="14.25">
      <c r="E938" s="219" t="s">
        <v>1328</v>
      </c>
      <c r="F938" s="219">
        <v>1060</v>
      </c>
    </row>
    <row r="939" spans="5:6" s="171" customFormat="1" ht="14.25">
      <c r="E939" s="219" t="s">
        <v>1329</v>
      </c>
      <c r="F939" s="219">
        <v>1843</v>
      </c>
    </row>
    <row r="940" spans="5:6" s="171" customFormat="1" ht="14.25">
      <c r="E940" s="219" t="s">
        <v>1330</v>
      </c>
      <c r="F940" s="219">
        <v>2055</v>
      </c>
    </row>
    <row r="941" spans="5:6" s="171" customFormat="1" ht="14.25">
      <c r="E941" s="219" t="s">
        <v>1331</v>
      </c>
      <c r="F941" s="219">
        <v>102</v>
      </c>
    </row>
    <row r="942" spans="5:6" s="171" customFormat="1" ht="14.25">
      <c r="E942" s="219" t="s">
        <v>1332</v>
      </c>
      <c r="F942" s="219">
        <v>771</v>
      </c>
    </row>
    <row r="943" spans="5:6" s="171" customFormat="1" ht="14.25">
      <c r="E943" s="219" t="s">
        <v>1333</v>
      </c>
      <c r="F943" s="219">
        <v>3569</v>
      </c>
    </row>
    <row r="944" spans="5:6" s="171" customFormat="1" ht="14.25">
      <c r="E944" s="219" t="s">
        <v>1334</v>
      </c>
      <c r="F944" s="219">
        <v>1808</v>
      </c>
    </row>
    <row r="945" spans="5:6" s="171" customFormat="1" ht="14.25">
      <c r="E945" s="219" t="s">
        <v>1335</v>
      </c>
      <c r="F945" s="219">
        <v>3709</v>
      </c>
    </row>
    <row r="946" spans="5:6" s="171" customFormat="1" ht="14.25">
      <c r="E946" s="219" t="s">
        <v>1336</v>
      </c>
      <c r="F946" s="219">
        <v>4204</v>
      </c>
    </row>
    <row r="947" spans="5:6" s="171" customFormat="1" ht="14.25">
      <c r="E947" s="219" t="s">
        <v>1337</v>
      </c>
      <c r="F947" s="219">
        <v>9586</v>
      </c>
    </row>
    <row r="948" spans="5:6" s="171" customFormat="1" ht="14.25">
      <c r="E948" s="219" t="s">
        <v>1338</v>
      </c>
      <c r="F948" s="219">
        <v>1141</v>
      </c>
    </row>
    <row r="949" spans="5:6" s="171" customFormat="1" ht="14.25">
      <c r="E949" s="219" t="s">
        <v>1339</v>
      </c>
      <c r="F949" s="219">
        <v>1318</v>
      </c>
    </row>
    <row r="950" spans="5:6" s="171" customFormat="1" ht="14.25">
      <c r="E950" s="219" t="s">
        <v>1340</v>
      </c>
      <c r="F950" s="219">
        <v>1803</v>
      </c>
    </row>
    <row r="951" spans="5:6" s="171" customFormat="1" ht="14.25">
      <c r="E951" s="219" t="s">
        <v>1341</v>
      </c>
      <c r="F951" s="219">
        <v>1080</v>
      </c>
    </row>
    <row r="952" spans="5:6" s="171" customFormat="1" ht="14.25">
      <c r="E952" s="219" t="s">
        <v>1342</v>
      </c>
      <c r="F952" s="219">
        <v>829</v>
      </c>
    </row>
    <row r="953" spans="5:6" s="171" customFormat="1" ht="14.25">
      <c r="E953" s="219" t="s">
        <v>1343</v>
      </c>
      <c r="F953" s="219">
        <v>573</v>
      </c>
    </row>
    <row r="954" spans="5:6" s="171" customFormat="1" ht="14.25">
      <c r="E954" s="219" t="s">
        <v>1344</v>
      </c>
      <c r="F954" s="219">
        <v>1015</v>
      </c>
    </row>
    <row r="955" spans="5:6" s="171" customFormat="1" ht="14.25">
      <c r="E955" s="219" t="s">
        <v>1345</v>
      </c>
      <c r="F955" s="219">
        <v>481</v>
      </c>
    </row>
    <row r="956" spans="5:6" s="171" customFormat="1" ht="14.25">
      <c r="E956" s="219" t="s">
        <v>1346</v>
      </c>
      <c r="F956" s="219">
        <v>9481</v>
      </c>
    </row>
    <row r="957" spans="5:6" s="171" customFormat="1" ht="14.25">
      <c r="E957" s="219" t="s">
        <v>1347</v>
      </c>
      <c r="F957" s="219">
        <v>516</v>
      </c>
    </row>
    <row r="958" spans="5:6" s="171" customFormat="1" ht="14.25">
      <c r="E958" s="219" t="s">
        <v>1348</v>
      </c>
      <c r="F958" s="219">
        <v>689</v>
      </c>
    </row>
    <row r="959" spans="5:6" s="171" customFormat="1" ht="14.25">
      <c r="E959" s="219" t="s">
        <v>1349</v>
      </c>
      <c r="F959" s="219">
        <v>65</v>
      </c>
    </row>
    <row r="960" spans="5:6" s="171" customFormat="1" ht="14.25">
      <c r="E960" s="219" t="s">
        <v>1350</v>
      </c>
      <c r="F960" s="219">
        <v>874</v>
      </c>
    </row>
    <row r="961" spans="5:6" s="171" customFormat="1" ht="14.25">
      <c r="E961" s="219" t="s">
        <v>1351</v>
      </c>
      <c r="F961" s="219">
        <v>1503</v>
      </c>
    </row>
    <row r="962" spans="5:6" s="171" customFormat="1" ht="14.25">
      <c r="E962" s="219" t="s">
        <v>1352</v>
      </c>
      <c r="F962" s="219">
        <v>874</v>
      </c>
    </row>
    <row r="963" spans="5:6" s="171" customFormat="1" ht="14.25">
      <c r="E963" s="219" t="s">
        <v>1353</v>
      </c>
      <c r="F963" s="219">
        <v>3561</v>
      </c>
    </row>
    <row r="964" spans="5:6" s="171" customFormat="1" ht="14.25">
      <c r="E964" s="219" t="s">
        <v>1354</v>
      </c>
      <c r="F964" s="219">
        <v>9561</v>
      </c>
    </row>
    <row r="965" spans="5:6" s="171" customFormat="1" ht="14.25">
      <c r="E965" s="219" t="s">
        <v>1355</v>
      </c>
      <c r="F965" s="219">
        <v>4201</v>
      </c>
    </row>
    <row r="966" spans="5:6" s="171" customFormat="1" ht="14.25">
      <c r="E966" s="219" t="s">
        <v>1356</v>
      </c>
      <c r="F966" s="219">
        <v>1722</v>
      </c>
    </row>
    <row r="967" spans="5:6" s="171" customFormat="1" ht="14.25">
      <c r="E967" s="219" t="s">
        <v>1357</v>
      </c>
      <c r="F967" s="219">
        <v>3751</v>
      </c>
    </row>
    <row r="968" spans="5:6" s="171" customFormat="1" ht="14.25">
      <c r="E968" s="219" t="s">
        <v>1358</v>
      </c>
      <c r="F968" s="219">
        <v>586</v>
      </c>
    </row>
    <row r="969" spans="5:6" s="171" customFormat="1" ht="14.25">
      <c r="E969" s="219" t="s">
        <v>1359</v>
      </c>
      <c r="F969" s="219">
        <v>375</v>
      </c>
    </row>
    <row r="970" spans="5:6" s="171" customFormat="1" ht="14.25">
      <c r="E970" s="219" t="s">
        <v>1360</v>
      </c>
      <c r="F970" s="219">
        <v>695</v>
      </c>
    </row>
    <row r="971" spans="5:6" s="171" customFormat="1" ht="14.25">
      <c r="E971" s="219" t="s">
        <v>1361</v>
      </c>
      <c r="F971" s="219">
        <v>1155</v>
      </c>
    </row>
    <row r="972" spans="5:6" s="171" customFormat="1" ht="14.25">
      <c r="E972" s="219" t="s">
        <v>1362</v>
      </c>
      <c r="F972" s="219">
        <v>9155</v>
      </c>
    </row>
    <row r="973" spans="5:6" s="171" customFormat="1" ht="14.25">
      <c r="E973" s="219" t="s">
        <v>1363</v>
      </c>
      <c r="F973" s="219">
        <v>722</v>
      </c>
    </row>
    <row r="974" spans="5:6" s="171" customFormat="1" ht="14.25">
      <c r="E974" s="219" t="s">
        <v>1364</v>
      </c>
      <c r="F974" s="219">
        <v>2029</v>
      </c>
    </row>
    <row r="975" spans="5:6" s="171" customFormat="1" ht="14.25">
      <c r="E975" s="219" t="s">
        <v>1365</v>
      </c>
      <c r="F975" s="219">
        <v>1140</v>
      </c>
    </row>
    <row r="976" spans="5:6" s="171" customFormat="1" ht="14.25">
      <c r="E976" s="219" t="s">
        <v>1366</v>
      </c>
      <c r="F976" s="219">
        <v>897</v>
      </c>
    </row>
    <row r="977" spans="5:6" s="171" customFormat="1" ht="14.25">
      <c r="E977" s="219" t="s">
        <v>1367</v>
      </c>
      <c r="F977" s="219">
        <v>1889</v>
      </c>
    </row>
    <row r="978" spans="5:6" s="171" customFormat="1" ht="14.25">
      <c r="E978" s="219" t="s">
        <v>1368</v>
      </c>
      <c r="F978" s="219">
        <v>3797</v>
      </c>
    </row>
    <row r="979" spans="5:6" s="171" customFormat="1" ht="14.25">
      <c r="E979" s="219" t="s">
        <v>1369</v>
      </c>
      <c r="F979" s="219">
        <v>1200</v>
      </c>
    </row>
    <row r="980" spans="5:6" s="171" customFormat="1" ht="14.25">
      <c r="E980" s="219" t="s">
        <v>1370</v>
      </c>
      <c r="F980" s="219">
        <v>9477</v>
      </c>
    </row>
    <row r="981" spans="5:6" s="171" customFormat="1" ht="14.25">
      <c r="E981" s="219" t="s">
        <v>1371</v>
      </c>
      <c r="F981" s="219">
        <v>269</v>
      </c>
    </row>
    <row r="982" spans="5:6" s="171" customFormat="1" ht="14.25">
      <c r="E982" s="219" t="s">
        <v>1372</v>
      </c>
      <c r="F982" s="219">
        <v>208</v>
      </c>
    </row>
    <row r="983" spans="5:6" s="171" customFormat="1" ht="14.25">
      <c r="E983" s="219" t="s">
        <v>1373</v>
      </c>
      <c r="F983" s="219">
        <v>635</v>
      </c>
    </row>
    <row r="984" spans="5:6" s="171" customFormat="1" ht="14.25">
      <c r="E984" s="219" t="s">
        <v>1374</v>
      </c>
      <c r="F984" s="219">
        <v>1163</v>
      </c>
    </row>
    <row r="985" spans="5:6" s="171" customFormat="1" ht="14.25">
      <c r="E985" s="219" t="s">
        <v>1375</v>
      </c>
      <c r="F985" s="219">
        <v>1178</v>
      </c>
    </row>
    <row r="986" spans="5:6" s="171" customFormat="1" ht="14.25">
      <c r="E986" s="219" t="s">
        <v>1376</v>
      </c>
      <c r="F986" s="219">
        <v>606</v>
      </c>
    </row>
    <row r="987" spans="5:6" s="171" customFormat="1" ht="14.25">
      <c r="E987" s="219" t="s">
        <v>1377</v>
      </c>
      <c r="F987" s="219">
        <v>28</v>
      </c>
    </row>
    <row r="988" spans="5:6" s="171" customFormat="1" ht="14.25">
      <c r="E988" s="219" t="s">
        <v>1378</v>
      </c>
      <c r="F988" s="219">
        <v>104</v>
      </c>
    </row>
    <row r="989" spans="5:6" s="171" customFormat="1" ht="14.25">
      <c r="E989" s="219" t="s">
        <v>1379</v>
      </c>
      <c r="F989" s="219">
        <v>517</v>
      </c>
    </row>
    <row r="990" spans="5:6" s="171" customFormat="1" ht="14.25">
      <c r="E990" s="219" t="s">
        <v>1380</v>
      </c>
      <c r="F990" s="219">
        <v>3599</v>
      </c>
    </row>
    <row r="991" spans="5:6" s="171" customFormat="1" ht="14.25">
      <c r="E991" s="219" t="s">
        <v>1381</v>
      </c>
      <c r="F991" s="219">
        <v>1217</v>
      </c>
    </row>
    <row r="992" spans="5:6" s="171" customFormat="1" ht="14.25">
      <c r="E992" s="219" t="s">
        <v>1382</v>
      </c>
      <c r="F992" s="219">
        <v>1196</v>
      </c>
    </row>
    <row r="993" spans="5:6" s="171" customFormat="1" ht="14.25">
      <c r="E993" s="219" t="s">
        <v>1383</v>
      </c>
      <c r="F993" s="219">
        <v>308</v>
      </c>
    </row>
    <row r="994" spans="5:6" s="171" customFormat="1" ht="14.25">
      <c r="E994" s="219" t="s">
        <v>1384</v>
      </c>
      <c r="F994" s="219">
        <v>308</v>
      </c>
    </row>
    <row r="995" spans="5:6" s="171" customFormat="1" ht="14.25">
      <c r="E995" s="219" t="s">
        <v>1385</v>
      </c>
      <c r="F995" s="219">
        <v>776</v>
      </c>
    </row>
    <row r="996" spans="5:6" s="171" customFormat="1" ht="14.25">
      <c r="E996" s="219" t="s">
        <v>1386</v>
      </c>
      <c r="F996" s="219">
        <v>1461</v>
      </c>
    </row>
    <row r="997" spans="5:6" s="171" customFormat="1" ht="14.25">
      <c r="E997" s="219" t="s">
        <v>1387</v>
      </c>
      <c r="F997" s="219">
        <v>43</v>
      </c>
    </row>
    <row r="998" spans="5:6" s="171" customFormat="1" ht="14.25">
      <c r="E998" s="219" t="s">
        <v>1388</v>
      </c>
      <c r="F998" s="219">
        <v>822</v>
      </c>
    </row>
    <row r="999" spans="5:6" s="171" customFormat="1" ht="14.25">
      <c r="E999" s="219" t="s">
        <v>1389</v>
      </c>
      <c r="F999" s="219">
        <v>1128</v>
      </c>
    </row>
    <row r="1000" spans="5:6" s="171" customFormat="1" ht="14.25">
      <c r="E1000" s="219" t="s">
        <v>1390</v>
      </c>
      <c r="F1000" s="219">
        <v>2054</v>
      </c>
    </row>
    <row r="1001" spans="5:6" s="171" customFormat="1" ht="14.25">
      <c r="E1001" s="219" t="s">
        <v>1391</v>
      </c>
      <c r="F1001" s="219">
        <v>1862</v>
      </c>
    </row>
    <row r="1002" spans="5:6" s="171" customFormat="1" ht="14.25">
      <c r="E1002" s="219" t="s">
        <v>1392</v>
      </c>
      <c r="F1002" s="219">
        <v>9862</v>
      </c>
    </row>
    <row r="1003" spans="5:6" s="171" customFormat="1" ht="14.25">
      <c r="E1003" s="219" t="s">
        <v>1393</v>
      </c>
      <c r="F1003" s="219">
        <v>649</v>
      </c>
    </row>
    <row r="1004" spans="5:6" s="171" customFormat="1" ht="14.25">
      <c r="E1004" s="219" t="s">
        <v>1394</v>
      </c>
      <c r="F1004" s="219">
        <v>4019</v>
      </c>
    </row>
    <row r="1005" spans="5:6" s="171" customFormat="1" ht="14.25">
      <c r="E1005" s="219" t="s">
        <v>1395</v>
      </c>
      <c r="F1005" s="219">
        <v>1282</v>
      </c>
    </row>
    <row r="1006" spans="5:6" s="171" customFormat="1" ht="14.25">
      <c r="E1006" s="219" t="s">
        <v>1396</v>
      </c>
      <c r="F1006" s="219">
        <v>607</v>
      </c>
    </row>
    <row r="1007" spans="5:6" s="171" customFormat="1" ht="14.25">
      <c r="E1007" s="219" t="s">
        <v>1397</v>
      </c>
      <c r="F1007" s="219">
        <v>607</v>
      </c>
    </row>
    <row r="1008" spans="5:6" s="171" customFormat="1" ht="14.25">
      <c r="E1008" s="219" t="s">
        <v>1398</v>
      </c>
      <c r="F1008" s="219">
        <v>1938</v>
      </c>
    </row>
    <row r="1009" spans="5:6" s="171" customFormat="1" ht="14.25">
      <c r="E1009" s="219" t="s">
        <v>1399</v>
      </c>
      <c r="F1009" s="219">
        <v>731</v>
      </c>
    </row>
    <row r="1010" spans="5:6" s="171" customFormat="1" ht="14.25">
      <c r="E1010" s="219" t="s">
        <v>1400</v>
      </c>
      <c r="F1010" s="219">
        <v>1268</v>
      </c>
    </row>
    <row r="1011" spans="5:6" s="171" customFormat="1" ht="14.25">
      <c r="E1011" s="219" t="s">
        <v>1401</v>
      </c>
      <c r="F1011" s="219">
        <v>3614</v>
      </c>
    </row>
    <row r="1012" spans="5:6" s="171" customFormat="1" ht="14.25">
      <c r="E1012" s="219" t="s">
        <v>1402</v>
      </c>
      <c r="F1012" s="219">
        <v>1343</v>
      </c>
    </row>
    <row r="1013" spans="5:6" s="171" customFormat="1" ht="14.25">
      <c r="E1013" s="219" t="s">
        <v>1403</v>
      </c>
      <c r="F1013" s="219">
        <v>9343</v>
      </c>
    </row>
    <row r="1014" spans="5:6" s="171" customFormat="1" ht="14.25">
      <c r="E1014" s="219" t="s">
        <v>1404</v>
      </c>
      <c r="F1014" s="219">
        <v>382</v>
      </c>
    </row>
    <row r="1015" spans="5:6" s="171" customFormat="1" ht="14.25">
      <c r="E1015" s="219" t="s">
        <v>1405</v>
      </c>
      <c r="F1015" s="219">
        <v>1202</v>
      </c>
    </row>
    <row r="1016" spans="5:6" s="171" customFormat="1" ht="14.25">
      <c r="E1016" s="219" t="s">
        <v>1406</v>
      </c>
      <c r="F1016" s="219">
        <v>1952</v>
      </c>
    </row>
    <row r="1017" spans="5:6" s="171" customFormat="1" ht="14.25">
      <c r="E1017" s="219" t="s">
        <v>1407</v>
      </c>
      <c r="F1017" s="219">
        <v>1949</v>
      </c>
    </row>
    <row r="1018" spans="5:6" s="171" customFormat="1" ht="14.25">
      <c r="E1018" s="219" t="s">
        <v>1408</v>
      </c>
      <c r="F1018" s="219">
        <v>1943</v>
      </c>
    </row>
    <row r="1019" spans="5:6" s="171" customFormat="1" ht="14.25">
      <c r="E1019" s="219" t="s">
        <v>1409</v>
      </c>
      <c r="F1019" s="219">
        <v>164</v>
      </c>
    </row>
    <row r="1020" spans="5:6" s="171" customFormat="1" ht="14.25">
      <c r="E1020" s="219" t="s">
        <v>1410</v>
      </c>
      <c r="F1020" s="219">
        <v>2044</v>
      </c>
    </row>
    <row r="1021" spans="5:6" s="171" customFormat="1" ht="14.25">
      <c r="E1021" s="219" t="s">
        <v>1411</v>
      </c>
      <c r="F1021" s="219">
        <v>596</v>
      </c>
    </row>
    <row r="1022" spans="5:6" s="171" customFormat="1" ht="14.25">
      <c r="E1022" s="219" t="s">
        <v>1412</v>
      </c>
      <c r="F1022" s="219">
        <v>596</v>
      </c>
    </row>
    <row r="1023" spans="5:6" s="171" customFormat="1" ht="14.25">
      <c r="E1023" s="219" t="s">
        <v>1413</v>
      </c>
      <c r="F1023" s="219">
        <v>1154</v>
      </c>
    </row>
    <row r="1024" spans="5:6" s="171" customFormat="1" ht="14.25">
      <c r="E1024" s="219" t="s">
        <v>1414</v>
      </c>
      <c r="F1024" s="219">
        <v>1465</v>
      </c>
    </row>
    <row r="1025" spans="5:6" s="171" customFormat="1" ht="14.25">
      <c r="E1025" s="219" t="s">
        <v>1415</v>
      </c>
      <c r="F1025" s="219">
        <v>2030</v>
      </c>
    </row>
    <row r="1026" spans="5:6" s="171" customFormat="1" ht="14.25">
      <c r="E1026" s="219" t="s">
        <v>1416</v>
      </c>
      <c r="F1026" s="219">
        <v>1174</v>
      </c>
    </row>
    <row r="1027" spans="5:6" s="171" customFormat="1" ht="14.25">
      <c r="E1027" s="219" t="s">
        <v>1417</v>
      </c>
      <c r="F1027" s="219">
        <v>1205</v>
      </c>
    </row>
    <row r="1028" spans="5:6" s="171" customFormat="1" ht="14.25">
      <c r="E1028" s="219" t="s">
        <v>1418</v>
      </c>
      <c r="F1028" s="219">
        <v>48</v>
      </c>
    </row>
    <row r="1029" spans="5:6" s="171" customFormat="1" ht="14.25">
      <c r="E1029" s="219" t="s">
        <v>1419</v>
      </c>
      <c r="F1029" s="219">
        <v>347</v>
      </c>
    </row>
    <row r="1030" spans="5:6" s="171" customFormat="1" ht="14.25">
      <c r="E1030" s="219" t="s">
        <v>1420</v>
      </c>
      <c r="F1030" s="219">
        <v>994</v>
      </c>
    </row>
    <row r="1031" spans="5:6" s="171" customFormat="1" ht="14.25">
      <c r="E1031" s="219" t="s">
        <v>1421</v>
      </c>
      <c r="F1031" s="219">
        <v>1258</v>
      </c>
    </row>
    <row r="1032" spans="5:6" s="171" customFormat="1" ht="14.25">
      <c r="E1032" s="219" t="s">
        <v>1422</v>
      </c>
      <c r="F1032" s="219">
        <v>263</v>
      </c>
    </row>
    <row r="1033" spans="5:6" s="171" customFormat="1" ht="14.25">
      <c r="E1033" s="219" t="s">
        <v>1423</v>
      </c>
      <c r="F1033" s="219">
        <v>298</v>
      </c>
    </row>
    <row r="1034" spans="5:6" s="171" customFormat="1" ht="14.25">
      <c r="E1034" s="219" t="s">
        <v>1424</v>
      </c>
      <c r="F1034" s="219">
        <v>742</v>
      </c>
    </row>
    <row r="1035" spans="5:6" s="171" customFormat="1" ht="14.25">
      <c r="E1035" s="219" t="s">
        <v>1425</v>
      </c>
      <c r="F1035" s="219">
        <v>748</v>
      </c>
    </row>
    <row r="1036" spans="5:6" s="171" customFormat="1" ht="14.25">
      <c r="E1036" s="219" t="s">
        <v>1426</v>
      </c>
      <c r="F1036" s="219">
        <v>298</v>
      </c>
    </row>
    <row r="1037" spans="5:6" s="171" customFormat="1" ht="14.25">
      <c r="E1037" s="219" t="s">
        <v>1427</v>
      </c>
      <c r="F1037" s="219">
        <v>4203</v>
      </c>
    </row>
    <row r="1038" spans="5:6" s="171" customFormat="1" ht="14.25">
      <c r="E1038" s="219" t="s">
        <v>1428</v>
      </c>
      <c r="F1038" s="219">
        <v>939</v>
      </c>
    </row>
    <row r="1039" spans="5:6" s="171" customFormat="1" ht="14.25">
      <c r="E1039" s="219" t="s">
        <v>1429</v>
      </c>
      <c r="F1039" s="219">
        <v>939</v>
      </c>
    </row>
    <row r="1040" spans="5:6" s="171" customFormat="1" ht="14.25">
      <c r="E1040" s="219" t="s">
        <v>1430</v>
      </c>
      <c r="F1040" s="219">
        <v>197</v>
      </c>
    </row>
    <row r="1041" spans="5:6" s="171" customFormat="1" ht="14.25">
      <c r="E1041" s="219" t="s">
        <v>1431</v>
      </c>
      <c r="F1041" s="219">
        <v>1082</v>
      </c>
    </row>
    <row r="1042" spans="5:6" s="171" customFormat="1" ht="14.25">
      <c r="E1042" s="219" t="s">
        <v>1432</v>
      </c>
      <c r="F1042" s="219">
        <v>678</v>
      </c>
    </row>
    <row r="1043" spans="5:6" s="171" customFormat="1" ht="14.25">
      <c r="E1043" s="219" t="s">
        <v>1433</v>
      </c>
      <c r="F1043" s="219">
        <v>694</v>
      </c>
    </row>
    <row r="1044" spans="5:6" s="171" customFormat="1" ht="14.25">
      <c r="E1044" s="219" t="s">
        <v>1434</v>
      </c>
      <c r="F1044" s="219">
        <v>272</v>
      </c>
    </row>
    <row r="1045" spans="5:6" s="171" customFormat="1" ht="14.25">
      <c r="E1045" s="219" t="s">
        <v>1435</v>
      </c>
      <c r="F1045" s="219">
        <v>3657</v>
      </c>
    </row>
    <row r="1046" spans="5:6" s="171" customFormat="1" ht="14.25">
      <c r="E1046" s="219" t="s">
        <v>1436</v>
      </c>
      <c r="F1046" s="219">
        <v>570</v>
      </c>
    </row>
    <row r="1047" spans="5:6" s="171" customFormat="1" ht="14.25">
      <c r="E1047" s="219" t="s">
        <v>1437</v>
      </c>
      <c r="F1047" s="219">
        <v>1250</v>
      </c>
    </row>
    <row r="1048" spans="5:6" s="171" customFormat="1" ht="14.25">
      <c r="E1048" s="219" t="s">
        <v>1438</v>
      </c>
      <c r="F1048" s="219">
        <v>416</v>
      </c>
    </row>
    <row r="1049" spans="5:6" s="171" customFormat="1" ht="14.25">
      <c r="E1049" s="219" t="s">
        <v>1439</v>
      </c>
      <c r="F1049" s="219">
        <v>1464</v>
      </c>
    </row>
    <row r="1050" spans="5:6" s="171" customFormat="1" ht="14.25">
      <c r="E1050" s="219" t="s">
        <v>1440</v>
      </c>
      <c r="F1050" s="219">
        <v>518</v>
      </c>
    </row>
    <row r="1051" spans="5:6" s="171" customFormat="1" ht="14.25">
      <c r="E1051" s="219" t="s">
        <v>1441</v>
      </c>
      <c r="F1051" s="219">
        <v>416</v>
      </c>
    </row>
    <row r="1052" spans="5:6" s="171" customFormat="1" ht="14.25">
      <c r="E1052" s="219" t="s">
        <v>1442</v>
      </c>
      <c r="F1052" s="219">
        <v>3616</v>
      </c>
    </row>
    <row r="1053" spans="5:6" s="171" customFormat="1" ht="14.25">
      <c r="E1053" s="219" t="s">
        <v>1443</v>
      </c>
      <c r="F1053" s="219">
        <v>3608</v>
      </c>
    </row>
    <row r="1054" spans="5:6" s="171" customFormat="1" ht="14.25">
      <c r="E1054" s="219" t="s">
        <v>1444</v>
      </c>
      <c r="F1054" s="219">
        <v>1127</v>
      </c>
    </row>
    <row r="1055" spans="5:6" s="171" customFormat="1" ht="14.25">
      <c r="E1055" s="219" t="s">
        <v>1445</v>
      </c>
      <c r="F1055" s="219">
        <v>4008</v>
      </c>
    </row>
    <row r="1056" spans="5:6" s="171" customFormat="1" ht="14.25">
      <c r="E1056" s="219" t="s">
        <v>1446</v>
      </c>
      <c r="F1056" s="219">
        <v>286</v>
      </c>
    </row>
    <row r="1057" spans="5:6" s="171" customFormat="1" ht="14.25">
      <c r="E1057" s="219" t="s">
        <v>1447</v>
      </c>
      <c r="F1057" s="219">
        <v>3752</v>
      </c>
    </row>
    <row r="1058" spans="5:6" s="171" customFormat="1" ht="14.25">
      <c r="E1058" s="219" t="s">
        <v>1448</v>
      </c>
      <c r="F1058" s="219">
        <v>3651</v>
      </c>
    </row>
    <row r="1059" spans="5:6" s="171" customFormat="1" ht="14.25">
      <c r="E1059" s="219" t="s">
        <v>1449</v>
      </c>
      <c r="F1059" s="219">
        <v>1327</v>
      </c>
    </row>
    <row r="1060" spans="5:6" s="171" customFormat="1" ht="14.25">
      <c r="E1060" s="219" t="s">
        <v>1450</v>
      </c>
      <c r="F1060" s="219">
        <v>3653</v>
      </c>
    </row>
    <row r="1061" spans="5:6" s="171" customFormat="1" ht="14.25">
      <c r="E1061" s="219" t="s">
        <v>1451</v>
      </c>
      <c r="F1061" s="219">
        <v>9653</v>
      </c>
    </row>
    <row r="1062" spans="5:6" s="171" customFormat="1" ht="14.25">
      <c r="E1062" s="219" t="s">
        <v>1452</v>
      </c>
      <c r="F1062" s="219">
        <v>3637</v>
      </c>
    </row>
    <row r="1063" spans="5:6" s="171" customFormat="1" ht="14.25">
      <c r="E1063" s="219" t="s">
        <v>1453</v>
      </c>
      <c r="F1063" s="219">
        <v>9063</v>
      </c>
    </row>
    <row r="1064" spans="5:6" s="171" customFormat="1" ht="14.25">
      <c r="E1064" s="219" t="s">
        <v>1454</v>
      </c>
      <c r="F1064" s="219">
        <v>1063</v>
      </c>
    </row>
    <row r="1065" spans="5:6" s="171" customFormat="1" ht="14.25">
      <c r="E1065" s="219" t="s">
        <v>1455</v>
      </c>
      <c r="F1065" s="219">
        <v>518</v>
      </c>
    </row>
    <row r="1066" spans="5:6" s="171" customFormat="1" ht="14.25">
      <c r="E1066" s="219" t="s">
        <v>1456</v>
      </c>
      <c r="F1066" s="219">
        <v>1270</v>
      </c>
    </row>
    <row r="1067" spans="5:6" s="171" customFormat="1" ht="14.25">
      <c r="E1067" s="219" t="s">
        <v>1457</v>
      </c>
      <c r="F1067" s="219">
        <v>344</v>
      </c>
    </row>
    <row r="1068" spans="5:6" s="171" customFormat="1" ht="14.25">
      <c r="E1068" s="219" t="s">
        <v>1458</v>
      </c>
      <c r="F1068" s="219">
        <v>230</v>
      </c>
    </row>
    <row r="1069" spans="5:6" s="171" customFormat="1" ht="14.25">
      <c r="E1069" s="219" t="s">
        <v>1459</v>
      </c>
      <c r="F1069" s="219">
        <v>668</v>
      </c>
    </row>
    <row r="1070" spans="5:6" s="171" customFormat="1" ht="14.25">
      <c r="E1070" s="219" t="s">
        <v>1460</v>
      </c>
      <c r="F1070" s="219">
        <v>1933</v>
      </c>
    </row>
    <row r="1071" spans="5:6" s="171" customFormat="1" ht="14.25">
      <c r="E1071" s="219" t="s">
        <v>1461</v>
      </c>
      <c r="F1071" s="219">
        <v>1456</v>
      </c>
    </row>
    <row r="1072" spans="5:6" s="171" customFormat="1" ht="14.25">
      <c r="E1072" s="219" t="s">
        <v>1462</v>
      </c>
      <c r="F1072" s="219">
        <v>1463</v>
      </c>
    </row>
    <row r="1073" spans="5:6" s="171" customFormat="1" ht="14.25">
      <c r="E1073" s="219" t="s">
        <v>1463</v>
      </c>
      <c r="F1073" s="219">
        <v>3745</v>
      </c>
    </row>
    <row r="1074" spans="5:6" s="171" customFormat="1" ht="14.25">
      <c r="E1074" s="219" t="s">
        <v>1464</v>
      </c>
      <c r="F1074" s="219">
        <v>325</v>
      </c>
    </row>
    <row r="1075" spans="5:6" s="171" customFormat="1" ht="14.25">
      <c r="E1075" s="219" t="s">
        <v>1465</v>
      </c>
      <c r="F1075" s="219">
        <v>757</v>
      </c>
    </row>
    <row r="1076" spans="5:6" s="171" customFormat="1" ht="14.25">
      <c r="E1076" s="219" t="s">
        <v>1466</v>
      </c>
      <c r="F1076" s="219">
        <v>58</v>
      </c>
    </row>
    <row r="1077" spans="5:6" s="171" customFormat="1" ht="14.25">
      <c r="E1077" s="219" t="s">
        <v>1467</v>
      </c>
      <c r="F1077" s="219">
        <v>1222</v>
      </c>
    </row>
    <row r="1078" spans="5:6" s="171" customFormat="1" ht="14.25">
      <c r="E1078" s="219" t="s">
        <v>1468</v>
      </c>
      <c r="F1078" s="219">
        <v>1370</v>
      </c>
    </row>
    <row r="1079" spans="5:6" s="171" customFormat="1" ht="14.25">
      <c r="E1079" s="219" t="s">
        <v>1469</v>
      </c>
      <c r="F1079" s="219">
        <v>3576</v>
      </c>
    </row>
    <row r="1080" spans="5:6" s="171" customFormat="1" ht="14.25">
      <c r="E1080" s="219" t="s">
        <v>1470</v>
      </c>
      <c r="F1080" s="219">
        <v>1190</v>
      </c>
    </row>
    <row r="1081" spans="5:6" s="171" customFormat="1" ht="14.25">
      <c r="E1081" s="219" t="s">
        <v>1471</v>
      </c>
      <c r="F1081" s="219">
        <v>99</v>
      </c>
    </row>
    <row r="1082" spans="5:6" s="171" customFormat="1" ht="14.25">
      <c r="E1082" s="219" t="s">
        <v>1472</v>
      </c>
      <c r="F1082" s="219">
        <v>9099</v>
      </c>
    </row>
    <row r="1083" spans="5:6" s="171" customFormat="1" ht="14.25">
      <c r="E1083" s="219" t="s">
        <v>1473</v>
      </c>
      <c r="F1083" s="219">
        <v>3610</v>
      </c>
    </row>
    <row r="1084" spans="5:6" s="171" customFormat="1" ht="14.25">
      <c r="E1084" s="219" t="s">
        <v>1474</v>
      </c>
      <c r="F1084" s="219">
        <v>648</v>
      </c>
    </row>
    <row r="1085" spans="5:6" s="171" customFormat="1" ht="14.25">
      <c r="E1085" s="219" t="s">
        <v>1475</v>
      </c>
      <c r="F1085" s="219">
        <v>22</v>
      </c>
    </row>
    <row r="1086" spans="5:6" s="171" customFormat="1" ht="14.25">
      <c r="E1086" s="219" t="s">
        <v>1476</v>
      </c>
      <c r="F1086" s="219">
        <v>635</v>
      </c>
    </row>
    <row r="1087" spans="5:6" s="171" customFormat="1" ht="14.25">
      <c r="E1087" s="219" t="s">
        <v>1477</v>
      </c>
      <c r="F1087" s="219">
        <v>843</v>
      </c>
    </row>
    <row r="1088" spans="5:6" s="171" customFormat="1" ht="14.25">
      <c r="E1088" s="219" t="s">
        <v>1478</v>
      </c>
      <c r="F1088" s="219">
        <v>4101</v>
      </c>
    </row>
    <row r="1089" spans="5:6" s="171" customFormat="1" ht="14.25">
      <c r="E1089" s="219" t="s">
        <v>1479</v>
      </c>
      <c r="F1089" s="219">
        <v>1340</v>
      </c>
    </row>
    <row r="1090" spans="5:6" s="171" customFormat="1" ht="14.25">
      <c r="E1090" s="219" t="s">
        <v>1480</v>
      </c>
      <c r="F1090" s="219">
        <v>97</v>
      </c>
    </row>
    <row r="1091" spans="5:6" s="171" customFormat="1" ht="14.25">
      <c r="E1091" s="219" t="s">
        <v>1481</v>
      </c>
      <c r="F1091" s="219">
        <v>66</v>
      </c>
    </row>
    <row r="1092" spans="5:6" s="171" customFormat="1" ht="14.25">
      <c r="E1092" s="219" t="s">
        <v>1482</v>
      </c>
      <c r="F1092" s="219">
        <v>66</v>
      </c>
    </row>
    <row r="1093" spans="5:6" s="171" customFormat="1" ht="14.25">
      <c r="E1093" s="219" t="s">
        <v>1483</v>
      </c>
      <c r="F1093" s="219">
        <v>1930</v>
      </c>
    </row>
    <row r="1094" spans="5:6" s="171" customFormat="1" ht="14.25">
      <c r="E1094" s="219" t="s">
        <v>1484</v>
      </c>
      <c r="F1094" s="219">
        <v>1098</v>
      </c>
    </row>
    <row r="1095" spans="5:6" s="171" customFormat="1" ht="14.25">
      <c r="E1095" s="219" t="s">
        <v>1485</v>
      </c>
      <c r="F1095" s="219">
        <v>421</v>
      </c>
    </row>
    <row r="1096" spans="5:6" s="171" customFormat="1" ht="14.25">
      <c r="E1096" s="219" t="s">
        <v>1486</v>
      </c>
      <c r="F1096" s="219">
        <v>1997</v>
      </c>
    </row>
    <row r="1097" spans="5:6" s="171" customFormat="1" ht="14.25">
      <c r="E1097" s="219" t="s">
        <v>1487</v>
      </c>
      <c r="F1097" s="219">
        <v>765</v>
      </c>
    </row>
    <row r="1098" spans="5:6" s="171" customFormat="1" ht="14.25">
      <c r="E1098" s="219" t="s">
        <v>1488</v>
      </c>
      <c r="F1098" s="219">
        <v>378</v>
      </c>
    </row>
    <row r="1099" spans="5:6" s="171" customFormat="1" ht="14.25">
      <c r="E1099" s="219" t="s">
        <v>1489</v>
      </c>
      <c r="F1099" s="219">
        <v>520</v>
      </c>
    </row>
    <row r="1100" spans="5:6" s="171" customFormat="1" ht="14.25">
      <c r="E1100" s="219" t="s">
        <v>1490</v>
      </c>
      <c r="F1100" s="219">
        <v>9520</v>
      </c>
    </row>
    <row r="1101" spans="5:6" s="171" customFormat="1" ht="14.25">
      <c r="E1101" s="219" t="s">
        <v>1491</v>
      </c>
      <c r="F1101" s="219">
        <v>3605</v>
      </c>
    </row>
    <row r="1102" spans="5:6" s="171" customFormat="1" ht="14.25">
      <c r="E1102" s="219" t="s">
        <v>1492</v>
      </c>
      <c r="F1102" s="219">
        <v>620</v>
      </c>
    </row>
    <row r="1103" spans="5:6" s="171" customFormat="1" ht="14.25">
      <c r="E1103" s="219" t="s">
        <v>1493</v>
      </c>
      <c r="F1103" s="219">
        <v>3785</v>
      </c>
    </row>
    <row r="1104" spans="5:6" s="171" customFormat="1" ht="14.25">
      <c r="E1104" s="219" t="s">
        <v>1494</v>
      </c>
      <c r="F1104" s="219">
        <v>670</v>
      </c>
    </row>
    <row r="1105" spans="5:6" s="171" customFormat="1" ht="14.25">
      <c r="E1105" s="219" t="s">
        <v>1495</v>
      </c>
      <c r="F1105" s="219">
        <v>563</v>
      </c>
    </row>
    <row r="1106" spans="5:6" s="171" customFormat="1" ht="14.25">
      <c r="E1106" s="219" t="s">
        <v>1496</v>
      </c>
      <c r="F1106" s="219">
        <v>732</v>
      </c>
    </row>
    <row r="1107" spans="5:6" s="171" customFormat="1" ht="14.25">
      <c r="E1107" s="219" t="s">
        <v>1497</v>
      </c>
      <c r="F1107" s="219">
        <v>395</v>
      </c>
    </row>
    <row r="1108" spans="5:6" s="171" customFormat="1" ht="14.25">
      <c r="E1108" s="219" t="s">
        <v>1498</v>
      </c>
      <c r="F1108" s="219">
        <v>130</v>
      </c>
    </row>
    <row r="1109" spans="5:6" s="171" customFormat="1" ht="14.25">
      <c r="E1109" s="219" t="s">
        <v>1499</v>
      </c>
      <c r="F1109" s="219">
        <v>729</v>
      </c>
    </row>
    <row r="1110" spans="5:6" s="171" customFormat="1" ht="14.25">
      <c r="E1110" s="219" t="s">
        <v>1500</v>
      </c>
      <c r="F1110" s="219">
        <v>194</v>
      </c>
    </row>
    <row r="1111" spans="5:6" s="171" customFormat="1" ht="14.25">
      <c r="E1111" s="219" t="s">
        <v>1501</v>
      </c>
      <c r="F1111" s="219">
        <v>213</v>
      </c>
    </row>
    <row r="1112" spans="5:6" s="171" customFormat="1" ht="14.25">
      <c r="E1112" s="219" t="s">
        <v>1502</v>
      </c>
      <c r="F1112" s="219">
        <v>425</v>
      </c>
    </row>
    <row r="1113" spans="5:6" s="171" customFormat="1" ht="14.25">
      <c r="E1113" s="219" t="s">
        <v>1503</v>
      </c>
      <c r="F1113" s="219">
        <v>791</v>
      </c>
    </row>
    <row r="1114" spans="5:6" s="171" customFormat="1" ht="14.25">
      <c r="E1114" s="219" t="s">
        <v>1504</v>
      </c>
      <c r="F1114" s="219">
        <v>1315</v>
      </c>
    </row>
    <row r="1115" spans="5:6" s="171" customFormat="1" ht="14.25">
      <c r="E1115" s="219" t="s">
        <v>1505</v>
      </c>
      <c r="F1115" s="219">
        <v>1184</v>
      </c>
    </row>
    <row r="1116" spans="5:6" s="171" customFormat="1" ht="14.25">
      <c r="E1116" s="219" t="s">
        <v>1506</v>
      </c>
      <c r="F1116" s="219">
        <v>3648</v>
      </c>
    </row>
    <row r="1117" spans="5:6" s="171" customFormat="1" ht="14.25">
      <c r="E1117" s="219" t="s">
        <v>1507</v>
      </c>
      <c r="F1117" s="219">
        <v>4551</v>
      </c>
    </row>
    <row r="1118" spans="5:6" s="171" customFormat="1" ht="14.25">
      <c r="E1118" s="219" t="s">
        <v>1508</v>
      </c>
      <c r="F1118" s="219">
        <v>1124</v>
      </c>
    </row>
    <row r="1119" spans="5:6" s="171" customFormat="1" ht="14.25">
      <c r="E1119" s="219" t="s">
        <v>1509</v>
      </c>
      <c r="F1119" s="219">
        <v>1124</v>
      </c>
    </row>
    <row r="1120" spans="5:6" s="171" customFormat="1" ht="14.25">
      <c r="E1120" s="219" t="s">
        <v>1510</v>
      </c>
      <c r="F1120" s="219">
        <v>408</v>
      </c>
    </row>
    <row r="1121" spans="5:6" s="171" customFormat="1" ht="14.25">
      <c r="E1121" s="219" t="s">
        <v>1511</v>
      </c>
      <c r="F1121" s="219">
        <v>1197</v>
      </c>
    </row>
    <row r="1122" spans="5:6" s="171" customFormat="1" ht="14.25">
      <c r="E1122" s="219" t="s">
        <v>1512</v>
      </c>
      <c r="F1122" s="219">
        <v>1197</v>
      </c>
    </row>
    <row r="1123" spans="5:6" s="171" customFormat="1" ht="14.25">
      <c r="E1123" s="219" t="s">
        <v>1513</v>
      </c>
      <c r="F1123" s="219">
        <v>524</v>
      </c>
    </row>
    <row r="1124" spans="5:6" s="171" customFormat="1" ht="14.25">
      <c r="E1124" s="219" t="s">
        <v>1514</v>
      </c>
      <c r="F1124" s="219">
        <v>396</v>
      </c>
    </row>
    <row r="1125" spans="5:6" s="171" customFormat="1" ht="14.25">
      <c r="E1125" s="219" t="s">
        <v>1515</v>
      </c>
      <c r="F1125" s="219">
        <v>315</v>
      </c>
    </row>
    <row r="1126" spans="5:6" s="171" customFormat="1" ht="14.25">
      <c r="E1126" s="219" t="s">
        <v>1516</v>
      </c>
      <c r="F1126" s="219">
        <v>55</v>
      </c>
    </row>
    <row r="1127" spans="5:6" s="171" customFormat="1" ht="14.25">
      <c r="E1127" s="219" t="s">
        <v>1517</v>
      </c>
      <c r="F1127" s="219">
        <v>3724</v>
      </c>
    </row>
    <row r="1128" spans="5:6" s="171" customFormat="1" ht="14.25">
      <c r="E1128" s="219" t="s">
        <v>1518</v>
      </c>
      <c r="F1128" s="219">
        <v>309</v>
      </c>
    </row>
    <row r="1129" spans="5:6" s="171" customFormat="1" ht="14.25">
      <c r="E1129" s="219" t="s">
        <v>1519</v>
      </c>
      <c r="F1129" s="219">
        <v>80</v>
      </c>
    </row>
    <row r="1130" spans="5:6" s="171" customFormat="1" ht="14.25">
      <c r="E1130" s="219" t="s">
        <v>1520</v>
      </c>
      <c r="F1130" s="219">
        <v>9100</v>
      </c>
    </row>
    <row r="1131" spans="5:6" s="171" customFormat="1" ht="14.25">
      <c r="E1131" s="219" t="s">
        <v>1521</v>
      </c>
      <c r="F1131" s="219">
        <v>9101</v>
      </c>
    </row>
    <row r="1132" spans="5:6" s="171" customFormat="1" ht="14.25">
      <c r="E1132" s="219" t="s">
        <v>1522</v>
      </c>
      <c r="F1132" s="219">
        <v>9102</v>
      </c>
    </row>
    <row r="1133" spans="5:6" s="171" customFormat="1" ht="14.25">
      <c r="E1133" s="219" t="s">
        <v>1523</v>
      </c>
      <c r="F1133" s="219">
        <v>9100</v>
      </c>
    </row>
    <row r="1134" spans="5:6" s="171" customFormat="1" ht="14.25">
      <c r="E1134" s="219" t="s">
        <v>1524</v>
      </c>
      <c r="F1134" s="219">
        <v>4304</v>
      </c>
    </row>
    <row r="1135" spans="5:6" s="171" customFormat="1" ht="14.25">
      <c r="E1135" s="219" t="s">
        <v>1525</v>
      </c>
      <c r="F1135" s="219">
        <v>926</v>
      </c>
    </row>
    <row r="1136" spans="5:6" s="171" customFormat="1" ht="14.25">
      <c r="E1136" s="219" t="s">
        <v>1526</v>
      </c>
      <c r="F1136" s="219">
        <v>590</v>
      </c>
    </row>
    <row r="1137" spans="5:6" s="171" customFormat="1" ht="14.25">
      <c r="E1137" s="219" t="s">
        <v>1527</v>
      </c>
      <c r="F1137" s="219">
        <v>4303</v>
      </c>
    </row>
    <row r="1138" spans="5:6" s="171" customFormat="1" ht="14.25">
      <c r="E1138" s="219" t="s">
        <v>1528</v>
      </c>
      <c r="F1138" s="219">
        <v>405</v>
      </c>
    </row>
    <row r="1139" spans="5:6" s="171" customFormat="1" ht="14.25">
      <c r="E1139" s="219" t="s">
        <v>1529</v>
      </c>
      <c r="F1139" s="219">
        <v>296</v>
      </c>
    </row>
    <row r="1140" spans="5:6" s="171" customFormat="1" ht="14.25">
      <c r="E1140" s="219" t="s">
        <v>1530</v>
      </c>
      <c r="F1140" s="219">
        <v>3725</v>
      </c>
    </row>
    <row r="1141" spans="5:6" s="171" customFormat="1" ht="14.25">
      <c r="E1141" s="219" t="s">
        <v>1531</v>
      </c>
      <c r="F1141" s="219">
        <v>1057</v>
      </c>
    </row>
    <row r="1142" spans="5:6" s="171" customFormat="1" ht="14.25">
      <c r="E1142" s="219" t="s">
        <v>1532</v>
      </c>
      <c r="F1142" s="219">
        <v>1279</v>
      </c>
    </row>
    <row r="1143" spans="5:6" s="171" customFormat="1" ht="14.25">
      <c r="E1143" s="219" t="s">
        <v>1533</v>
      </c>
      <c r="F1143" s="219">
        <v>312</v>
      </c>
    </row>
    <row r="1144" spans="5:6" s="171" customFormat="1" ht="14.25">
      <c r="E1144" s="219" t="s">
        <v>1534</v>
      </c>
      <c r="F1144" s="219">
        <v>686</v>
      </c>
    </row>
    <row r="1145" spans="5:6" s="171" customFormat="1" ht="14.25">
      <c r="E1145" s="219" t="s">
        <v>1535</v>
      </c>
      <c r="F1145" s="219">
        <v>858</v>
      </c>
    </row>
    <row r="1146" spans="5:6" s="171" customFormat="1" ht="14.25">
      <c r="E1146" s="219" t="s">
        <v>1536</v>
      </c>
      <c r="F1146" s="219">
        <v>827</v>
      </c>
    </row>
    <row r="1147" spans="5:6" s="171" customFormat="1" ht="14.25">
      <c r="E1147" s="219" t="s">
        <v>1537</v>
      </c>
      <c r="F1147" s="219">
        <v>1071</v>
      </c>
    </row>
    <row r="1148" spans="5:6" s="171" customFormat="1" ht="14.25">
      <c r="E1148" s="219" t="s">
        <v>1538</v>
      </c>
      <c r="F1148" s="219">
        <v>1259</v>
      </c>
    </row>
    <row r="1149" spans="5:6" s="171" customFormat="1" ht="14.25">
      <c r="E1149" s="219" t="s">
        <v>1539</v>
      </c>
      <c r="F1149" s="219">
        <v>4303</v>
      </c>
    </row>
    <row r="1150" spans="5:6" s="171" customFormat="1" ht="14.25">
      <c r="E1150" s="219" t="s">
        <v>1540</v>
      </c>
      <c r="F1150" s="219">
        <v>296</v>
      </c>
    </row>
    <row r="1151" spans="5:6" s="171" customFormat="1" ht="14.25">
      <c r="E1151" s="219" t="s">
        <v>1541</v>
      </c>
      <c r="F1151" s="219">
        <v>9725</v>
      </c>
    </row>
    <row r="1152" spans="5:6" s="171" customFormat="1" ht="14.25">
      <c r="E1152" s="219" t="s">
        <v>1542</v>
      </c>
      <c r="F1152" s="219">
        <v>1057</v>
      </c>
    </row>
    <row r="1153" spans="5:6" s="171" customFormat="1" ht="14.25">
      <c r="E1153" s="219" t="s">
        <v>1543</v>
      </c>
      <c r="F1153" s="219">
        <v>1314</v>
      </c>
    </row>
    <row r="1154" spans="5:6" s="171" customFormat="1" ht="14.25">
      <c r="E1154" s="219" t="s">
        <v>1544</v>
      </c>
      <c r="F1154" s="219">
        <v>1279</v>
      </c>
    </row>
    <row r="1155" spans="5:6" s="171" customFormat="1" ht="14.25">
      <c r="E1155" s="219" t="s">
        <v>1545</v>
      </c>
      <c r="F1155" s="219">
        <v>1333</v>
      </c>
    </row>
    <row r="1156" spans="5:6" s="171" customFormat="1" ht="14.25">
      <c r="E1156" s="219" t="s">
        <v>1546</v>
      </c>
      <c r="F1156" s="219">
        <v>3790</v>
      </c>
    </row>
    <row r="1157" spans="5:6" s="171" customFormat="1" ht="14.25">
      <c r="E1157" s="219" t="s">
        <v>1547</v>
      </c>
      <c r="F1157" s="219">
        <v>1284</v>
      </c>
    </row>
    <row r="1158" spans="5:6" s="171" customFormat="1" ht="14.25">
      <c r="E1158" s="219" t="s">
        <v>1548</v>
      </c>
      <c r="F1158" s="219">
        <v>3726</v>
      </c>
    </row>
    <row r="1159" spans="5:6" s="171" customFormat="1" ht="14.25">
      <c r="E1159" s="219" t="s">
        <v>1549</v>
      </c>
      <c r="F1159" s="219">
        <v>9726</v>
      </c>
    </row>
    <row r="1160" spans="5:6" s="171" customFormat="1" ht="14.25">
      <c r="E1160" s="219" t="s">
        <v>1550</v>
      </c>
      <c r="F1160" s="219">
        <v>447</v>
      </c>
    </row>
    <row r="1161" spans="5:6" s="171" customFormat="1" ht="14.25">
      <c r="E1161" s="219" t="s">
        <v>1551</v>
      </c>
      <c r="F1161" s="219">
        <v>833</v>
      </c>
    </row>
    <row r="1162" spans="5:6" s="171" customFormat="1" ht="14.25">
      <c r="E1162" s="219" t="s">
        <v>1552</v>
      </c>
      <c r="F1162" s="219">
        <v>59</v>
      </c>
    </row>
    <row r="1163" spans="5:6" s="171" customFormat="1" ht="14.25">
      <c r="E1163" s="219" t="s">
        <v>1553</v>
      </c>
      <c r="F1163" s="219">
        <v>1277</v>
      </c>
    </row>
    <row r="1164" spans="5:6" s="171" customFormat="1" ht="14.25">
      <c r="E1164" s="219" t="s">
        <v>1554</v>
      </c>
      <c r="F1164" s="219">
        <v>1278</v>
      </c>
    </row>
    <row r="1165" spans="5:6" s="171" customFormat="1" ht="14.25">
      <c r="E1165" s="219" t="s">
        <v>1555</v>
      </c>
      <c r="F1165" s="219">
        <v>3757</v>
      </c>
    </row>
    <row r="1166" spans="5:6" s="171" customFormat="1" ht="14.25">
      <c r="E1166" s="219" t="s">
        <v>1556</v>
      </c>
      <c r="F1166" s="219">
        <v>3783</v>
      </c>
    </row>
    <row r="1167" spans="5:6" s="171" customFormat="1" ht="14.25">
      <c r="E1167" s="219" t="s">
        <v>1557</v>
      </c>
      <c r="F1167" s="219">
        <v>9783</v>
      </c>
    </row>
    <row r="1168" spans="5:6" s="171" customFormat="1" ht="14.25">
      <c r="E1168" s="219" t="s">
        <v>1558</v>
      </c>
      <c r="F1168" s="219">
        <v>3728</v>
      </c>
    </row>
    <row r="1169" spans="5:6" s="171" customFormat="1" ht="14.25">
      <c r="E1169" s="219" t="s">
        <v>1559</v>
      </c>
      <c r="F1169" s="219">
        <v>3721</v>
      </c>
    </row>
    <row r="1170" spans="5:6" s="171" customFormat="1" ht="14.25">
      <c r="E1170" s="219" t="s">
        <v>1560</v>
      </c>
      <c r="F1170" s="219">
        <v>1269</v>
      </c>
    </row>
    <row r="1171" spans="5:6" s="171" customFormat="1" ht="14.25">
      <c r="E1171" s="219" t="s">
        <v>1561</v>
      </c>
      <c r="F1171" s="219">
        <v>9943</v>
      </c>
    </row>
    <row r="1172" spans="5:6" s="171" customFormat="1" ht="14.25">
      <c r="E1172" s="219" t="s">
        <v>1562</v>
      </c>
      <c r="F1172" s="219">
        <v>4023</v>
      </c>
    </row>
    <row r="1173" spans="5:6" s="171" customFormat="1" ht="14.25">
      <c r="E1173" s="219" t="s">
        <v>1563</v>
      </c>
      <c r="F1173" s="219">
        <v>844</v>
      </c>
    </row>
    <row r="1174" spans="5:6" s="171" customFormat="1" ht="14.25">
      <c r="E1174" s="219" t="s">
        <v>1564</v>
      </c>
      <c r="F1174" s="219">
        <v>3753</v>
      </c>
    </row>
    <row r="1175" spans="5:6" s="171" customFormat="1" ht="14.25">
      <c r="E1175" s="219" t="s">
        <v>1565</v>
      </c>
      <c r="F1175" s="219">
        <v>3716</v>
      </c>
    </row>
    <row r="1176" spans="5:6" s="171" customFormat="1" ht="14.25">
      <c r="E1176" s="219" t="s">
        <v>1566</v>
      </c>
      <c r="F1176" s="219">
        <v>3755</v>
      </c>
    </row>
    <row r="1177" spans="5:6" s="171" customFormat="1" ht="14.25">
      <c r="E1177" s="219" t="s">
        <v>1567</v>
      </c>
      <c r="F1177" s="219">
        <v>1940</v>
      </c>
    </row>
    <row r="1178" spans="5:6" s="171" customFormat="1" ht="14.25">
      <c r="E1178" s="219" t="s">
        <v>1568</v>
      </c>
      <c r="F1178" s="219">
        <v>1901</v>
      </c>
    </row>
    <row r="1179" spans="5:6" s="171" customFormat="1" ht="14.25">
      <c r="E1179" s="219" t="s">
        <v>1569</v>
      </c>
      <c r="F1179" s="219">
        <v>2045</v>
      </c>
    </row>
    <row r="1180" spans="5:6" s="171" customFormat="1" ht="14.25">
      <c r="E1180" s="219" t="s">
        <v>1570</v>
      </c>
      <c r="F1180" s="219">
        <v>3767</v>
      </c>
    </row>
    <row r="1181" spans="5:6" s="171" customFormat="1" ht="14.25">
      <c r="E1181" s="219" t="s">
        <v>1571</v>
      </c>
      <c r="F1181" s="219">
        <v>449</v>
      </c>
    </row>
    <row r="1182" spans="5:6" s="171" customFormat="1" ht="14.25">
      <c r="E1182" s="219" t="s">
        <v>1572</v>
      </c>
      <c r="F1182" s="219">
        <v>809</v>
      </c>
    </row>
    <row r="1183" spans="5:6" s="171" customFormat="1" ht="14.25">
      <c r="E1183" s="219" t="s">
        <v>1573</v>
      </c>
      <c r="F1183" s="219">
        <v>522</v>
      </c>
    </row>
    <row r="1184" spans="5:6" s="171" customFormat="1" ht="14.25">
      <c r="E1184" s="219" t="s">
        <v>1574</v>
      </c>
      <c r="F1184" s="219">
        <v>433</v>
      </c>
    </row>
    <row r="1185" spans="5:6" s="171" customFormat="1" ht="14.25">
      <c r="E1185" s="219" t="s">
        <v>1575</v>
      </c>
      <c r="F1185" s="219">
        <v>777</v>
      </c>
    </row>
    <row r="1186" spans="5:6" s="171" customFormat="1" ht="14.25">
      <c r="E1186" s="219" t="s">
        <v>1576</v>
      </c>
      <c r="F1186" s="219">
        <v>705</v>
      </c>
    </row>
    <row r="1187" spans="5:6" s="171" customFormat="1" ht="14.25">
      <c r="E1187" s="219" t="s">
        <v>1577</v>
      </c>
      <c r="F1187" s="219">
        <v>1147</v>
      </c>
    </row>
    <row r="1188" spans="5:6" s="171" customFormat="1" ht="14.25">
      <c r="E1188" s="219" t="s">
        <v>1578</v>
      </c>
      <c r="F1188" s="219">
        <v>4014</v>
      </c>
    </row>
    <row r="1189" spans="5:6" s="171" customFormat="1" ht="14.25">
      <c r="E1189" s="219" t="s">
        <v>1579</v>
      </c>
      <c r="F1189" s="219">
        <v>1369</v>
      </c>
    </row>
    <row r="1190" spans="5:6" s="171" customFormat="1" ht="14.25">
      <c r="E1190" s="219" t="s">
        <v>1580</v>
      </c>
      <c r="F1190" s="219">
        <v>174</v>
      </c>
    </row>
    <row r="1191" spans="5:6" s="171" customFormat="1" ht="14.25">
      <c r="E1191" s="219" t="s">
        <v>1581</v>
      </c>
      <c r="F1191" s="219">
        <v>1254</v>
      </c>
    </row>
    <row r="1192" spans="5:6" s="171" customFormat="1" ht="14.25">
      <c r="E1192" s="219" t="s">
        <v>1582</v>
      </c>
      <c r="F1192" s="219">
        <v>523</v>
      </c>
    </row>
    <row r="1193" spans="5:6" s="171" customFormat="1" ht="14.25">
      <c r="E1193" s="219" t="s">
        <v>1583</v>
      </c>
      <c r="F1193" s="219">
        <v>3655</v>
      </c>
    </row>
    <row r="1194" spans="5:6" s="171" customFormat="1" ht="14.25">
      <c r="E1194" s="219" t="s">
        <v>1584</v>
      </c>
      <c r="F1194" s="219">
        <v>1419</v>
      </c>
    </row>
    <row r="1195" spans="5:6" s="171" customFormat="1" ht="14.25">
      <c r="E1195" s="219" t="s">
        <v>1585</v>
      </c>
      <c r="F1195" s="219">
        <v>351</v>
      </c>
    </row>
    <row r="1196" spans="5:6" s="171" customFormat="1" ht="14.25">
      <c r="E1196" s="219" t="s">
        <v>1586</v>
      </c>
      <c r="F1196" s="219">
        <v>1195</v>
      </c>
    </row>
    <row r="1197" spans="5:6" s="171" customFormat="1" ht="14.25">
      <c r="E1197" s="219" t="s">
        <v>1587</v>
      </c>
      <c r="F1197" s="219">
        <v>1280</v>
      </c>
    </row>
    <row r="1198" spans="5:6" s="171" customFormat="1" ht="14.25">
      <c r="E1198" s="219" t="s">
        <v>1588</v>
      </c>
      <c r="F1198" s="219">
        <v>808</v>
      </c>
    </row>
    <row r="1199" spans="5:6" s="171" customFormat="1" ht="14.25">
      <c r="E1199" s="219" t="s">
        <v>1589</v>
      </c>
      <c r="F1199" s="219">
        <v>553</v>
      </c>
    </row>
    <row r="1200" spans="5:6" s="171" customFormat="1" ht="14.25">
      <c r="E1200" s="219" t="s">
        <v>1590</v>
      </c>
      <c r="F1200" s="219">
        <v>720</v>
      </c>
    </row>
    <row r="1201" spans="5:6" s="171" customFormat="1" ht="14.25">
      <c r="E1201" s="219" t="s">
        <v>1591</v>
      </c>
      <c r="F1201" s="219">
        <v>256</v>
      </c>
    </row>
    <row r="1202" spans="5:6" s="171" customFormat="1" ht="14.25">
      <c r="E1202" s="219" t="s">
        <v>1592</v>
      </c>
      <c r="F1202" s="219">
        <v>256</v>
      </c>
    </row>
    <row r="1203" spans="5:6" s="171" customFormat="1" ht="14.25">
      <c r="E1203" s="219" t="s">
        <v>1593</v>
      </c>
      <c r="F1203" s="219">
        <v>11</v>
      </c>
    </row>
    <row r="1204" spans="5:6" s="171" customFormat="1" ht="14.25">
      <c r="E1204" s="219" t="s">
        <v>1594</v>
      </c>
      <c r="F1204" s="219">
        <v>165</v>
      </c>
    </row>
    <row r="1205" spans="5:6" s="171" customFormat="1" ht="14.25">
      <c r="E1205" s="219" t="s">
        <v>1595</v>
      </c>
      <c r="F1205" s="219">
        <v>402</v>
      </c>
    </row>
    <row r="1206" spans="5:6" s="171" customFormat="1" ht="14.25">
      <c r="E1206" s="219" t="s">
        <v>1596</v>
      </c>
      <c r="F1206" s="219">
        <v>699</v>
      </c>
    </row>
    <row r="1207" spans="5:6" s="171" customFormat="1" ht="14.25">
      <c r="E1207" s="219" t="s">
        <v>1597</v>
      </c>
      <c r="F1207" s="219">
        <v>2047</v>
      </c>
    </row>
    <row r="1208" spans="5:6" s="171" customFormat="1" ht="14.25">
      <c r="E1208" s="219" t="s">
        <v>1598</v>
      </c>
      <c r="F1208" s="219">
        <v>69</v>
      </c>
    </row>
    <row r="1209" spans="5:6" s="171" customFormat="1" ht="14.25">
      <c r="E1209" s="219" t="s">
        <v>1599</v>
      </c>
      <c r="F1209" s="219">
        <v>348</v>
      </c>
    </row>
    <row r="1210" spans="5:6" s="171" customFormat="1" ht="14.25">
      <c r="E1210" s="219" t="s">
        <v>1600</v>
      </c>
      <c r="F1210" s="219">
        <v>769</v>
      </c>
    </row>
    <row r="1211" spans="5:6" s="171" customFormat="1" ht="14.25">
      <c r="E1211" s="219" t="s">
        <v>1601</v>
      </c>
      <c r="F1211" s="219">
        <v>2048</v>
      </c>
    </row>
    <row r="1212" spans="5:6" s="171" customFormat="1" ht="14.25">
      <c r="E1212" s="219" t="s">
        <v>1602</v>
      </c>
      <c r="F1212" s="219">
        <v>331</v>
      </c>
    </row>
    <row r="1213" spans="5:6" s="171" customFormat="1" ht="14.25">
      <c r="E1213" s="219" t="s">
        <v>1603</v>
      </c>
      <c r="F1213" s="219">
        <v>602</v>
      </c>
    </row>
    <row r="1214" spans="5:6" s="171" customFormat="1" ht="14.25">
      <c r="E1214" s="219" t="s">
        <v>1604</v>
      </c>
      <c r="F1214" s="219">
        <v>1236</v>
      </c>
    </row>
    <row r="1215" spans="5:6" s="171" customFormat="1" ht="14.25">
      <c r="E1215" s="219" t="s">
        <v>1605</v>
      </c>
      <c r="F1215" s="219">
        <v>3620</v>
      </c>
    </row>
    <row r="1216" spans="5:6" s="171" customFormat="1" ht="14.25">
      <c r="E1216" s="219" t="s">
        <v>1606</v>
      </c>
      <c r="F1216" s="219">
        <v>825</v>
      </c>
    </row>
    <row r="1217" spans="5:6" s="171" customFormat="1" ht="14.25">
      <c r="E1217" s="219" t="s">
        <v>1607</v>
      </c>
      <c r="F1217" s="219">
        <v>1143</v>
      </c>
    </row>
    <row r="1218" spans="5:6" s="171" customFormat="1" ht="14.25">
      <c r="E1218" s="219" t="s">
        <v>1608</v>
      </c>
      <c r="F1218" s="219">
        <v>7200</v>
      </c>
    </row>
    <row r="1219" spans="5:6" s="171" customFormat="1" ht="14.25">
      <c r="E1219" s="219" t="s">
        <v>1609</v>
      </c>
      <c r="F1219" s="219">
        <v>186</v>
      </c>
    </row>
    <row r="1220" spans="5:6" s="171" customFormat="1" ht="14.25">
      <c r="E1220" s="219" t="s">
        <v>1610</v>
      </c>
      <c r="F1220" s="219">
        <v>3787</v>
      </c>
    </row>
    <row r="1221" spans="5:6" s="171" customFormat="1" ht="14.25">
      <c r="E1221" s="219" t="s">
        <v>1611</v>
      </c>
      <c r="F1221" s="219">
        <v>15</v>
      </c>
    </row>
    <row r="1222" spans="5:6" s="171" customFormat="1" ht="14.25">
      <c r="E1222" s="219" t="s">
        <v>1612</v>
      </c>
      <c r="F1222" s="219">
        <v>1998</v>
      </c>
    </row>
    <row r="1223" spans="5:6" s="171" customFormat="1" ht="14.25">
      <c r="E1223" s="219" t="s">
        <v>1613</v>
      </c>
      <c r="F1223" s="219">
        <v>3713</v>
      </c>
    </row>
    <row r="1224" spans="5:6" s="171" customFormat="1" ht="14.25">
      <c r="E1224" s="219" t="s">
        <v>1614</v>
      </c>
      <c r="F1224" s="219">
        <v>158</v>
      </c>
    </row>
    <row r="1225" spans="5:6" s="171" customFormat="1" ht="14.25">
      <c r="E1225" s="219" t="s">
        <v>1615</v>
      </c>
      <c r="F1225" s="219">
        <v>257</v>
      </c>
    </row>
    <row r="1226" spans="5:6" s="171" customFormat="1" ht="14.25">
      <c r="E1226" s="219" t="s">
        <v>1616</v>
      </c>
      <c r="F1226" s="219">
        <v>1041</v>
      </c>
    </row>
    <row r="1227" spans="5:6" s="171" customFormat="1" ht="14.25">
      <c r="E1227" s="219" t="s">
        <v>1617</v>
      </c>
      <c r="F1227" s="219">
        <v>1041</v>
      </c>
    </row>
    <row r="1228" spans="5:6" s="171" customFormat="1" ht="14.25">
      <c r="E1228" s="219" t="s">
        <v>1618</v>
      </c>
      <c r="F1228" s="219">
        <v>1195</v>
      </c>
    </row>
    <row r="1229" spans="5:6" s="171" customFormat="1" ht="14.25">
      <c r="E1229" s="219" t="s">
        <v>1619</v>
      </c>
      <c r="F1229" s="219">
        <v>1280</v>
      </c>
    </row>
    <row r="1230" spans="5:6" s="171" customFormat="1" ht="14.25">
      <c r="E1230" s="219" t="s">
        <v>1620</v>
      </c>
      <c r="F1230" s="219">
        <v>851</v>
      </c>
    </row>
    <row r="1231" spans="5:6" s="171" customFormat="1" ht="14.25">
      <c r="E1231" s="219" t="s">
        <v>1621</v>
      </c>
      <c r="F1231" s="219">
        <v>359</v>
      </c>
    </row>
    <row r="1232" spans="5:6" s="171" customFormat="1" ht="14.25">
      <c r="E1232" s="219" t="s">
        <v>1622</v>
      </c>
      <c r="F1232" s="219">
        <v>359</v>
      </c>
    </row>
    <row r="1233" spans="5:6" s="171" customFormat="1" ht="14.25">
      <c r="E1233" s="219" t="s">
        <v>1623</v>
      </c>
      <c r="F1233" s="219">
        <v>435</v>
      </c>
    </row>
    <row r="1234" spans="5:6" s="171" customFormat="1" ht="14.25">
      <c r="E1234" s="219" t="s">
        <v>1624</v>
      </c>
      <c r="F1234" s="219">
        <v>7300</v>
      </c>
    </row>
    <row r="1235" spans="5:6" s="171" customFormat="1" ht="14.25">
      <c r="E1235" s="219" t="s">
        <v>1625</v>
      </c>
      <c r="F1235" s="219">
        <v>7301</v>
      </c>
    </row>
    <row r="1236" spans="5:6" s="171" customFormat="1" ht="14.25">
      <c r="E1236" s="219" t="s">
        <v>1626</v>
      </c>
      <c r="F1236" s="219">
        <v>1061</v>
      </c>
    </row>
    <row r="1237" spans="5:6" s="171" customFormat="1" ht="14.25">
      <c r="E1237" s="219" t="s">
        <v>1627</v>
      </c>
      <c r="F1237" s="219">
        <v>1401</v>
      </c>
    </row>
    <row r="1238" spans="5:6" s="171" customFormat="1" ht="14.25">
      <c r="E1238" s="219" t="s">
        <v>1628</v>
      </c>
      <c r="F1238" s="219">
        <v>1401</v>
      </c>
    </row>
    <row r="1239" spans="5:6" s="171" customFormat="1" ht="14.25">
      <c r="E1239" s="219" t="s">
        <v>1629</v>
      </c>
      <c r="F1239" s="219">
        <v>1061</v>
      </c>
    </row>
    <row r="1240" spans="5:6" s="171" customFormat="1" ht="14.25">
      <c r="E1240" s="219" t="s">
        <v>1630</v>
      </c>
      <c r="F1240" s="219">
        <v>2500</v>
      </c>
    </row>
    <row r="1241" spans="5:6" s="171" customFormat="1" ht="14.25">
      <c r="E1241" s="219" t="s">
        <v>1631</v>
      </c>
      <c r="F1241" s="219">
        <v>1894</v>
      </c>
    </row>
    <row r="1242" spans="5:6" s="171" customFormat="1" ht="14.25">
      <c r="E1242" s="219" t="s">
        <v>1632</v>
      </c>
      <c r="F1242" s="219">
        <v>3555</v>
      </c>
    </row>
    <row r="1243" spans="5:6" s="171" customFormat="1" ht="14.25">
      <c r="E1243" s="219" t="s">
        <v>1633</v>
      </c>
      <c r="F1243" s="219">
        <v>693</v>
      </c>
    </row>
    <row r="1244" spans="5:6" s="171" customFormat="1" ht="14.25">
      <c r="E1244" s="219" t="s">
        <v>1634</v>
      </c>
      <c r="F1244" s="219">
        <v>1242</v>
      </c>
    </row>
    <row r="1245" spans="5:6" s="171" customFormat="1" ht="14.25">
      <c r="E1245" s="219" t="s">
        <v>1635</v>
      </c>
      <c r="F1245" s="219">
        <v>792</v>
      </c>
    </row>
    <row r="1246" spans="5:6" s="171" customFormat="1" ht="14.25">
      <c r="E1246" s="219" t="s">
        <v>1636</v>
      </c>
      <c r="F1246" s="219">
        <v>792</v>
      </c>
    </row>
    <row r="1247" spans="5:6" s="171" customFormat="1" ht="14.25">
      <c r="E1247" s="219" t="s">
        <v>1637</v>
      </c>
      <c r="F1247" s="219">
        <v>246</v>
      </c>
    </row>
    <row r="1248" spans="5:6" s="171" customFormat="1" ht="14.25">
      <c r="E1248" s="219" t="s">
        <v>1638</v>
      </c>
      <c r="F1248" s="219">
        <v>9246</v>
      </c>
    </row>
    <row r="1249" spans="5:6" s="171" customFormat="1" ht="14.25">
      <c r="E1249" s="219" t="s">
        <v>1639</v>
      </c>
      <c r="F1249" s="219">
        <v>7400</v>
      </c>
    </row>
    <row r="1250" spans="5:6" s="171" customFormat="1" ht="14.25">
      <c r="E1250" s="219" t="s">
        <v>1640</v>
      </c>
      <c r="F1250" s="219">
        <v>525</v>
      </c>
    </row>
    <row r="1251" spans="5:6" s="171" customFormat="1" ht="14.25">
      <c r="E1251" s="219" t="s">
        <v>1641</v>
      </c>
      <c r="F1251" s="219">
        <v>578</v>
      </c>
    </row>
    <row r="1252" spans="5:6" s="171" customFormat="1" ht="14.25">
      <c r="E1252" s="219" t="s">
        <v>1642</v>
      </c>
      <c r="F1252" s="219">
        <v>587</v>
      </c>
    </row>
    <row r="1253" spans="5:6" s="171" customFormat="1" ht="14.25">
      <c r="E1253" s="219" t="s">
        <v>1643</v>
      </c>
      <c r="F1253" s="219">
        <v>2046</v>
      </c>
    </row>
    <row r="1254" spans="5:6" s="171" customFormat="1" ht="14.25">
      <c r="E1254" s="219" t="s">
        <v>1644</v>
      </c>
      <c r="F1254" s="219">
        <v>12</v>
      </c>
    </row>
    <row r="1255" spans="5:6" s="171" customFormat="1" ht="14.25">
      <c r="E1255" s="219" t="s">
        <v>1645</v>
      </c>
      <c r="F1255" s="219">
        <v>942</v>
      </c>
    </row>
    <row r="1256" spans="5:6" s="171" customFormat="1" ht="14.25">
      <c r="E1256" s="219" t="s">
        <v>1646</v>
      </c>
      <c r="F1256" s="219">
        <v>989</v>
      </c>
    </row>
    <row r="1257" spans="5:6" s="171" customFormat="1" ht="14.25">
      <c r="E1257" s="219" t="s">
        <v>1647</v>
      </c>
      <c r="F1257" s="219">
        <v>989</v>
      </c>
    </row>
    <row r="1258" spans="5:6" s="171" customFormat="1" ht="14.25">
      <c r="E1258" s="219" t="s">
        <v>1648</v>
      </c>
      <c r="F1258" s="219">
        <v>942</v>
      </c>
    </row>
    <row r="1259" spans="5:6" s="171" customFormat="1" ht="14.25">
      <c r="E1259" s="219" t="s">
        <v>1649</v>
      </c>
      <c r="F1259" s="219">
        <v>526</v>
      </c>
    </row>
    <row r="1260" spans="5:6" s="171" customFormat="1" ht="14.25">
      <c r="E1260" s="219" t="s">
        <v>1650</v>
      </c>
      <c r="F1260" s="219">
        <v>3756</v>
      </c>
    </row>
    <row r="1261" spans="5:6" s="171" customFormat="1" ht="14.25">
      <c r="E1261" s="219" t="s">
        <v>1651</v>
      </c>
      <c r="F1261" s="219">
        <v>1238</v>
      </c>
    </row>
    <row r="1262" spans="5:6" s="171" customFormat="1" ht="14.25">
      <c r="E1262" s="219" t="s">
        <v>1652</v>
      </c>
      <c r="F1262" s="219">
        <v>7500</v>
      </c>
    </row>
    <row r="1263" spans="5:6" s="171" customFormat="1" ht="14.25">
      <c r="E1263" s="219" t="s">
        <v>1653</v>
      </c>
      <c r="F1263" s="219">
        <v>7501</v>
      </c>
    </row>
    <row r="1264" spans="5:6" s="171" customFormat="1" ht="14.25">
      <c r="E1264" s="219" t="s">
        <v>1654</v>
      </c>
      <c r="F1264" s="219">
        <v>1170</v>
      </c>
    </row>
    <row r="1265" spans="5:6" s="171" customFormat="1" ht="14.25">
      <c r="E1265" s="219" t="s">
        <v>1655</v>
      </c>
      <c r="F1265" s="219">
        <v>1170</v>
      </c>
    </row>
    <row r="1266" spans="5:6" s="171" customFormat="1" ht="14.25">
      <c r="E1266" s="219" t="s">
        <v>1656</v>
      </c>
      <c r="F1266" s="219">
        <v>9927</v>
      </c>
    </row>
    <row r="1267" spans="5:6" s="171" customFormat="1" ht="14.25">
      <c r="E1267" s="219" t="s">
        <v>1657</v>
      </c>
      <c r="F1267" s="219">
        <v>1245</v>
      </c>
    </row>
    <row r="1268" spans="5:6" s="171" customFormat="1" ht="14.25">
      <c r="E1268" s="219" t="s">
        <v>1658</v>
      </c>
      <c r="F1268" s="219">
        <v>3567</v>
      </c>
    </row>
    <row r="1269" spans="5:6" s="171" customFormat="1" ht="14.25">
      <c r="E1269" s="219" t="s">
        <v>1659</v>
      </c>
      <c r="F1269" s="219">
        <v>1156</v>
      </c>
    </row>
    <row r="1270" spans="5:6" s="171" customFormat="1" ht="14.25">
      <c r="E1270" s="219" t="s">
        <v>1660</v>
      </c>
      <c r="F1270" s="219">
        <v>1328</v>
      </c>
    </row>
    <row r="1271" spans="5:6" s="171" customFormat="1" ht="14.25">
      <c r="E1271" s="219" t="s">
        <v>1661</v>
      </c>
      <c r="F1271" s="219">
        <v>419</v>
      </c>
    </row>
    <row r="1272" spans="5:6" s="171" customFormat="1" ht="14.25">
      <c r="E1272" s="219" t="s">
        <v>1662</v>
      </c>
      <c r="F1272" s="219">
        <v>454</v>
      </c>
    </row>
    <row r="1273" spans="5:6" s="171" customFormat="1" ht="14.25">
      <c r="E1273" s="219" t="s">
        <v>1663</v>
      </c>
      <c r="F1273" s="219">
        <v>1176</v>
      </c>
    </row>
    <row r="1274" spans="5:6" s="171" customFormat="1" ht="14.25">
      <c r="E1274" s="219" t="s">
        <v>1664</v>
      </c>
      <c r="F1274" s="219">
        <v>1927</v>
      </c>
    </row>
    <row r="1275" spans="5:6" s="171" customFormat="1" ht="14.25">
      <c r="E1275" s="219" t="s">
        <v>1665</v>
      </c>
      <c r="F1275" s="219">
        <v>1818</v>
      </c>
    </row>
    <row r="1276" spans="5:6" s="171" customFormat="1" ht="14.25">
      <c r="E1276" s="219" t="s">
        <v>1666</v>
      </c>
      <c r="F1276" s="219">
        <v>610</v>
      </c>
    </row>
    <row r="1277" spans="5:6" s="171" customFormat="1" ht="14.25">
      <c r="E1277" s="219" t="s">
        <v>1667</v>
      </c>
      <c r="F1277" s="219">
        <v>892</v>
      </c>
    </row>
    <row r="1278" spans="5:6" s="171" customFormat="1" ht="14.25">
      <c r="E1278" s="219" t="s">
        <v>1668</v>
      </c>
      <c r="F1278" s="219">
        <v>376</v>
      </c>
    </row>
    <row r="1279" spans="5:6" s="171" customFormat="1" ht="14.25">
      <c r="E1279" s="219" t="s">
        <v>1669</v>
      </c>
      <c r="F1279" s="219">
        <v>794</v>
      </c>
    </row>
    <row r="1280" spans="5:6" s="171" customFormat="1" ht="14.25">
      <c r="E1280" s="219" t="s">
        <v>1670</v>
      </c>
      <c r="F1280" s="219">
        <v>4501</v>
      </c>
    </row>
    <row r="1281" spans="5:6" s="171" customFormat="1" ht="14.25">
      <c r="E1281" s="219" t="s">
        <v>1671</v>
      </c>
      <c r="F1281" s="219">
        <v>1924</v>
      </c>
    </row>
    <row r="1282" spans="5:6" s="171" customFormat="1" ht="14.25">
      <c r="E1282" s="219" t="s">
        <v>1672</v>
      </c>
      <c r="F1282" s="219">
        <v>1199</v>
      </c>
    </row>
    <row r="1283" spans="5:6" s="171" customFormat="1" ht="14.25">
      <c r="E1283" s="219" t="s">
        <v>1673</v>
      </c>
      <c r="F1283" s="219">
        <v>1175</v>
      </c>
    </row>
    <row r="1284" spans="5:6" s="171" customFormat="1" ht="14.25">
      <c r="E1284" s="219" t="s">
        <v>1674</v>
      </c>
      <c r="F1284" s="219">
        <v>2035</v>
      </c>
    </row>
    <row r="1285" spans="5:6" s="171" customFormat="1" ht="14.25">
      <c r="E1285" s="219" t="s">
        <v>1675</v>
      </c>
      <c r="F1285" s="219">
        <v>826</v>
      </c>
    </row>
    <row r="1286" spans="5:6" s="171" customFormat="1" ht="14.25">
      <c r="E1286" s="219" t="s">
        <v>1676</v>
      </c>
      <c r="F1286" s="219">
        <v>528</v>
      </c>
    </row>
    <row r="1287" spans="5:6" s="171" customFormat="1" ht="14.25">
      <c r="E1287" s="219" t="s">
        <v>1677</v>
      </c>
      <c r="F1287" s="219">
        <v>737</v>
      </c>
    </row>
    <row r="1288" spans="5:6" s="171" customFormat="1" ht="14.25">
      <c r="E1288" s="219" t="s">
        <v>1678</v>
      </c>
      <c r="F1288" s="219">
        <v>666</v>
      </c>
    </row>
    <row r="1289" spans="5:6" s="171" customFormat="1" ht="14.25">
      <c r="E1289" s="219" t="s">
        <v>1679</v>
      </c>
      <c r="F1289" s="219">
        <v>9666</v>
      </c>
    </row>
    <row r="1290" spans="5:6" s="171" customFormat="1" ht="14.25">
      <c r="E1290" s="219" t="s">
        <v>1680</v>
      </c>
      <c r="F1290" s="219">
        <v>810</v>
      </c>
    </row>
    <row r="1291" spans="5:6" s="171" customFormat="1" ht="14.25">
      <c r="E1291" s="219" t="s">
        <v>1681</v>
      </c>
      <c r="F1291" s="219">
        <v>3792</v>
      </c>
    </row>
    <row r="1292" spans="5:6" s="171" customFormat="1" ht="14.25">
      <c r="E1292" s="219" t="s">
        <v>1682</v>
      </c>
      <c r="F1292" s="219">
        <v>32</v>
      </c>
    </row>
    <row r="1293" spans="5:6" s="171" customFormat="1" ht="14.25">
      <c r="E1293" s="219" t="s">
        <v>1683</v>
      </c>
      <c r="F1293" s="219">
        <v>957</v>
      </c>
    </row>
    <row r="1294" spans="5:6" s="171" customFormat="1" ht="14.25">
      <c r="E1294" s="219" t="s">
        <v>1684</v>
      </c>
      <c r="F1294" s="219">
        <v>328</v>
      </c>
    </row>
    <row r="1295" spans="5:6" s="171" customFormat="1" ht="14.25">
      <c r="E1295" s="219" t="s">
        <v>1685</v>
      </c>
      <c r="F1295" s="219">
        <v>528</v>
      </c>
    </row>
    <row r="1296" spans="5:6" s="171" customFormat="1" ht="14.25">
      <c r="E1296" s="219" t="s">
        <v>1686</v>
      </c>
      <c r="F1296" s="219">
        <v>1149</v>
      </c>
    </row>
    <row r="1297" spans="5:6" s="171" customFormat="1" ht="14.25">
      <c r="E1297" s="219" t="s">
        <v>1687</v>
      </c>
      <c r="F1297" s="219">
        <v>837</v>
      </c>
    </row>
    <row r="1298" spans="5:6" s="171" customFormat="1" ht="14.25">
      <c r="E1298" s="219" t="s">
        <v>1688</v>
      </c>
      <c r="F1298" s="219">
        <v>711</v>
      </c>
    </row>
    <row r="1299" spans="5:6" s="171" customFormat="1" ht="14.25">
      <c r="E1299" s="219" t="s">
        <v>1689</v>
      </c>
      <c r="F1299" s="219">
        <v>817</v>
      </c>
    </row>
    <row r="1300" spans="5:6" s="171" customFormat="1" ht="14.25">
      <c r="E1300" s="219" t="s">
        <v>1690</v>
      </c>
      <c r="F1300" s="219">
        <v>1991</v>
      </c>
    </row>
    <row r="1301" spans="5:6" s="171" customFormat="1" ht="14.25">
      <c r="E1301" s="219" t="s">
        <v>1691</v>
      </c>
      <c r="F1301" s="219">
        <v>969</v>
      </c>
    </row>
    <row r="1302" spans="5:6" s="171" customFormat="1" ht="14.25">
      <c r="E1302" s="219" t="s">
        <v>1692</v>
      </c>
      <c r="F1302" s="219">
        <v>969</v>
      </c>
    </row>
    <row r="1303" spans="5:6" s="171" customFormat="1" ht="14.25">
      <c r="E1303" s="219" t="s">
        <v>1693</v>
      </c>
      <c r="F1303" s="219">
        <v>3658</v>
      </c>
    </row>
    <row r="1304" spans="5:6" s="171" customFormat="1" ht="14.25">
      <c r="E1304" s="219" t="s">
        <v>1694</v>
      </c>
      <c r="F1304" s="219">
        <v>1175</v>
      </c>
    </row>
    <row r="1305" spans="5:6" s="171" customFormat="1" ht="14.25">
      <c r="E1305" s="219" t="s">
        <v>1695</v>
      </c>
      <c r="F1305" s="219">
        <v>530</v>
      </c>
    </row>
    <row r="1306" spans="5:6" s="171" customFormat="1" ht="14.25">
      <c r="E1306" s="219" t="s">
        <v>1696</v>
      </c>
      <c r="F1306" s="219">
        <v>530</v>
      </c>
    </row>
    <row r="1307" spans="5:6" s="171" customFormat="1" ht="14.25">
      <c r="E1307" s="219" t="s">
        <v>1697</v>
      </c>
      <c r="F1307" s="219">
        <v>9530</v>
      </c>
    </row>
    <row r="1308" spans="5:6" s="171" customFormat="1" ht="14.25">
      <c r="E1308" s="219" t="s">
        <v>1698</v>
      </c>
      <c r="F1308" s="219">
        <v>511</v>
      </c>
    </row>
    <row r="1309" spans="5:6" s="171" customFormat="1" ht="14.25">
      <c r="E1309" s="219" t="s">
        <v>1699</v>
      </c>
      <c r="F1309" s="219">
        <v>9511</v>
      </c>
    </row>
    <row r="1310" spans="5:6" s="171" customFormat="1" ht="14.25">
      <c r="E1310" s="219" t="s">
        <v>1700</v>
      </c>
      <c r="F1310" s="219">
        <v>687</v>
      </c>
    </row>
    <row r="1311" spans="5:6" s="171" customFormat="1" ht="14.25">
      <c r="E1311" s="219" t="s">
        <v>1701</v>
      </c>
      <c r="F1311" s="219">
        <v>546</v>
      </c>
    </row>
    <row r="1312" spans="5:6" s="171" customFormat="1" ht="14.25">
      <c r="E1312" s="219" t="s">
        <v>1702</v>
      </c>
      <c r="F1312" s="219">
        <v>1942</v>
      </c>
    </row>
    <row r="1313" spans="5:6" s="171" customFormat="1" ht="14.25">
      <c r="E1313" s="219" t="s">
        <v>1703</v>
      </c>
      <c r="F1313" s="219">
        <v>273</v>
      </c>
    </row>
    <row r="1314" spans="5:6" s="171" customFormat="1" ht="14.25">
      <c r="E1314" s="219" t="s">
        <v>1704</v>
      </c>
      <c r="F1314" s="219">
        <v>2042</v>
      </c>
    </row>
    <row r="1315" spans="5:6" s="171" customFormat="1" ht="14.25">
      <c r="E1315" s="219" t="s">
        <v>1705</v>
      </c>
      <c r="F1315" s="219">
        <v>1454</v>
      </c>
    </row>
    <row r="1316" spans="5:6" s="171" customFormat="1" ht="14.25">
      <c r="E1316" s="219" t="s">
        <v>1706</v>
      </c>
      <c r="F1316" s="219">
        <v>436</v>
      </c>
    </row>
    <row r="1317" spans="5:6" s="171" customFormat="1" ht="14.25">
      <c r="E1317" s="219" t="s">
        <v>1707</v>
      </c>
      <c r="F1317" s="219">
        <v>1240</v>
      </c>
    </row>
    <row r="1318" spans="5:6" s="171" customFormat="1" ht="14.25">
      <c r="E1318" s="219" t="s">
        <v>1708</v>
      </c>
      <c r="F1318" s="219">
        <v>74</v>
      </c>
    </row>
    <row r="1319" spans="5:6" s="171" customFormat="1" ht="14.25">
      <c r="E1319" s="219" t="s">
        <v>1709</v>
      </c>
      <c r="F1319" s="219">
        <v>167</v>
      </c>
    </row>
    <row r="1320" spans="5:6" s="171" customFormat="1" ht="14.25">
      <c r="E1320" s="219" t="s">
        <v>1710</v>
      </c>
      <c r="F1320" s="219">
        <v>289</v>
      </c>
    </row>
    <row r="1321" spans="5:6" s="171" customFormat="1" ht="14.25">
      <c r="E1321" s="219" t="s">
        <v>1711</v>
      </c>
      <c r="F1321" s="219">
        <v>383</v>
      </c>
    </row>
    <row r="1322" spans="5:6" s="171" customFormat="1" ht="14.25">
      <c r="E1322" s="219" t="s">
        <v>1712</v>
      </c>
      <c r="F1322" s="219">
        <v>383</v>
      </c>
    </row>
    <row r="1323" spans="5:6" s="171" customFormat="1" ht="14.25">
      <c r="E1323" s="219" t="s">
        <v>1713</v>
      </c>
      <c r="F1323" s="219">
        <v>367</v>
      </c>
    </row>
    <row r="1324" spans="5:6" s="171" customFormat="1" ht="14.25">
      <c r="E1324" s="219" t="s">
        <v>1714</v>
      </c>
      <c r="F1324" s="219">
        <v>270</v>
      </c>
    </row>
    <row r="1325" spans="5:6" s="171" customFormat="1" ht="14.25">
      <c r="E1325" s="219" t="s">
        <v>1715</v>
      </c>
      <c r="F1325" s="219">
        <v>676</v>
      </c>
    </row>
    <row r="1326" spans="5:6" s="171" customFormat="1" ht="14.25">
      <c r="E1326" s="219" t="s">
        <v>1716</v>
      </c>
      <c r="F1326" s="219">
        <v>157</v>
      </c>
    </row>
    <row r="1327" spans="5:6" s="171" customFormat="1" ht="14.25">
      <c r="E1327" s="219" t="s">
        <v>1717</v>
      </c>
      <c r="F1327" s="219">
        <v>4503</v>
      </c>
    </row>
    <row r="1328" spans="5:6" s="171" customFormat="1" ht="14.25">
      <c r="E1328" s="219" t="s">
        <v>1718</v>
      </c>
      <c r="F1328" s="219">
        <v>1320</v>
      </c>
    </row>
    <row r="1329" spans="5:6" s="171" customFormat="1" ht="14.25">
      <c r="E1329" s="219" t="s">
        <v>1719</v>
      </c>
      <c r="F1329" s="219">
        <v>1053</v>
      </c>
    </row>
    <row r="1330" spans="5:6" s="171" customFormat="1" ht="14.25">
      <c r="E1330" s="219" t="s">
        <v>1720</v>
      </c>
      <c r="F1330" s="219">
        <v>89</v>
      </c>
    </row>
    <row r="1331" spans="5:6" s="171" customFormat="1" ht="14.25">
      <c r="E1331" s="219" t="s">
        <v>1721</v>
      </c>
      <c r="F1331" s="219">
        <v>89</v>
      </c>
    </row>
    <row r="1332" spans="5:6" s="171" customFormat="1" ht="14.25">
      <c r="E1332" s="219" t="s">
        <v>1722</v>
      </c>
      <c r="F1332" s="219">
        <v>82</v>
      </c>
    </row>
    <row r="1333" spans="5:6" s="171" customFormat="1" ht="14.25">
      <c r="E1333" s="219" t="s">
        <v>1723</v>
      </c>
      <c r="F1333" s="219">
        <v>82</v>
      </c>
    </row>
    <row r="1334" spans="5:6" s="171" customFormat="1" ht="14.25">
      <c r="E1334" s="219" t="s">
        <v>1724</v>
      </c>
      <c r="F1334" s="219">
        <v>806</v>
      </c>
    </row>
    <row r="1335" spans="5:6" s="171" customFormat="1" ht="14.25">
      <c r="E1335" s="219" t="s">
        <v>1725</v>
      </c>
      <c r="F1335" s="219">
        <v>813</v>
      </c>
    </row>
    <row r="1336" spans="5:6" s="171" customFormat="1" ht="14.25">
      <c r="E1336" s="219" t="s">
        <v>1726</v>
      </c>
      <c r="F1336" s="219">
        <v>9944</v>
      </c>
    </row>
    <row r="1337" spans="5:6" s="171" customFormat="1" ht="14.25">
      <c r="E1337" s="219" t="s">
        <v>1727</v>
      </c>
      <c r="F1337" s="219">
        <v>1056</v>
      </c>
    </row>
    <row r="1338" spans="5:6" s="171" customFormat="1" ht="14.25">
      <c r="E1338" s="219" t="s">
        <v>1728</v>
      </c>
      <c r="F1338" s="219">
        <v>426</v>
      </c>
    </row>
    <row r="1339" spans="5:6" s="171" customFormat="1" ht="14.25">
      <c r="E1339" s="219" t="s">
        <v>1729</v>
      </c>
      <c r="F1339" s="219">
        <v>532</v>
      </c>
    </row>
    <row r="1340" spans="5:6" s="171" customFormat="1" ht="14.25">
      <c r="E1340" s="219" t="s">
        <v>1730</v>
      </c>
      <c r="F1340" s="219">
        <v>1947</v>
      </c>
    </row>
    <row r="1341" spans="5:6" s="171" customFormat="1" ht="14.25">
      <c r="E1341" s="219" t="s">
        <v>1731</v>
      </c>
      <c r="F1341" s="219">
        <v>223</v>
      </c>
    </row>
    <row r="1342" spans="5:6" s="171" customFormat="1" ht="14.25">
      <c r="E1342" s="219" t="s">
        <v>1732</v>
      </c>
      <c r="F1342" s="219">
        <v>622</v>
      </c>
    </row>
    <row r="1343" spans="5:6" s="171" customFormat="1" ht="14.25">
      <c r="E1343" s="219" t="s">
        <v>1733</v>
      </c>
      <c r="F1343" s="219">
        <v>4502</v>
      </c>
    </row>
    <row r="1344" spans="5:6" s="171" customFormat="1" ht="14.25">
      <c r="E1344" s="219" t="s">
        <v>1734</v>
      </c>
      <c r="F1344" s="219">
        <v>4502</v>
      </c>
    </row>
    <row r="1345" spans="5:6" s="171" customFormat="1" ht="14.25">
      <c r="E1345" s="219" t="s">
        <v>1735</v>
      </c>
      <c r="F1345" s="219">
        <v>139</v>
      </c>
    </row>
    <row r="1346" spans="5:6" s="171" customFormat="1" ht="14.25">
      <c r="E1346" s="219" t="s">
        <v>1736</v>
      </c>
      <c r="F1346" s="219">
        <v>880</v>
      </c>
    </row>
    <row r="1347" spans="5:6" s="171" customFormat="1" ht="14.25">
      <c r="E1347" s="219" t="s">
        <v>1737</v>
      </c>
      <c r="F1347" s="219">
        <v>1251</v>
      </c>
    </row>
    <row r="1348" spans="5:6" s="171" customFormat="1" ht="14.25">
      <c r="E1348" s="219" t="s">
        <v>1738</v>
      </c>
      <c r="F1348" s="219">
        <v>156</v>
      </c>
    </row>
    <row r="1349" spans="5:6" s="171" customFormat="1" ht="14.25">
      <c r="E1349" s="219" t="s">
        <v>1739</v>
      </c>
      <c r="F1349" s="219">
        <v>871</v>
      </c>
    </row>
    <row r="1350" spans="5:6" s="171" customFormat="1" ht="14.25">
      <c r="E1350" s="219" t="s">
        <v>1740</v>
      </c>
      <c r="F1350" s="219">
        <v>1187</v>
      </c>
    </row>
    <row r="1351" spans="5:6" s="171" customFormat="1" ht="14.25">
      <c r="E1351" s="219" t="s">
        <v>1741</v>
      </c>
      <c r="F1351" s="219">
        <v>7600</v>
      </c>
    </row>
    <row r="1352" spans="5:6" s="171" customFormat="1" ht="14.25">
      <c r="E1352" s="219" t="s">
        <v>1742</v>
      </c>
      <c r="F1352" s="219">
        <v>7601</v>
      </c>
    </row>
    <row r="1353" spans="5:6" s="171" customFormat="1" ht="14.25">
      <c r="E1353" s="219" t="s">
        <v>1743</v>
      </c>
      <c r="F1353" s="219">
        <v>7503</v>
      </c>
    </row>
    <row r="1354" spans="5:6" s="171" customFormat="1" ht="14.25">
      <c r="E1354" s="219" t="s">
        <v>1744</v>
      </c>
      <c r="F1354" s="219">
        <v>1146</v>
      </c>
    </row>
    <row r="1355" spans="5:6" s="171" customFormat="1" ht="14.25">
      <c r="E1355" s="219" t="s">
        <v>1745</v>
      </c>
      <c r="F1355" s="219">
        <v>3765</v>
      </c>
    </row>
    <row r="1356" spans="5:6" s="171" customFormat="1" ht="14.25">
      <c r="E1356" s="219" t="s">
        <v>1746</v>
      </c>
      <c r="F1356" s="219">
        <v>3727</v>
      </c>
    </row>
    <row r="1357" spans="5:6" s="171" customFormat="1" ht="14.25">
      <c r="E1357" s="219" t="s">
        <v>1747</v>
      </c>
      <c r="F1357" s="219">
        <v>688</v>
      </c>
    </row>
    <row r="1358" spans="5:6" s="171" customFormat="1" ht="14.25">
      <c r="E1358" s="219" t="s">
        <v>1748</v>
      </c>
      <c r="F1358" s="219">
        <v>3715</v>
      </c>
    </row>
    <row r="1359" spans="5:6" s="171" customFormat="1" ht="14.25">
      <c r="E1359" s="219" t="s">
        <v>1749</v>
      </c>
      <c r="F1359" s="219">
        <v>1212</v>
      </c>
    </row>
    <row r="1360" spans="5:6" s="171" customFormat="1" ht="14.25">
      <c r="E1360" s="219" t="s">
        <v>1750</v>
      </c>
      <c r="F1360" s="219">
        <v>1193</v>
      </c>
    </row>
    <row r="1361" spans="5:6" s="171" customFormat="1" ht="14.25">
      <c r="E1361" s="219" t="s">
        <v>1751</v>
      </c>
      <c r="F1361" s="219">
        <v>779</v>
      </c>
    </row>
    <row r="1362" spans="5:6" s="171" customFormat="1" ht="14.25">
      <c r="E1362" s="219" t="s">
        <v>1752</v>
      </c>
      <c r="F1362" s="219">
        <v>385</v>
      </c>
    </row>
    <row r="1363" spans="5:6" s="171" customFormat="1" ht="14.25">
      <c r="E1363" s="219" t="s">
        <v>1753</v>
      </c>
      <c r="F1363" s="219">
        <v>318</v>
      </c>
    </row>
    <row r="1364" spans="5:6" s="171" customFormat="1" ht="14.25">
      <c r="E1364" s="219" t="s">
        <v>1754</v>
      </c>
      <c r="F1364" s="219">
        <v>318</v>
      </c>
    </row>
    <row r="1365" spans="5:6" s="171" customFormat="1" ht="14.25">
      <c r="E1365" s="219" t="s">
        <v>1755</v>
      </c>
      <c r="F1365" s="219">
        <v>773</v>
      </c>
    </row>
    <row r="1366" spans="5:6" s="171" customFormat="1" ht="14.25">
      <c r="E1366" s="219" t="s">
        <v>1756</v>
      </c>
      <c r="F1366" s="219">
        <v>319</v>
      </c>
    </row>
    <row r="1367" spans="5:6" s="171" customFormat="1" ht="14.25">
      <c r="E1367" s="219" t="s">
        <v>1757</v>
      </c>
      <c r="F1367" s="219">
        <v>3660</v>
      </c>
    </row>
    <row r="1368" spans="5:6" s="171" customFormat="1" ht="14.25">
      <c r="E1368" s="219" t="s">
        <v>1758</v>
      </c>
      <c r="F1368" s="219">
        <v>708</v>
      </c>
    </row>
    <row r="1369" spans="5:6" s="171" customFormat="1" ht="14.25">
      <c r="E1369" s="219" t="s">
        <v>1759</v>
      </c>
      <c r="F1369" s="219">
        <v>3712</v>
      </c>
    </row>
    <row r="1370" spans="5:6" s="171" customFormat="1" ht="14.25">
      <c r="E1370" s="219" t="s">
        <v>1760</v>
      </c>
      <c r="F1370" s="219">
        <v>534</v>
      </c>
    </row>
    <row r="1371" spans="5:6" s="171" customFormat="1" ht="14.25">
      <c r="E1371" s="219" t="s">
        <v>1761</v>
      </c>
      <c r="F1371" s="219">
        <v>7700</v>
      </c>
    </row>
    <row r="1372" spans="5:6" s="171" customFormat="1" ht="14.25">
      <c r="E1372" s="219" t="s">
        <v>1762</v>
      </c>
      <c r="F1372" s="219">
        <v>7703</v>
      </c>
    </row>
    <row r="1373" spans="5:6" s="171" customFormat="1" ht="14.25">
      <c r="E1373" s="219" t="s">
        <v>1763</v>
      </c>
      <c r="F1373" s="219">
        <v>7700</v>
      </c>
    </row>
    <row r="1374" spans="5:6" s="171" customFormat="1" ht="14.25">
      <c r="E1374" s="219" t="s">
        <v>1764</v>
      </c>
      <c r="F1374" s="219">
        <v>3617</v>
      </c>
    </row>
    <row r="1375" spans="5:6" s="171" customFormat="1" ht="14.25">
      <c r="E1375" s="219" t="s">
        <v>1765</v>
      </c>
      <c r="F1375" s="219">
        <v>3778</v>
      </c>
    </row>
    <row r="1376" spans="5:6" s="171" customFormat="1" ht="14.25">
      <c r="E1376" s="219" t="s">
        <v>1766</v>
      </c>
      <c r="F1376" s="219">
        <v>917</v>
      </c>
    </row>
    <row r="1377" spans="5:6" s="171" customFormat="1" ht="14.25">
      <c r="E1377" s="219" t="s">
        <v>1767</v>
      </c>
      <c r="F1377" s="219">
        <v>957</v>
      </c>
    </row>
    <row r="1378" spans="5:6" s="171" customFormat="1" ht="14.25">
      <c r="E1378" s="219" t="s">
        <v>1768</v>
      </c>
      <c r="F1378" s="219">
        <v>531</v>
      </c>
    </row>
    <row r="1379" spans="5:6" s="171" customFormat="1" ht="14.25">
      <c r="E1379" s="219" t="s">
        <v>1769</v>
      </c>
      <c r="F1379" s="219">
        <v>9531</v>
      </c>
    </row>
    <row r="1380" spans="5:6" s="171" customFormat="1" ht="14.25">
      <c r="E1380" s="219" t="s">
        <v>1770</v>
      </c>
      <c r="F1380" s="219">
        <v>1246</v>
      </c>
    </row>
    <row r="1381" spans="5:6" s="171" customFormat="1" ht="14.25">
      <c r="E1381" s="219" t="s">
        <v>1771</v>
      </c>
      <c r="F1381" s="219">
        <v>1246</v>
      </c>
    </row>
    <row r="1382" spans="5:6" s="171" customFormat="1" ht="14.25">
      <c r="E1382" s="219" t="s">
        <v>1772</v>
      </c>
      <c r="F1382" s="219">
        <v>952</v>
      </c>
    </row>
    <row r="1383" spans="5:6" s="171" customFormat="1" ht="14.25">
      <c r="E1383" s="219" t="s">
        <v>1773</v>
      </c>
      <c r="F1383" s="219">
        <v>1335</v>
      </c>
    </row>
    <row r="1384" spans="5:6" s="171" customFormat="1" ht="14.25">
      <c r="E1384" s="219" t="s">
        <v>1774</v>
      </c>
      <c r="F1384" s="219">
        <v>1946</v>
      </c>
    </row>
    <row r="1385" spans="5:6" s="171" customFormat="1" ht="14.25">
      <c r="E1385" s="219" t="s">
        <v>1775</v>
      </c>
      <c r="F1385" s="219">
        <v>2560</v>
      </c>
    </row>
    <row r="1386" spans="5:6" s="171" customFormat="1" ht="14.25">
      <c r="E1386" s="219" t="s">
        <v>1776</v>
      </c>
      <c r="F1386" s="219">
        <v>2561</v>
      </c>
    </row>
    <row r="1387" spans="5:6" s="171" customFormat="1" ht="14.25">
      <c r="E1387" s="219" t="s">
        <v>1777</v>
      </c>
      <c r="F1387" s="219">
        <v>593</v>
      </c>
    </row>
    <row r="1388" spans="5:6" s="171" customFormat="1" ht="14.25">
      <c r="E1388" s="219" t="s">
        <v>1778</v>
      </c>
      <c r="F1388" s="219">
        <v>9193</v>
      </c>
    </row>
    <row r="1389" spans="5:6" s="171" customFormat="1" ht="14.25">
      <c r="E1389" s="219" t="s">
        <v>1779</v>
      </c>
      <c r="F1389" s="219">
        <v>637</v>
      </c>
    </row>
    <row r="1390" spans="5:6" s="171" customFormat="1" ht="14.25">
      <c r="E1390" s="219" t="s">
        <v>1780</v>
      </c>
      <c r="F1390" s="219">
        <v>1192</v>
      </c>
    </row>
    <row r="1391" spans="5:6" s="171" customFormat="1" ht="14.25">
      <c r="E1391" s="219" t="s">
        <v>1781</v>
      </c>
      <c r="F1391" s="219">
        <v>1192</v>
      </c>
    </row>
    <row r="1392" spans="5:6" s="171" customFormat="1" ht="14.25">
      <c r="E1392" s="219" t="s">
        <v>1782</v>
      </c>
      <c r="F1392" s="219">
        <v>53</v>
      </c>
    </row>
    <row r="1393" spans="5:6" s="171" customFormat="1" ht="14.25">
      <c r="E1393" s="219" t="s">
        <v>1783</v>
      </c>
      <c r="F1393" s="219">
        <v>3748</v>
      </c>
    </row>
    <row r="1394" spans="5:6" s="171" customFormat="1" ht="14.25">
      <c r="E1394" s="219" t="s">
        <v>1784</v>
      </c>
      <c r="F1394" s="219">
        <v>1151</v>
      </c>
    </row>
    <row r="1395" spans="5:6" s="171" customFormat="1" ht="14.25">
      <c r="E1395" s="219" t="s">
        <v>1785</v>
      </c>
      <c r="F1395" s="219">
        <v>1989</v>
      </c>
    </row>
    <row r="1396" spans="5:6" s="171" customFormat="1" ht="14.25">
      <c r="E1396" s="219" t="s">
        <v>1786</v>
      </c>
      <c r="F1396" s="219">
        <v>3768</v>
      </c>
    </row>
    <row r="1397" spans="5:6" s="171" customFormat="1" ht="14.25">
      <c r="E1397" s="219" t="s">
        <v>1787</v>
      </c>
      <c r="F1397" s="219">
        <v>750</v>
      </c>
    </row>
    <row r="1398" spans="5:6" s="171" customFormat="1" ht="14.25">
      <c r="E1398" s="219" t="s">
        <v>1788</v>
      </c>
      <c r="F1398" s="219">
        <v>838</v>
      </c>
    </row>
    <row r="1399" spans="5:6" s="171" customFormat="1" ht="14.25">
      <c r="E1399" s="219" t="s">
        <v>1789</v>
      </c>
      <c r="F1399" s="219">
        <v>1313</v>
      </c>
    </row>
    <row r="1400" spans="5:6" s="171" customFormat="1" ht="14.25">
      <c r="E1400" s="219" t="s">
        <v>1790</v>
      </c>
      <c r="F1400" s="219">
        <v>1104</v>
      </c>
    </row>
    <row r="1401" spans="5:6" s="171" customFormat="1" ht="14.25">
      <c r="E1401" s="219" t="s">
        <v>1791</v>
      </c>
      <c r="F1401" s="219">
        <v>1105</v>
      </c>
    </row>
    <row r="1402" spans="5:6" s="171" customFormat="1" ht="14.25">
      <c r="E1402" s="219" t="s">
        <v>1792</v>
      </c>
      <c r="F1402" s="219">
        <v>537</v>
      </c>
    </row>
    <row r="1403" spans="5:6" s="171" customFormat="1" ht="14.25">
      <c r="E1403" s="219" t="s">
        <v>1793</v>
      </c>
      <c r="F1403" s="219">
        <v>1104</v>
      </c>
    </row>
    <row r="1404" spans="5:6" s="171" customFormat="1" ht="14.25">
      <c r="E1404" s="219" t="s">
        <v>1794</v>
      </c>
      <c r="F1404" s="219">
        <v>1105</v>
      </c>
    </row>
    <row r="1405" spans="5:6" s="171" customFormat="1" ht="14.25">
      <c r="E1405" s="219" t="s">
        <v>1795</v>
      </c>
      <c r="F1405" s="219">
        <v>1313</v>
      </c>
    </row>
    <row r="1406" spans="5:6" s="171" customFormat="1" ht="14.25">
      <c r="E1406" s="219" t="s">
        <v>1796</v>
      </c>
      <c r="F1406" s="219">
        <v>767</v>
      </c>
    </row>
    <row r="1407" spans="5:6" s="171" customFormat="1" ht="14.25">
      <c r="E1407" s="219" t="s">
        <v>1797</v>
      </c>
      <c r="F1407" s="219">
        <v>749</v>
      </c>
    </row>
    <row r="1408" spans="5:6" s="171" customFormat="1" ht="14.25">
      <c r="E1408" s="219" t="s">
        <v>1798</v>
      </c>
      <c r="F1408" s="219">
        <v>1185</v>
      </c>
    </row>
    <row r="1409" spans="5:6" s="171" customFormat="1" ht="14.25">
      <c r="E1409" s="219" t="s">
        <v>1799</v>
      </c>
      <c r="F1409" s="219">
        <v>597</v>
      </c>
    </row>
    <row r="1410" spans="5:6" s="171" customFormat="1" ht="14.25">
      <c r="E1410" s="219" t="s">
        <v>1800</v>
      </c>
      <c r="F1410" s="219">
        <v>3723</v>
      </c>
    </row>
    <row r="1411" spans="5:6" s="171" customFormat="1" ht="14.25">
      <c r="E1411" s="219" t="s">
        <v>1801</v>
      </c>
      <c r="F1411" s="219">
        <v>3659</v>
      </c>
    </row>
    <row r="1412" spans="5:6" s="171" customFormat="1" ht="14.25">
      <c r="E1412" s="219" t="s">
        <v>1802</v>
      </c>
      <c r="F1412" s="219">
        <v>535</v>
      </c>
    </row>
    <row r="1413" spans="5:6" s="171" customFormat="1" ht="14.25">
      <c r="E1413" s="219" t="s">
        <v>1803</v>
      </c>
      <c r="F1413" s="219">
        <v>2059</v>
      </c>
    </row>
    <row r="1414" spans="5:6" s="171" customFormat="1" ht="14.25">
      <c r="E1414" s="219" t="s">
        <v>1804</v>
      </c>
      <c r="F1414" s="219">
        <v>3615</v>
      </c>
    </row>
    <row r="1415" spans="5:6" s="171" customFormat="1" ht="14.25">
      <c r="E1415" s="219" t="s">
        <v>1805</v>
      </c>
      <c r="F1415" s="219">
        <v>536</v>
      </c>
    </row>
    <row r="1416" spans="5:6" s="171" customFormat="1" ht="14.25">
      <c r="E1416" s="219" t="s">
        <v>1806</v>
      </c>
      <c r="F1416" s="219">
        <v>536</v>
      </c>
    </row>
    <row r="1417" spans="5:6" s="171" customFormat="1" ht="14.25">
      <c r="E1417" s="219" t="s">
        <v>1807</v>
      </c>
      <c r="F1417" s="219">
        <v>281</v>
      </c>
    </row>
    <row r="1418" spans="5:6" s="171" customFormat="1" ht="14.25">
      <c r="E1418" s="219" t="s">
        <v>1808</v>
      </c>
      <c r="F1418" s="219">
        <v>9536</v>
      </c>
    </row>
    <row r="1419" spans="5:6" s="171" customFormat="1" ht="14.25">
      <c r="E1419" s="219" t="s">
        <v>1809</v>
      </c>
      <c r="F1419" s="219">
        <v>7800</v>
      </c>
    </row>
    <row r="1420" spans="5:6" s="171" customFormat="1" ht="14.25">
      <c r="E1420" s="219" t="s">
        <v>1810</v>
      </c>
      <c r="F1420" s="219">
        <v>171</v>
      </c>
    </row>
    <row r="1421" spans="5:6" s="171" customFormat="1" ht="14.25">
      <c r="E1421" s="219" t="s">
        <v>1811</v>
      </c>
      <c r="F1421" s="219">
        <v>599</v>
      </c>
    </row>
    <row r="1422" spans="5:6" s="171" customFormat="1" ht="14.25">
      <c r="E1422" s="219" t="s">
        <v>1812</v>
      </c>
      <c r="F1422" s="219">
        <v>2053</v>
      </c>
    </row>
    <row r="1423" spans="5:6" s="171" customFormat="1" ht="14.25">
      <c r="E1423" s="219" t="s">
        <v>1813</v>
      </c>
      <c r="F1423" s="219">
        <v>1231</v>
      </c>
    </row>
    <row r="1424" spans="5:6" s="171" customFormat="1" ht="14.25">
      <c r="E1424" s="219" t="s">
        <v>1814</v>
      </c>
      <c r="F1424" s="219">
        <v>1231</v>
      </c>
    </row>
    <row r="1425" spans="5:6" s="171" customFormat="1" ht="14.25">
      <c r="E1425" s="219" t="s">
        <v>1815</v>
      </c>
      <c r="F1425" s="219">
        <v>7900</v>
      </c>
    </row>
    <row r="1426" spans="5:6" s="171" customFormat="1" ht="14.25">
      <c r="E1426" s="219" t="s">
        <v>1816</v>
      </c>
      <c r="F1426" s="219">
        <v>839</v>
      </c>
    </row>
    <row r="1427" spans="5:6" s="171" customFormat="1" ht="14.25">
      <c r="E1427" s="219" t="s">
        <v>1817</v>
      </c>
      <c r="F1427" s="219">
        <v>413</v>
      </c>
    </row>
    <row r="1428" spans="5:6" s="171" customFormat="1" ht="14.25">
      <c r="E1428" s="219" t="s">
        <v>1818</v>
      </c>
      <c r="F1428" s="219">
        <v>1180</v>
      </c>
    </row>
    <row r="1429" spans="5:6" s="171" customFormat="1" ht="14.25">
      <c r="E1429" s="219" t="s">
        <v>1819</v>
      </c>
      <c r="F1429" s="219">
        <v>1213</v>
      </c>
    </row>
    <row r="1430" spans="5:6" s="171" customFormat="1" ht="14.25">
      <c r="E1430" s="219" t="s">
        <v>1820</v>
      </c>
      <c r="F1430" s="219">
        <v>465</v>
      </c>
    </row>
    <row r="1431" spans="5:6" s="171" customFormat="1" ht="14.25">
      <c r="E1431" s="219" t="s">
        <v>1821</v>
      </c>
      <c r="F1431" s="219">
        <v>1136</v>
      </c>
    </row>
    <row r="1432" spans="5:6" s="171" customFormat="1" ht="14.25">
      <c r="E1432" s="219" t="s">
        <v>1822</v>
      </c>
      <c r="F1432" s="219">
        <v>1819</v>
      </c>
    </row>
    <row r="1433" spans="5:6" s="171" customFormat="1" ht="14.25">
      <c r="E1433" s="219" t="s">
        <v>1823</v>
      </c>
      <c r="F1433" s="219">
        <v>1111</v>
      </c>
    </row>
    <row r="1434" spans="5:6" s="171" customFormat="1" ht="14.25">
      <c r="E1434" s="219" t="s">
        <v>1824</v>
      </c>
      <c r="F1434" s="219">
        <v>3791</v>
      </c>
    </row>
    <row r="1435" spans="5:6" s="171" customFormat="1" ht="14.25">
      <c r="E1435" s="219" t="s">
        <v>1825</v>
      </c>
      <c r="F1435" s="219">
        <v>198</v>
      </c>
    </row>
    <row r="1436" spans="5:6" s="171" customFormat="1" ht="14.25">
      <c r="E1436" s="219" t="s">
        <v>1826</v>
      </c>
      <c r="F1436" s="219">
        <v>1150</v>
      </c>
    </row>
    <row r="1437" spans="5:6" s="171" customFormat="1" ht="14.25">
      <c r="E1437" s="219" t="s">
        <v>1827</v>
      </c>
      <c r="F1437" s="219">
        <v>1262</v>
      </c>
    </row>
    <row r="1438" spans="5:6" s="171" customFormat="1" ht="14.25">
      <c r="E1438" s="219" t="s">
        <v>1828</v>
      </c>
      <c r="F1438" s="219">
        <v>1262</v>
      </c>
    </row>
    <row r="1439" spans="5:6" s="171" customFormat="1" ht="14.25">
      <c r="E1439" s="219" t="s">
        <v>1829</v>
      </c>
      <c r="F1439" s="219">
        <v>1113</v>
      </c>
    </row>
    <row r="1440" spans="5:6" s="171" customFormat="1" ht="14.25">
      <c r="E1440" s="219" t="s">
        <v>1830</v>
      </c>
      <c r="F1440" s="219">
        <v>276</v>
      </c>
    </row>
    <row r="1441" spans="5:6" s="171" customFormat="1" ht="14.25">
      <c r="E1441" s="219" t="s">
        <v>1831</v>
      </c>
      <c r="F1441" s="219">
        <v>1148</v>
      </c>
    </row>
    <row r="1442" spans="5:6" s="171" customFormat="1" ht="14.25">
      <c r="E1442" s="219" t="s">
        <v>1832</v>
      </c>
      <c r="F1442" s="219">
        <v>774</v>
      </c>
    </row>
    <row r="1443" spans="5:6" s="171" customFormat="1" ht="14.25">
      <c r="E1443" s="219" t="s">
        <v>1833</v>
      </c>
      <c r="F1443" s="219">
        <v>1221</v>
      </c>
    </row>
    <row r="1444" spans="5:6" s="171" customFormat="1" ht="14.25">
      <c r="E1444" s="219" t="s">
        <v>1834</v>
      </c>
      <c r="F1444" s="219">
        <v>195</v>
      </c>
    </row>
    <row r="1445" spans="5:6" s="171" customFormat="1" ht="14.25">
      <c r="E1445" s="219" t="s">
        <v>1835</v>
      </c>
      <c r="F1445" s="219">
        <v>1813</v>
      </c>
    </row>
    <row r="1446" spans="5:6" s="171" customFormat="1" ht="14.25">
      <c r="E1446" s="219" t="s">
        <v>1836</v>
      </c>
      <c r="F1446" s="219">
        <v>1813</v>
      </c>
    </row>
    <row r="1447" spans="5:6" s="171" customFormat="1" ht="14.25">
      <c r="E1447" s="219" t="s">
        <v>1837</v>
      </c>
      <c r="F1447" s="219">
        <v>613</v>
      </c>
    </row>
    <row r="1448" spans="5:6" s="171" customFormat="1" ht="14.25">
      <c r="E1448" s="219" t="s">
        <v>1838</v>
      </c>
      <c r="F1448" s="219">
        <v>796</v>
      </c>
    </row>
    <row r="1449" spans="5:6" s="171" customFormat="1" ht="14.25">
      <c r="E1449" s="219" t="s">
        <v>1839</v>
      </c>
      <c r="F1449" s="219">
        <v>1817</v>
      </c>
    </row>
    <row r="1450" spans="5:6" s="171" customFormat="1" ht="14.25">
      <c r="E1450" s="219" t="s">
        <v>1840</v>
      </c>
      <c r="F1450" s="219">
        <v>636</v>
      </c>
    </row>
    <row r="1451" spans="5:6" s="171" customFormat="1" ht="14.25">
      <c r="E1451" s="219" t="s">
        <v>1841</v>
      </c>
      <c r="F1451" s="219">
        <v>613</v>
      </c>
    </row>
    <row r="1452" spans="5:6" s="171" customFormat="1" ht="14.25">
      <c r="E1452" s="219" t="s">
        <v>1842</v>
      </c>
      <c r="F1452" s="219">
        <v>1841</v>
      </c>
    </row>
    <row r="1453" spans="5:6" s="171" customFormat="1" ht="14.25">
      <c r="E1453" s="219" t="s">
        <v>1843</v>
      </c>
      <c r="F1453" s="219">
        <v>594</v>
      </c>
    </row>
    <row r="1454" spans="5:6" s="171" customFormat="1" ht="14.25">
      <c r="E1454" s="219" t="s">
        <v>1844</v>
      </c>
      <c r="F1454" s="219">
        <v>1079</v>
      </c>
    </row>
    <row r="1455" spans="5:6" s="171" customFormat="1" ht="14.25">
      <c r="E1455" s="219" t="s">
        <v>1845</v>
      </c>
      <c r="F1455" s="219">
        <v>8000</v>
      </c>
    </row>
    <row r="1456" spans="5:6" s="171" customFormat="1" ht="14.25">
      <c r="E1456" s="219" t="s">
        <v>1846</v>
      </c>
      <c r="F1456" s="219">
        <v>8003</v>
      </c>
    </row>
    <row r="1457" spans="5:6" s="171" customFormat="1" ht="14.25">
      <c r="E1457" s="219" t="s">
        <v>1847</v>
      </c>
      <c r="F1457" s="219">
        <v>612</v>
      </c>
    </row>
    <row r="1458" spans="5:6" s="171" customFormat="1" ht="14.25">
      <c r="E1458" s="219" t="s">
        <v>1848</v>
      </c>
      <c r="F1458" s="219">
        <v>1893</v>
      </c>
    </row>
    <row r="1459" spans="5:6" s="171" customFormat="1" ht="14.25">
      <c r="E1459" s="219" t="s">
        <v>1849</v>
      </c>
      <c r="F1459" s="219">
        <v>567</v>
      </c>
    </row>
    <row r="1460" spans="5:6" s="171" customFormat="1" ht="14.25">
      <c r="E1460" s="219" t="s">
        <v>1850</v>
      </c>
      <c r="F1460" s="219">
        <v>1234</v>
      </c>
    </row>
    <row r="1461" spans="5:6" s="171" customFormat="1" ht="14.25">
      <c r="E1461" s="219" t="s">
        <v>1851</v>
      </c>
      <c r="F1461" s="219">
        <v>1234</v>
      </c>
    </row>
    <row r="1462" spans="5:6" s="171" customFormat="1" ht="14.25">
      <c r="E1462" s="219" t="s">
        <v>1852</v>
      </c>
      <c r="F1462" s="219">
        <v>334</v>
      </c>
    </row>
    <row r="1463" spans="5:6" s="171" customFormat="1" ht="14.25">
      <c r="E1463" s="219" t="s">
        <v>1853</v>
      </c>
      <c r="F1463" s="219">
        <v>3557</v>
      </c>
    </row>
    <row r="1464" spans="5:6" s="171" customFormat="1" ht="14.25">
      <c r="E1464" s="219" t="s">
        <v>1854</v>
      </c>
      <c r="F1464" s="219">
        <v>964</v>
      </c>
    </row>
    <row r="1465" spans="5:6" s="171" customFormat="1" ht="14.25">
      <c r="E1465" s="219" t="s">
        <v>1855</v>
      </c>
      <c r="F1465" s="219">
        <v>392</v>
      </c>
    </row>
    <row r="1466" spans="5:6" s="171" customFormat="1" ht="14.25">
      <c r="E1466" s="219" t="s">
        <v>1856</v>
      </c>
      <c r="F1466" s="219">
        <v>4025</v>
      </c>
    </row>
    <row r="1467" spans="5:6" s="171" customFormat="1" ht="14.25">
      <c r="E1467" s="219" t="s">
        <v>1857</v>
      </c>
      <c r="F1467" s="219">
        <v>3781</v>
      </c>
    </row>
    <row r="1468" spans="5:6" s="171" customFormat="1" ht="14.25">
      <c r="E1468" s="219" t="s">
        <v>1858</v>
      </c>
      <c r="F1468" s="219">
        <v>9781</v>
      </c>
    </row>
    <row r="1469" spans="5:6" s="171" customFormat="1" ht="14.25">
      <c r="E1469" s="219" t="s">
        <v>1859</v>
      </c>
      <c r="F1469" s="219">
        <v>615</v>
      </c>
    </row>
    <row r="1470" spans="5:6" s="171" customFormat="1" ht="14.25">
      <c r="E1470" s="219" t="s">
        <v>1860</v>
      </c>
      <c r="F1470" s="219">
        <v>1211</v>
      </c>
    </row>
    <row r="1471" spans="5:6" s="171" customFormat="1" ht="14.25">
      <c r="E1471" s="219" t="s">
        <v>1861</v>
      </c>
      <c r="F1471" s="219">
        <v>1820</v>
      </c>
    </row>
    <row r="1472" spans="5:6" s="171" customFormat="1" ht="14.25">
      <c r="E1472" s="219" t="s">
        <v>1862</v>
      </c>
      <c r="F1472" s="219">
        <v>1211</v>
      </c>
    </row>
    <row r="1473" spans="5:6" s="171" customFormat="1" ht="14.25">
      <c r="E1473" s="219" t="s">
        <v>1863</v>
      </c>
      <c r="F1473" s="219">
        <v>972</v>
      </c>
    </row>
    <row r="1474" spans="5:6" s="171" customFormat="1" ht="14.25">
      <c r="E1474" s="219" t="s">
        <v>1864</v>
      </c>
      <c r="F1474" s="219">
        <v>964</v>
      </c>
    </row>
    <row r="1475" spans="5:6" s="171" customFormat="1" ht="14.25">
      <c r="E1475" s="219" t="s">
        <v>1865</v>
      </c>
      <c r="F1475" s="219">
        <v>972</v>
      </c>
    </row>
    <row r="1476" spans="5:6" s="171" customFormat="1" ht="14.25">
      <c r="E1476" s="219" t="s">
        <v>1866</v>
      </c>
      <c r="F1476" s="219">
        <v>766</v>
      </c>
    </row>
    <row r="1477" spans="5:6" s="171" customFormat="1" ht="14.25">
      <c r="E1477" s="219" t="s">
        <v>1867</v>
      </c>
      <c r="F1477" s="219">
        <v>1179</v>
      </c>
    </row>
    <row r="1478" spans="5:6" s="171" customFormat="1" ht="14.25">
      <c r="E1478" s="219" t="s">
        <v>1868</v>
      </c>
      <c r="F1478" s="219">
        <v>1052</v>
      </c>
    </row>
    <row r="1479" spans="5:6" s="171" customFormat="1" ht="14.25">
      <c r="E1479" s="219" t="s">
        <v>1869</v>
      </c>
      <c r="F1479" s="219">
        <v>9052</v>
      </c>
    </row>
    <row r="1480" spans="5:6" s="171" customFormat="1" ht="14.25">
      <c r="E1480" s="219" t="s">
        <v>1870</v>
      </c>
      <c r="F1480" s="219">
        <v>1459</v>
      </c>
    </row>
    <row r="1481" spans="5:6" s="171" customFormat="1" ht="14.25">
      <c r="E1481" s="219" t="s">
        <v>1871</v>
      </c>
      <c r="F1481" s="219">
        <v>1167</v>
      </c>
    </row>
    <row r="1482" spans="5:6" s="171" customFormat="1" ht="14.25">
      <c r="E1482" s="219" t="s">
        <v>1872</v>
      </c>
      <c r="F1482" s="219">
        <v>1994</v>
      </c>
    </row>
    <row r="1483" spans="5:6" s="171" customFormat="1" ht="14.25">
      <c r="E1483" s="219" t="s">
        <v>1873</v>
      </c>
      <c r="F1483" s="219">
        <v>414</v>
      </c>
    </row>
    <row r="1484" spans="5:6" s="171" customFormat="1" ht="14.25">
      <c r="E1484" s="219" t="s">
        <v>1874</v>
      </c>
      <c r="F1484" s="219">
        <v>3601</v>
      </c>
    </row>
    <row r="1485" spans="5:6" s="171" customFormat="1" ht="14.25">
      <c r="E1485" s="219" t="s">
        <v>1875</v>
      </c>
      <c r="F1485" s="219">
        <v>638</v>
      </c>
    </row>
    <row r="1486" spans="5:6" s="171" customFormat="1" ht="14.25">
      <c r="E1486" s="219" t="s">
        <v>1876</v>
      </c>
      <c r="F1486" s="219">
        <v>4024</v>
      </c>
    </row>
    <row r="1487" spans="5:6" s="171" customFormat="1" ht="14.25">
      <c r="E1487" s="219" t="s">
        <v>1877</v>
      </c>
      <c r="F1487" s="219">
        <v>1347</v>
      </c>
    </row>
    <row r="1488" spans="5:6" s="171" customFormat="1" ht="14.25">
      <c r="E1488" s="219" t="s">
        <v>1878</v>
      </c>
      <c r="F1488" s="219">
        <v>9482</v>
      </c>
    </row>
    <row r="1489" spans="5:6" s="171" customFormat="1" ht="14.25">
      <c r="E1489" s="219" t="s">
        <v>1879</v>
      </c>
      <c r="F1489" s="219">
        <v>4100</v>
      </c>
    </row>
    <row r="1490" spans="5:6" s="171" customFormat="1" ht="14.25">
      <c r="E1490" s="219" t="s">
        <v>1880</v>
      </c>
      <c r="F1490" s="219">
        <v>4102</v>
      </c>
    </row>
    <row r="1491" spans="5:6" s="171" customFormat="1" ht="14.25">
      <c r="E1491" s="219" t="s">
        <v>1881</v>
      </c>
      <c r="F1491" s="219">
        <v>3611</v>
      </c>
    </row>
    <row r="1492" spans="5:6" s="171" customFormat="1" ht="14.25">
      <c r="E1492" s="219" t="s">
        <v>1882</v>
      </c>
      <c r="F1492" s="219">
        <v>3746</v>
      </c>
    </row>
    <row r="1493" spans="5:6" s="171" customFormat="1" ht="14.25">
      <c r="E1493" s="219" t="s">
        <v>1883</v>
      </c>
      <c r="F1493" s="219">
        <v>2800</v>
      </c>
    </row>
    <row r="1494" spans="5:6" s="171" customFormat="1" ht="14.25">
      <c r="E1494" s="219" t="s">
        <v>1884</v>
      </c>
      <c r="F1494" s="219">
        <v>2620</v>
      </c>
    </row>
    <row r="1495" spans="5:6" s="171" customFormat="1" ht="14.25">
      <c r="E1495" s="219" t="s">
        <v>1885</v>
      </c>
      <c r="F1495" s="219">
        <v>3611</v>
      </c>
    </row>
    <row r="1496" spans="5:6" s="171" customFormat="1" ht="14.25">
      <c r="E1496" s="219" t="s">
        <v>1886</v>
      </c>
      <c r="F1496" s="219">
        <v>6800</v>
      </c>
    </row>
    <row r="1497" spans="5:6" s="171" customFormat="1" ht="14.25">
      <c r="E1497" s="219" t="s">
        <v>1887</v>
      </c>
      <c r="F1497" s="219">
        <v>9500</v>
      </c>
    </row>
    <row r="1498" spans="5:6" s="171" customFormat="1" ht="14.25">
      <c r="E1498" s="219" t="s">
        <v>1888</v>
      </c>
      <c r="F1498" s="219">
        <v>2630</v>
      </c>
    </row>
    <row r="1499" spans="5:6" s="171" customFormat="1" ht="14.25">
      <c r="E1499" s="219" t="s">
        <v>1889</v>
      </c>
      <c r="F1499" s="219">
        <v>2631</v>
      </c>
    </row>
    <row r="1500" spans="5:6" s="171" customFormat="1" ht="14.25">
      <c r="E1500" s="219" t="s">
        <v>1890</v>
      </c>
      <c r="F1500" s="219">
        <v>2300</v>
      </c>
    </row>
    <row r="1501" spans="5:6" s="171" customFormat="1" ht="14.25">
      <c r="E1501" s="219" t="s">
        <v>1891</v>
      </c>
      <c r="F1501" s="219">
        <v>9600</v>
      </c>
    </row>
    <row r="1502" spans="5:6" s="171" customFormat="1" ht="14.25">
      <c r="E1502" s="219" t="s">
        <v>1892</v>
      </c>
      <c r="F1502" s="219">
        <v>2039</v>
      </c>
    </row>
    <row r="1503" spans="5:6" s="171" customFormat="1" ht="14.25">
      <c r="E1503" s="219" t="s">
        <v>1893</v>
      </c>
      <c r="F1503" s="219">
        <v>1137</v>
      </c>
    </row>
    <row r="1504" spans="5:6" s="171" customFormat="1" ht="14.25">
      <c r="E1504" s="219" t="s">
        <v>1894</v>
      </c>
      <c r="F1504" s="219">
        <v>8200</v>
      </c>
    </row>
    <row r="1505" spans="5:6" s="171" customFormat="1" ht="14.25">
      <c r="E1505" s="219" t="s">
        <v>1895</v>
      </c>
      <c r="F1505" s="219">
        <v>9034</v>
      </c>
    </row>
    <row r="1506" spans="5:6" s="171" customFormat="1" ht="14.25">
      <c r="E1506" s="219" t="s">
        <v>1896</v>
      </c>
      <c r="F1506" s="219">
        <v>7504</v>
      </c>
    </row>
    <row r="1507" spans="5:6" s="171" customFormat="1" ht="14.25">
      <c r="E1507" s="219" t="s">
        <v>1897</v>
      </c>
      <c r="F1507" s="219">
        <v>3746</v>
      </c>
    </row>
    <row r="1508" spans="5:6" s="171" customFormat="1" ht="14.25">
      <c r="E1508" s="219" t="s">
        <v>1898</v>
      </c>
      <c r="F1508" s="219">
        <v>78</v>
      </c>
    </row>
    <row r="1509" spans="5:6" s="171" customFormat="1" ht="14.25">
      <c r="E1509" s="219" t="s">
        <v>1899</v>
      </c>
      <c r="F1509" s="219">
        <v>469</v>
      </c>
    </row>
    <row r="1510" spans="5:6" s="171" customFormat="1" ht="14.25">
      <c r="E1510" s="219" t="s">
        <v>1900</v>
      </c>
      <c r="F1510" s="219">
        <v>412</v>
      </c>
    </row>
    <row r="1511" spans="5:6" s="171" customFormat="1" ht="14.25">
      <c r="E1511" s="219" t="s">
        <v>1901</v>
      </c>
      <c r="F1511" s="219">
        <v>2800</v>
      </c>
    </row>
    <row r="1512" spans="5:6" s="171" customFormat="1" ht="14.25">
      <c r="E1512" s="219" t="s">
        <v>1902</v>
      </c>
      <c r="F1512" s="219">
        <v>2801</v>
      </c>
    </row>
    <row r="1513" spans="5:6" s="171" customFormat="1" ht="14.25">
      <c r="E1513" s="219" t="s">
        <v>1903</v>
      </c>
      <c r="F1513" s="219">
        <v>3640</v>
      </c>
    </row>
    <row r="1514" spans="5:6" s="171" customFormat="1" ht="14.25">
      <c r="E1514" s="219" t="s">
        <v>1904</v>
      </c>
      <c r="F1514" s="219">
        <v>4006</v>
      </c>
    </row>
    <row r="1515" spans="5:6" s="171" customFormat="1" ht="14.25">
      <c r="E1515" s="219" t="s">
        <v>1905</v>
      </c>
      <c r="F1515" s="219">
        <v>543</v>
      </c>
    </row>
    <row r="1516" spans="5:6" s="171" customFormat="1" ht="14.25">
      <c r="E1516" s="219" t="s">
        <v>1906</v>
      </c>
      <c r="F1516" s="219">
        <v>1982</v>
      </c>
    </row>
    <row r="1517" spans="5:6" s="171" customFormat="1" ht="14.25">
      <c r="E1517" s="219" t="s">
        <v>1907</v>
      </c>
      <c r="F1517" s="219">
        <v>1334</v>
      </c>
    </row>
    <row r="1518" spans="5:6" s="171" customFormat="1" ht="14.25">
      <c r="E1518" s="219" t="s">
        <v>1908</v>
      </c>
      <c r="F1518" s="219">
        <v>990</v>
      </c>
    </row>
    <row r="1519" spans="5:6" s="171" customFormat="1" ht="14.25">
      <c r="E1519" s="219" t="s">
        <v>1909</v>
      </c>
      <c r="F1519" s="219">
        <v>2640</v>
      </c>
    </row>
    <row r="1520" spans="5:6" s="171" customFormat="1" ht="14.25">
      <c r="E1520" s="219" t="s">
        <v>1910</v>
      </c>
      <c r="F1520" s="219">
        <v>26</v>
      </c>
    </row>
    <row r="1521" spans="5:6" s="171" customFormat="1" ht="14.25">
      <c r="E1521" s="219" t="s">
        <v>1911</v>
      </c>
      <c r="F1521" s="219">
        <v>3602</v>
      </c>
    </row>
    <row r="1522" spans="5:6" s="171" customFormat="1" ht="14.25">
      <c r="E1522" s="219" t="s">
        <v>1912</v>
      </c>
      <c r="F1522" s="219">
        <v>9602</v>
      </c>
    </row>
    <row r="1523" spans="5:6" s="171" customFormat="1" ht="14.25">
      <c r="E1523" s="219" t="s">
        <v>1913</v>
      </c>
      <c r="F1523" s="219">
        <v>8300</v>
      </c>
    </row>
    <row r="1524" spans="5:6" s="171" customFormat="1" ht="14.25">
      <c r="E1524" s="219" t="s">
        <v>1914</v>
      </c>
      <c r="F1524" s="219">
        <v>3795</v>
      </c>
    </row>
    <row r="1525" spans="5:6" s="171" customFormat="1" ht="14.25">
      <c r="E1525" s="219" t="s">
        <v>1915</v>
      </c>
      <c r="F1525" s="219">
        <v>564</v>
      </c>
    </row>
    <row r="1526" spans="5:6" s="171" customFormat="1" ht="14.25">
      <c r="E1526" s="219" t="s">
        <v>1916</v>
      </c>
      <c r="F1526" s="219">
        <v>354</v>
      </c>
    </row>
    <row r="1527" spans="5:6" s="171" customFormat="1" ht="14.25">
      <c r="E1527" s="219" t="s">
        <v>1917</v>
      </c>
      <c r="F1527" s="219">
        <v>1225</v>
      </c>
    </row>
    <row r="1528" spans="5:6" s="171" customFormat="1" ht="14.25">
      <c r="E1528" s="219" t="s">
        <v>1918</v>
      </c>
      <c r="F1528" s="219">
        <v>390</v>
      </c>
    </row>
    <row r="1529" spans="5:6" s="171" customFormat="1" ht="14.25">
      <c r="E1529" s="219" t="s">
        <v>1919</v>
      </c>
      <c r="F1529" s="219">
        <v>444</v>
      </c>
    </row>
    <row r="1530" spans="5:6" s="171" customFormat="1" ht="14.25">
      <c r="E1530" s="219" t="s">
        <v>1920</v>
      </c>
      <c r="F1530" s="219">
        <v>1161</v>
      </c>
    </row>
    <row r="1531" spans="5:6" s="171" customFormat="1" ht="14.25">
      <c r="E1531" s="219" t="s">
        <v>1921</v>
      </c>
      <c r="F1531" s="219">
        <v>9161</v>
      </c>
    </row>
    <row r="1532" spans="5:6" s="171" customFormat="1" ht="14.25">
      <c r="E1532" s="219" t="s">
        <v>1922</v>
      </c>
      <c r="F1532" s="219">
        <v>2016</v>
      </c>
    </row>
    <row r="1533" spans="5:6" s="171" customFormat="1" ht="14.25">
      <c r="E1533" s="219" t="s">
        <v>1923</v>
      </c>
      <c r="F1533" s="219">
        <v>2051</v>
      </c>
    </row>
    <row r="1534" spans="5:6" s="171" customFormat="1" ht="14.25">
      <c r="E1534" s="219" t="s">
        <v>1924</v>
      </c>
      <c r="F1534" s="219">
        <v>362</v>
      </c>
    </row>
    <row r="1535" spans="5:6" s="171" customFormat="1" ht="14.25">
      <c r="E1535" s="219" t="s">
        <v>1925</v>
      </c>
      <c r="F1535" s="219">
        <v>2016</v>
      </c>
    </row>
    <row r="1536" spans="5:6" s="171" customFormat="1" ht="14.25">
      <c r="E1536" s="219" t="s">
        <v>1926</v>
      </c>
      <c r="F1536" s="219">
        <v>539</v>
      </c>
    </row>
    <row r="1537" spans="5:6" s="171" customFormat="1" ht="14.25">
      <c r="E1537" s="219" t="s">
        <v>1927</v>
      </c>
      <c r="F1537" s="219">
        <v>997</v>
      </c>
    </row>
    <row r="1538" spans="5:6" s="171" customFormat="1" ht="14.25">
      <c r="E1538" s="219" t="s">
        <v>1928</v>
      </c>
      <c r="F1538" s="219">
        <v>997</v>
      </c>
    </row>
    <row r="1539" spans="5:6" s="171" customFormat="1" ht="14.25">
      <c r="E1539" s="219" t="s">
        <v>1929</v>
      </c>
      <c r="F1539" s="219">
        <v>3619</v>
      </c>
    </row>
    <row r="1540" spans="5:6" s="171" customFormat="1" ht="14.25">
      <c r="E1540" s="219" t="s">
        <v>1930</v>
      </c>
      <c r="F1540" s="219">
        <v>3782</v>
      </c>
    </row>
    <row r="1541" spans="5:6" s="171" customFormat="1" ht="14.25">
      <c r="E1541" s="219" t="s">
        <v>1931</v>
      </c>
      <c r="F1541" s="219">
        <v>1950</v>
      </c>
    </row>
    <row r="1542" spans="5:6" s="171" customFormat="1" ht="14.25">
      <c r="E1542" s="219" t="s">
        <v>537</v>
      </c>
      <c r="F1542" s="219">
        <v>854</v>
      </c>
    </row>
    <row r="1543" spans="5:6" s="171" customFormat="1" ht="14.25">
      <c r="E1543" s="219" t="s">
        <v>1932</v>
      </c>
      <c r="F1543" s="219">
        <v>8400</v>
      </c>
    </row>
    <row r="1544" spans="5:6" s="171" customFormat="1" ht="14.25">
      <c r="E1544" s="219" t="s">
        <v>1933</v>
      </c>
      <c r="F1544" s="219">
        <v>540</v>
      </c>
    </row>
    <row r="1545" spans="5:6" s="171" customFormat="1" ht="14.25">
      <c r="E1545" s="219" t="s">
        <v>1934</v>
      </c>
      <c r="F1545" s="219">
        <v>540</v>
      </c>
    </row>
    <row r="1546" spans="5:6" s="171" customFormat="1" ht="14.25">
      <c r="E1546" s="219" t="s">
        <v>1935</v>
      </c>
      <c r="F1546" s="219">
        <v>3568</v>
      </c>
    </row>
    <row r="1547" spans="5:6" s="171" customFormat="1" ht="14.25">
      <c r="E1547" s="219" t="s">
        <v>1936</v>
      </c>
      <c r="F1547" s="219">
        <v>542</v>
      </c>
    </row>
    <row r="1548" spans="5:6" s="171" customFormat="1" ht="14.25">
      <c r="E1548" s="219" t="s">
        <v>1937</v>
      </c>
      <c r="F1548" s="219">
        <v>3565</v>
      </c>
    </row>
    <row r="1549" spans="5:6" s="171" customFormat="1" ht="14.25">
      <c r="E1549" s="219" t="s">
        <v>1938</v>
      </c>
      <c r="F1549" s="219">
        <v>542</v>
      </c>
    </row>
    <row r="1550" spans="5:6" s="171" customFormat="1" ht="14.25">
      <c r="E1550" s="219" t="s">
        <v>1939</v>
      </c>
      <c r="F1550" s="219">
        <v>922</v>
      </c>
    </row>
    <row r="1551" spans="5:6" s="171" customFormat="1" ht="14.25">
      <c r="E1551" s="219" t="s">
        <v>1940</v>
      </c>
      <c r="F1551" s="219">
        <v>1069</v>
      </c>
    </row>
    <row r="1552" spans="5:6" s="171" customFormat="1" ht="14.25">
      <c r="E1552" s="219" t="s">
        <v>1941</v>
      </c>
      <c r="F1552" s="219">
        <v>1069</v>
      </c>
    </row>
    <row r="1553" spans="5:6" s="171" customFormat="1" ht="14.25">
      <c r="E1553" s="219" t="s">
        <v>1942</v>
      </c>
      <c r="F1553" s="219">
        <v>539</v>
      </c>
    </row>
    <row r="1554" spans="5:6" s="171" customFormat="1" ht="14.25">
      <c r="E1554" s="219" t="s">
        <v>1943</v>
      </c>
      <c r="F1554" s="219">
        <v>3565</v>
      </c>
    </row>
    <row r="1555" spans="5:6" s="171" customFormat="1" ht="14.25">
      <c r="E1555" s="219" t="s">
        <v>1944</v>
      </c>
      <c r="F1555" s="219">
        <v>4702</v>
      </c>
    </row>
    <row r="1556" spans="5:6" s="171" customFormat="1" ht="14.25">
      <c r="E1556" s="219" t="s">
        <v>1945</v>
      </c>
      <c r="F1556" s="219">
        <v>206</v>
      </c>
    </row>
    <row r="1557" spans="5:6" s="171" customFormat="1" ht="14.25">
      <c r="E1557" s="219" t="s">
        <v>1946</v>
      </c>
      <c r="F1557" s="219">
        <v>735</v>
      </c>
    </row>
    <row r="1558" spans="5:6" s="171" customFormat="1" ht="14.25">
      <c r="E1558" s="219" t="s">
        <v>1947</v>
      </c>
      <c r="F1558" s="219">
        <v>445</v>
      </c>
    </row>
    <row r="1559" spans="5:6" s="171" customFormat="1" ht="14.25">
      <c r="E1559" s="219" t="s">
        <v>1948</v>
      </c>
      <c r="F1559" s="219">
        <v>372</v>
      </c>
    </row>
    <row r="1560" spans="5:6" s="171" customFormat="1" ht="14.25">
      <c r="E1560" s="219" t="s">
        <v>1949</v>
      </c>
      <c r="F1560" s="219">
        <v>8500</v>
      </c>
    </row>
    <row r="1561" spans="5:6" s="171" customFormat="1" ht="14.25">
      <c r="E1561" s="219" t="s">
        <v>1950</v>
      </c>
      <c r="F1561" s="219">
        <v>1936</v>
      </c>
    </row>
    <row r="1562" spans="5:6" s="171" customFormat="1" ht="14.25">
      <c r="E1562" s="219" t="s">
        <v>1951</v>
      </c>
      <c r="F1562" s="219">
        <v>8600</v>
      </c>
    </row>
    <row r="1563" spans="5:6" s="171" customFormat="1" ht="14.25">
      <c r="E1563" s="219" t="s">
        <v>1952</v>
      </c>
      <c r="F1563" s="219">
        <v>135</v>
      </c>
    </row>
    <row r="1564" spans="5:6" s="171" customFormat="1" ht="14.25">
      <c r="E1564" s="219" t="s">
        <v>1953</v>
      </c>
      <c r="F1564" s="219">
        <v>184</v>
      </c>
    </row>
    <row r="1565" spans="5:6" s="171" customFormat="1" ht="14.25">
      <c r="E1565" s="219" t="s">
        <v>1954</v>
      </c>
      <c r="F1565" s="219">
        <v>185</v>
      </c>
    </row>
    <row r="1566" spans="5:6" s="171" customFormat="1" ht="14.25">
      <c r="E1566" s="219" t="s">
        <v>1955</v>
      </c>
      <c r="F1566" s="219">
        <v>335</v>
      </c>
    </row>
    <row r="1567" spans="5:6" s="171" customFormat="1" ht="14.25">
      <c r="E1567" s="219" t="s">
        <v>1956</v>
      </c>
      <c r="F1567" s="219">
        <v>2650</v>
      </c>
    </row>
    <row r="1568" spans="5:6" s="171" customFormat="1" ht="14.25">
      <c r="E1568" s="219" t="s">
        <v>1957</v>
      </c>
      <c r="F1568" s="219">
        <v>1770</v>
      </c>
    </row>
    <row r="1569" spans="5:6" s="171" customFormat="1" ht="14.25">
      <c r="E1569" s="219" t="s">
        <v>1958</v>
      </c>
      <c r="F1569" s="219">
        <v>8002</v>
      </c>
    </row>
    <row r="1570" spans="5:6" s="171" customFormat="1" ht="14.25">
      <c r="E1570" s="219" t="s">
        <v>1959</v>
      </c>
      <c r="F1570" s="219">
        <v>178</v>
      </c>
    </row>
    <row r="1571" spans="5:6" s="171" customFormat="1" ht="14.25">
      <c r="E1571" s="219" t="s">
        <v>1960</v>
      </c>
      <c r="F1571" s="219">
        <v>122</v>
      </c>
    </row>
    <row r="1572" spans="5:6" s="171" customFormat="1" ht="14.25">
      <c r="E1572" s="219" t="s">
        <v>1961</v>
      </c>
      <c r="F1572" s="219">
        <v>4701</v>
      </c>
    </row>
    <row r="1573" spans="5:6" s="171" customFormat="1" ht="14.25">
      <c r="E1573" s="219" t="s">
        <v>1962</v>
      </c>
      <c r="F1573" s="219">
        <v>339</v>
      </c>
    </row>
    <row r="1574" spans="5:6" s="171" customFormat="1" ht="14.25">
      <c r="E1574" s="219" t="s">
        <v>1963</v>
      </c>
      <c r="F1574" s="219">
        <v>460</v>
      </c>
    </row>
    <row r="1575" spans="5:6" s="171" customFormat="1" ht="14.25">
      <c r="E1575" s="219" t="s">
        <v>1964</v>
      </c>
      <c r="F1575" s="219">
        <v>127</v>
      </c>
    </row>
    <row r="1576" spans="5:6" s="171" customFormat="1" ht="14.25">
      <c r="E1576" s="219" t="s">
        <v>1965</v>
      </c>
      <c r="F1576" s="219">
        <v>789</v>
      </c>
    </row>
    <row r="1577" spans="5:6" s="171" customFormat="1" ht="14.25">
      <c r="E1577" s="219" t="s">
        <v>1966</v>
      </c>
      <c r="F1577" s="219">
        <v>616</v>
      </c>
    </row>
    <row r="1578" spans="5:6" s="171" customFormat="1" ht="14.25">
      <c r="E1578" s="219" t="s">
        <v>1967</v>
      </c>
      <c r="F1578" s="219">
        <v>713</v>
      </c>
    </row>
    <row r="1579" spans="5:6" s="171" customFormat="1" ht="14.25">
      <c r="E1579" s="219" t="s">
        <v>1968</v>
      </c>
      <c r="F1579" s="219">
        <v>8700</v>
      </c>
    </row>
    <row r="1580" spans="5:6" s="171" customFormat="1" ht="14.25">
      <c r="E1580" s="219" t="s">
        <v>1969</v>
      </c>
      <c r="F1580" s="219">
        <v>1228</v>
      </c>
    </row>
    <row r="1581" spans="5:6" s="171" customFormat="1" ht="14.25">
      <c r="E1581" s="219" t="s">
        <v>1970</v>
      </c>
      <c r="F1581" s="219">
        <v>247</v>
      </c>
    </row>
    <row r="1582" spans="5:6" s="171" customFormat="1" ht="14.25">
      <c r="E1582" s="219" t="s">
        <v>1971</v>
      </c>
      <c r="F1582" s="219">
        <v>437</v>
      </c>
    </row>
    <row r="1583" spans="5:6" s="171" customFormat="1" ht="14.25">
      <c r="E1583" s="219" t="s">
        <v>1972</v>
      </c>
      <c r="F1583" s="219">
        <v>1260</v>
      </c>
    </row>
    <row r="1584" spans="5:6" s="171" customFormat="1" ht="14.25">
      <c r="E1584" s="219" t="s">
        <v>1973</v>
      </c>
      <c r="F1584" s="219">
        <v>1805</v>
      </c>
    </row>
    <row r="1585" spans="5:6" s="171" customFormat="1" ht="14.25">
      <c r="E1585" s="219" t="s">
        <v>1974</v>
      </c>
      <c r="F1585" s="219">
        <v>3711</v>
      </c>
    </row>
    <row r="1586" spans="5:6" s="171" customFormat="1" ht="14.25">
      <c r="E1586" s="219" t="s">
        <v>1975</v>
      </c>
      <c r="F1586" s="219">
        <v>324</v>
      </c>
    </row>
    <row r="1587" spans="5:6" s="171" customFormat="1" ht="14.25">
      <c r="E1587" s="219" t="s">
        <v>1976</v>
      </c>
      <c r="F1587" s="219">
        <v>282</v>
      </c>
    </row>
    <row r="1588" spans="5:6" s="171" customFormat="1" ht="14.25">
      <c r="E1588" s="219" t="s">
        <v>1977</v>
      </c>
      <c r="F1588" s="219">
        <v>3571</v>
      </c>
    </row>
    <row r="1589" spans="5:6" s="171" customFormat="1" ht="14.25">
      <c r="E1589" s="219" t="s">
        <v>1978</v>
      </c>
      <c r="F1589" s="219">
        <v>913</v>
      </c>
    </row>
    <row r="1590" spans="5:6" s="171" customFormat="1" ht="14.25">
      <c r="E1590" s="219" t="s">
        <v>1979</v>
      </c>
      <c r="F1590" s="219">
        <v>913</v>
      </c>
    </row>
    <row r="1591" spans="5:6" s="171" customFormat="1" ht="14.25">
      <c r="E1591" s="219" t="s">
        <v>1980</v>
      </c>
      <c r="F1591" s="219">
        <v>865</v>
      </c>
    </row>
    <row r="1592" spans="5:6" s="171" customFormat="1" ht="14.25">
      <c r="E1592" s="219" t="s">
        <v>1981</v>
      </c>
      <c r="F1592" s="219">
        <v>917</v>
      </c>
    </row>
    <row r="1593" spans="5:6" s="171" customFormat="1" ht="14.25">
      <c r="E1593" s="219" t="s">
        <v>1982</v>
      </c>
      <c r="F1593" s="219">
        <v>1286</v>
      </c>
    </row>
    <row r="1594" spans="5:6" s="171" customFormat="1" ht="14.25">
      <c r="E1594" s="219" t="s">
        <v>1983</v>
      </c>
      <c r="F1594" s="219">
        <v>9286</v>
      </c>
    </row>
    <row r="1595" spans="5:6" s="171" customFormat="1" ht="14.25">
      <c r="E1595" s="219" t="s">
        <v>1984</v>
      </c>
      <c r="F1595" s="219">
        <v>1286</v>
      </c>
    </row>
    <row r="1596" spans="5:6" s="171" customFormat="1" ht="14.25">
      <c r="E1596" s="219" t="s">
        <v>1985</v>
      </c>
      <c r="F1596" s="219">
        <v>1996</v>
      </c>
    </row>
    <row r="1597" spans="5:6" s="171" customFormat="1" ht="14.25">
      <c r="E1597" s="219" t="s">
        <v>1986</v>
      </c>
      <c r="F1597" s="219">
        <v>721</v>
      </c>
    </row>
    <row r="1598" spans="5:6" s="171" customFormat="1" ht="14.25">
      <c r="E1598" s="219" t="s">
        <v>1987</v>
      </c>
      <c r="F1598" s="219">
        <v>304</v>
      </c>
    </row>
    <row r="1599" spans="5:6" s="171" customFormat="1" ht="14.25">
      <c r="E1599" s="219" t="s">
        <v>1988</v>
      </c>
      <c r="F1599" s="219">
        <v>861</v>
      </c>
    </row>
    <row r="1600" spans="5:6" s="171" customFormat="1" ht="14.25">
      <c r="E1600" s="219" t="s">
        <v>1989</v>
      </c>
      <c r="F1600" s="219">
        <v>885</v>
      </c>
    </row>
    <row r="1601" spans="5:6" s="171" customFormat="1" ht="14.25">
      <c r="E1601" s="219" t="s">
        <v>1990</v>
      </c>
      <c r="F1601" s="219">
        <v>36</v>
      </c>
    </row>
    <row r="1602" spans="5:6" s="171" customFormat="1" ht="14.25">
      <c r="E1602" s="219" t="s">
        <v>1991</v>
      </c>
      <c r="F1602" s="219">
        <v>284</v>
      </c>
    </row>
    <row r="1603" spans="5:6" s="171" customFormat="1" ht="14.25">
      <c r="E1603" s="219" t="s">
        <v>1992</v>
      </c>
      <c r="F1603" s="219">
        <v>293</v>
      </c>
    </row>
    <row r="1604" spans="5:6" s="171" customFormat="1" ht="14.25">
      <c r="E1604" s="219" t="s">
        <v>1993</v>
      </c>
      <c r="F1604" s="219">
        <v>142</v>
      </c>
    </row>
    <row r="1605" spans="5:6" s="171" customFormat="1" ht="14.25">
      <c r="E1605" s="219" t="s">
        <v>1994</v>
      </c>
      <c r="F1605" s="219">
        <v>2008</v>
      </c>
    </row>
    <row r="1606" spans="5:6" s="171" customFormat="1" ht="14.25">
      <c r="E1606" s="219" t="s">
        <v>1995</v>
      </c>
      <c r="F1606" s="219">
        <v>18</v>
      </c>
    </row>
    <row r="1607" spans="5:6" s="171" customFormat="1" ht="14.25">
      <c r="E1607" s="219" t="s">
        <v>1996</v>
      </c>
      <c r="F1607" s="219">
        <v>259</v>
      </c>
    </row>
    <row r="1608" spans="5:6" s="171" customFormat="1" ht="14.25">
      <c r="E1608" s="219" t="s">
        <v>1997</v>
      </c>
      <c r="F1608" s="219">
        <v>329</v>
      </c>
    </row>
    <row r="1609" spans="5:6" s="171" customFormat="1" ht="14.25">
      <c r="E1609" s="219" t="s">
        <v>1998</v>
      </c>
      <c r="F1609" s="219">
        <v>1058</v>
      </c>
    </row>
    <row r="1610" spans="5:6" s="171" customFormat="1" ht="14.25">
      <c r="E1610" s="219" t="s">
        <v>1999</v>
      </c>
      <c r="F1610" s="219">
        <v>739</v>
      </c>
    </row>
    <row r="1611" spans="5:6" s="171" customFormat="1" ht="14.25">
      <c r="E1611" s="219" t="s">
        <v>2000</v>
      </c>
      <c r="F1611" s="219">
        <v>2049</v>
      </c>
    </row>
    <row r="1612" spans="5:6" s="171" customFormat="1" ht="14.25">
      <c r="E1612" s="219" t="s">
        <v>2001</v>
      </c>
      <c r="F1612" s="219">
        <v>327</v>
      </c>
    </row>
    <row r="1613" spans="5:6" s="171" customFormat="1" ht="14.25">
      <c r="E1613" s="219" t="s">
        <v>2002</v>
      </c>
      <c r="F1613" s="219">
        <v>27</v>
      </c>
    </row>
    <row r="1614" spans="5:6" s="171" customFormat="1" ht="14.25">
      <c r="E1614" s="219" t="s">
        <v>2003</v>
      </c>
      <c r="F1614" s="219">
        <v>1223</v>
      </c>
    </row>
    <row r="1615" spans="5:6" s="171" customFormat="1" ht="14.25">
      <c r="E1615" s="219" t="s">
        <v>2004</v>
      </c>
      <c r="F1615" s="219">
        <v>2015</v>
      </c>
    </row>
    <row r="1616" spans="5:6" s="171" customFormat="1" ht="14.25">
      <c r="E1616" s="219" t="s">
        <v>2005</v>
      </c>
      <c r="F1616" s="219">
        <v>2057</v>
      </c>
    </row>
    <row r="1617" spans="5:6" s="171" customFormat="1" ht="14.25">
      <c r="E1617" s="219" t="s">
        <v>2006</v>
      </c>
      <c r="F1617" s="219">
        <v>555</v>
      </c>
    </row>
    <row r="1618" spans="5:6" s="171" customFormat="1" ht="14.25">
      <c r="E1618" s="219" t="s">
        <v>2007</v>
      </c>
      <c r="F1618" s="219">
        <v>306</v>
      </c>
    </row>
    <row r="1619" spans="5:6" s="171" customFormat="1" ht="14.25">
      <c r="E1619" s="219" t="s">
        <v>2008</v>
      </c>
      <c r="F1619" s="219">
        <v>3578</v>
      </c>
    </row>
    <row r="1620" spans="5:6" s="171" customFormat="1" ht="14.25">
      <c r="E1620" s="219" t="s">
        <v>2009</v>
      </c>
      <c r="F1620" s="219">
        <v>1031</v>
      </c>
    </row>
    <row r="1621" spans="5:6" s="171" customFormat="1" ht="14.25">
      <c r="E1621" s="219" t="s">
        <v>2010</v>
      </c>
      <c r="F1621" s="219">
        <v>1032</v>
      </c>
    </row>
    <row r="1622" spans="5:6" s="171" customFormat="1" ht="14.25">
      <c r="E1622" s="219" t="s">
        <v>2011</v>
      </c>
      <c r="F1622" s="219">
        <v>1304</v>
      </c>
    </row>
    <row r="1623" spans="5:6" s="171" customFormat="1" ht="14.25">
      <c r="E1623" s="219" t="s">
        <v>2012</v>
      </c>
      <c r="F1623" s="219">
        <v>741</v>
      </c>
    </row>
    <row r="1624" spans="5:6" s="171" customFormat="1" ht="14.25">
      <c r="E1624" s="219" t="s">
        <v>2013</v>
      </c>
      <c r="F1624" s="219">
        <v>761</v>
      </c>
    </row>
    <row r="1625" spans="5:6" s="171" customFormat="1" ht="14.25">
      <c r="E1625" s="219" t="s">
        <v>2014</v>
      </c>
      <c r="F1625" s="219">
        <v>394</v>
      </c>
    </row>
    <row r="1626" spans="5:6" s="171" customFormat="1" ht="14.25">
      <c r="E1626" s="219" t="s">
        <v>2015</v>
      </c>
      <c r="F1626" s="219">
        <v>614</v>
      </c>
    </row>
    <row r="1627" spans="5:6" s="171" customFormat="1" ht="14.25">
      <c r="E1627" s="219" t="s">
        <v>2016</v>
      </c>
      <c r="F1627" s="219">
        <v>1265</v>
      </c>
    </row>
    <row r="1628" spans="5:6" s="171" customFormat="1" ht="14.25">
      <c r="E1628" s="219" t="s">
        <v>2017</v>
      </c>
      <c r="F1628" s="219">
        <v>415</v>
      </c>
    </row>
    <row r="1629" spans="5:6" s="171" customFormat="1" ht="14.25">
      <c r="E1629" s="219" t="s">
        <v>2018</v>
      </c>
      <c r="F1629" s="219">
        <v>9177</v>
      </c>
    </row>
    <row r="1630" spans="5:6" s="171" customFormat="1" ht="14.25">
      <c r="E1630" s="219" t="s">
        <v>2019</v>
      </c>
      <c r="F1630" s="219">
        <v>456</v>
      </c>
    </row>
    <row r="1631" spans="5:6" s="171" customFormat="1" ht="14.25">
      <c r="E1631" s="219" t="s">
        <v>2020</v>
      </c>
      <c r="F1631" s="219">
        <v>1235</v>
      </c>
    </row>
    <row r="1632" spans="5:6" s="171" customFormat="1" ht="14.25">
      <c r="E1632" s="219" t="s">
        <v>2021</v>
      </c>
      <c r="F1632" s="219">
        <v>1102</v>
      </c>
    </row>
    <row r="1633" spans="5:6" s="171" customFormat="1" ht="14.25">
      <c r="E1633" s="219" t="s">
        <v>2022</v>
      </c>
      <c r="F1633" s="219">
        <v>224</v>
      </c>
    </row>
    <row r="1634" spans="5:6" s="171" customFormat="1" ht="14.25">
      <c r="E1634" s="219" t="s">
        <v>2023</v>
      </c>
      <c r="F1634" s="219">
        <v>527</v>
      </c>
    </row>
    <row r="1635" spans="5:6" s="171" customFormat="1" ht="14.25">
      <c r="E1635" s="219" t="s">
        <v>2024</v>
      </c>
      <c r="F1635" s="219">
        <v>1987</v>
      </c>
    </row>
    <row r="1636" spans="5:6" s="171" customFormat="1" ht="14.25">
      <c r="E1636" s="219" t="s">
        <v>2025</v>
      </c>
      <c r="F1636" s="219">
        <v>7</v>
      </c>
    </row>
    <row r="1637" spans="5:6" s="171" customFormat="1" ht="14.25">
      <c r="E1637" s="219" t="s">
        <v>2026</v>
      </c>
      <c r="F1637" s="219">
        <v>1266</v>
      </c>
    </row>
    <row r="1638" spans="5:6" s="171" customFormat="1" ht="14.25">
      <c r="E1638" s="219" t="s">
        <v>2027</v>
      </c>
      <c r="F1638" s="219">
        <v>865</v>
      </c>
    </row>
    <row r="1639" spans="5:6" s="171" customFormat="1" ht="14.25">
      <c r="E1639" s="219" t="s">
        <v>2028</v>
      </c>
      <c r="F1639" s="219">
        <v>9917</v>
      </c>
    </row>
    <row r="1640" spans="5:6" s="171" customFormat="1" ht="14.25">
      <c r="E1640" s="219" t="s">
        <v>2029</v>
      </c>
      <c r="F1640" s="219">
        <v>658</v>
      </c>
    </row>
    <row r="1641" spans="5:6" s="171" customFormat="1" ht="14.25">
      <c r="E1641" s="219" t="s">
        <v>2030</v>
      </c>
      <c r="F1641" s="219">
        <v>1267</v>
      </c>
    </row>
    <row r="1642" spans="5:6" s="171" customFormat="1" ht="14.25">
      <c r="E1642" s="219" t="s">
        <v>2031</v>
      </c>
      <c r="F1642" s="219">
        <v>1267</v>
      </c>
    </row>
    <row r="1643" spans="5:6" s="171" customFormat="1" ht="14.25">
      <c r="E1643" s="219" t="s">
        <v>2032</v>
      </c>
      <c r="F1643" s="219">
        <v>658</v>
      </c>
    </row>
    <row r="1644" spans="5:6" s="171" customFormat="1" ht="14.25">
      <c r="E1644" s="219" t="s">
        <v>2033</v>
      </c>
      <c r="F1644" s="219">
        <v>3641</v>
      </c>
    </row>
    <row r="1645" spans="5:6" s="171" customFormat="1" ht="14.25">
      <c r="E1645" s="219" t="s">
        <v>2034</v>
      </c>
      <c r="F1645" s="219">
        <v>1165</v>
      </c>
    </row>
    <row r="1646" spans="5:6" s="171" customFormat="1" ht="14.25">
      <c r="E1646" s="219" t="s">
        <v>2035</v>
      </c>
      <c r="F1646" s="219">
        <v>1160</v>
      </c>
    </row>
    <row r="1647" spans="5:6" s="171" customFormat="1" ht="14.25">
      <c r="E1647" s="219" t="s">
        <v>2036</v>
      </c>
      <c r="F1647" s="219">
        <v>9176</v>
      </c>
    </row>
    <row r="1648" spans="5:6" s="171" customFormat="1" ht="14.25">
      <c r="E1648" s="219" t="s">
        <v>2037</v>
      </c>
      <c r="F1648" s="219">
        <v>873</v>
      </c>
    </row>
    <row r="1649" spans="5:6" s="171" customFormat="1" ht="14.25">
      <c r="E1649" s="219" t="s">
        <v>2038</v>
      </c>
      <c r="F1649" s="219">
        <v>439</v>
      </c>
    </row>
    <row r="1650" spans="5:6" s="171" customFormat="1" ht="14.25">
      <c r="E1650" s="219" t="s">
        <v>2039</v>
      </c>
      <c r="F1650" s="219">
        <v>812</v>
      </c>
    </row>
    <row r="1651" spans="5:6" s="171" customFormat="1" ht="14.25">
      <c r="E1651" s="219" t="s">
        <v>2040</v>
      </c>
      <c r="F1651" s="219">
        <v>9812</v>
      </c>
    </row>
    <row r="1652" spans="5:6" s="171" customFormat="1" ht="14.25">
      <c r="E1652" s="219" t="s">
        <v>2041</v>
      </c>
      <c r="F1652" s="219">
        <v>1364</v>
      </c>
    </row>
    <row r="1653" spans="5:6" s="171" customFormat="1" ht="14.25">
      <c r="E1653" s="219" t="s">
        <v>2042</v>
      </c>
      <c r="F1653" s="219">
        <v>1984</v>
      </c>
    </row>
    <row r="1654" spans="5:6" s="171" customFormat="1" ht="14.25">
      <c r="E1654" s="219" t="s">
        <v>2043</v>
      </c>
      <c r="F1654" s="219">
        <v>366</v>
      </c>
    </row>
    <row r="1655" spans="5:6" s="171" customFormat="1" ht="14.25">
      <c r="E1655" s="219" t="s">
        <v>2044</v>
      </c>
      <c r="F1655" s="219">
        <v>3784</v>
      </c>
    </row>
    <row r="1656" spans="5:6" s="171" customFormat="1" ht="14.25">
      <c r="E1656" s="219" t="s">
        <v>2045</v>
      </c>
      <c r="F1656" s="219">
        <v>1988</v>
      </c>
    </row>
    <row r="1657" spans="5:6" s="171" customFormat="1" ht="14.25">
      <c r="E1657" s="219" t="s">
        <v>2046</v>
      </c>
      <c r="F1657" s="219">
        <v>432</v>
      </c>
    </row>
    <row r="1658" spans="5:6" s="171" customFormat="1" ht="14.25">
      <c r="E1658" s="219" t="s">
        <v>2047</v>
      </c>
      <c r="F1658" s="219">
        <v>1337</v>
      </c>
    </row>
    <row r="1659" spans="5:6" s="171" customFormat="1" ht="14.25">
      <c r="E1659" s="219" t="s">
        <v>2048</v>
      </c>
      <c r="F1659" s="219">
        <v>1287</v>
      </c>
    </row>
    <row r="1660" spans="5:6" s="171" customFormat="1" ht="14.25">
      <c r="E1660" s="219" t="s">
        <v>2049</v>
      </c>
      <c r="F1660" s="219">
        <v>1132</v>
      </c>
    </row>
    <row r="1661" spans="5:6" s="171" customFormat="1" ht="14.25">
      <c r="E1661" s="219" t="s">
        <v>2050</v>
      </c>
      <c r="F1661" s="219">
        <v>538</v>
      </c>
    </row>
    <row r="1662" spans="5:6" s="171" customFormat="1" ht="14.25">
      <c r="E1662" s="219" t="s">
        <v>2051</v>
      </c>
      <c r="F1662" s="219">
        <v>4009</v>
      </c>
    </row>
    <row r="1663" spans="5:6" s="171" customFormat="1" ht="14.25">
      <c r="E1663" s="219" t="s">
        <v>2052</v>
      </c>
      <c r="F1663" s="219">
        <v>856</v>
      </c>
    </row>
    <row r="1664" spans="5:6" s="171" customFormat="1" ht="14.25">
      <c r="E1664" s="219" t="s">
        <v>2053</v>
      </c>
      <c r="F1664" s="219">
        <v>661</v>
      </c>
    </row>
    <row r="1665" spans="5:6" s="171" customFormat="1" ht="14.25">
      <c r="E1665" s="219" t="s">
        <v>2054</v>
      </c>
      <c r="F1665" s="219">
        <v>1990</v>
      </c>
    </row>
    <row r="1666" spans="5:6" s="171" customFormat="1" ht="14.25">
      <c r="E1666" s="219" t="s">
        <v>2055</v>
      </c>
      <c r="F1666" s="219">
        <v>264</v>
      </c>
    </row>
    <row r="1667" spans="5:6" s="171" customFormat="1" ht="14.25">
      <c r="E1667" s="219" t="s">
        <v>2056</v>
      </c>
      <c r="F1667" s="219">
        <v>1926</v>
      </c>
    </row>
    <row r="1668" spans="5:6" s="171" customFormat="1" ht="14.25">
      <c r="E1668" s="219" t="s">
        <v>2057</v>
      </c>
      <c r="F1668" s="219">
        <v>237</v>
      </c>
    </row>
    <row r="1669" spans="5:6" s="171" customFormat="1" ht="14.25">
      <c r="E1669" s="219" t="s">
        <v>2058</v>
      </c>
      <c r="F1669" s="219">
        <v>921</v>
      </c>
    </row>
    <row r="1670" spans="5:6" s="171" customFormat="1" ht="14.25">
      <c r="E1670" s="219" t="s">
        <v>2059</v>
      </c>
      <c r="F1670" s="219">
        <v>1106</v>
      </c>
    </row>
    <row r="1671" spans="5:6" s="171" customFormat="1" ht="14.25">
      <c r="E1671" s="219" t="s">
        <v>2060</v>
      </c>
      <c r="F1671" s="219">
        <v>3720</v>
      </c>
    </row>
    <row r="1672" spans="5:6" s="171" customFormat="1" ht="14.25">
      <c r="E1672" s="219" t="s">
        <v>2061</v>
      </c>
      <c r="F1672" s="219">
        <v>232</v>
      </c>
    </row>
    <row r="1673" spans="5:6" s="171" customFormat="1" ht="14.25">
      <c r="E1673" s="219" t="s">
        <v>2062</v>
      </c>
      <c r="F1673" s="219">
        <v>692</v>
      </c>
    </row>
    <row r="1674" spans="5:6" s="171" customFormat="1" ht="14.25">
      <c r="E1674" s="219" t="s">
        <v>2063</v>
      </c>
      <c r="F1674" s="219">
        <v>846</v>
      </c>
    </row>
    <row r="1675" spans="5:6" s="171" customFormat="1" ht="14.25">
      <c r="E1675" s="219" t="s">
        <v>2064</v>
      </c>
      <c r="F1675" s="219">
        <v>8800</v>
      </c>
    </row>
    <row r="1676" spans="5:6" s="171" customFormat="1" ht="14.25">
      <c r="E1676" s="219" t="s">
        <v>2065</v>
      </c>
      <c r="F1676" s="219">
        <v>8801</v>
      </c>
    </row>
    <row r="1677" spans="5:6" s="171" customFormat="1" ht="14.25">
      <c r="E1677" s="219" t="s">
        <v>2066</v>
      </c>
      <c r="F1677" s="219">
        <v>3649</v>
      </c>
    </row>
    <row r="1678" spans="5:6" s="171" customFormat="1" ht="14.25">
      <c r="E1678" s="219" t="s">
        <v>2067</v>
      </c>
      <c r="F1678" s="219">
        <v>1233</v>
      </c>
    </row>
    <row r="1679" spans="5:6" s="171" customFormat="1" ht="14.25">
      <c r="E1679" s="219" t="s">
        <v>2068</v>
      </c>
      <c r="F1679" s="219">
        <v>292</v>
      </c>
    </row>
    <row r="1680" spans="5:6" s="171" customFormat="1" ht="14.25">
      <c r="E1680" s="219" t="s">
        <v>2069</v>
      </c>
      <c r="F1680" s="219">
        <v>1114</v>
      </c>
    </row>
    <row r="1681" spans="5:6" s="171" customFormat="1" ht="14.25">
      <c r="E1681" s="219" t="s">
        <v>2070</v>
      </c>
      <c r="F1681" s="219">
        <v>126</v>
      </c>
    </row>
    <row r="1682" spans="5:6" s="171" customFormat="1" ht="14.25">
      <c r="E1682" s="219" t="s">
        <v>2071</v>
      </c>
      <c r="F1682" s="219">
        <v>398</v>
      </c>
    </row>
    <row r="1683" spans="5:6" s="171" customFormat="1" ht="14.25">
      <c r="E1683" s="219" t="s">
        <v>2072</v>
      </c>
      <c r="F1683" s="219">
        <v>1045</v>
      </c>
    </row>
    <row r="1684" spans="5:6" s="171" customFormat="1" ht="14.25">
      <c r="E1684" s="219" t="s">
        <v>2073</v>
      </c>
      <c r="F1684" s="219">
        <v>763</v>
      </c>
    </row>
    <row r="1685" spans="5:6" s="171" customFormat="1" ht="14.25">
      <c r="E1685" s="219" t="s">
        <v>2074</v>
      </c>
      <c r="F1685" s="219">
        <v>2062</v>
      </c>
    </row>
    <row r="1686" spans="5:6" s="171" customFormat="1" ht="14.25">
      <c r="E1686" s="219" t="s">
        <v>2075</v>
      </c>
      <c r="F1686" s="219">
        <v>2061</v>
      </c>
    </row>
    <row r="1687" spans="5:6" s="171" customFormat="1" ht="14.25">
      <c r="E1687" s="219" t="s">
        <v>2076</v>
      </c>
      <c r="F1687" s="219">
        <v>1172</v>
      </c>
    </row>
    <row r="1688" spans="5:6" s="171" customFormat="1" ht="14.25">
      <c r="E1688" s="219" t="s">
        <v>2077</v>
      </c>
      <c r="F1688" s="219">
        <v>3558</v>
      </c>
    </row>
    <row r="1689" spans="5:6" s="171" customFormat="1" ht="14.25">
      <c r="E1689" s="219" t="s">
        <v>2078</v>
      </c>
      <c r="F1689" s="219">
        <v>1083</v>
      </c>
    </row>
    <row r="1690" spans="5:6" s="171" customFormat="1" ht="14.25">
      <c r="E1690" s="219" t="s">
        <v>2079</v>
      </c>
      <c r="F1690" s="219">
        <v>1083</v>
      </c>
    </row>
    <row r="1691" spans="5:6" s="171" customFormat="1" ht="14.25">
      <c r="E1691" s="219" t="s">
        <v>2080</v>
      </c>
      <c r="F1691" s="219">
        <v>163</v>
      </c>
    </row>
    <row r="1692" spans="5:6" s="171" customFormat="1" ht="14.25">
      <c r="E1692" s="219" t="s">
        <v>2081</v>
      </c>
      <c r="F1692" s="219">
        <v>10</v>
      </c>
    </row>
    <row r="1693" spans="5:6" s="171" customFormat="1" ht="14.25">
      <c r="E1693" s="219" t="s">
        <v>2082</v>
      </c>
      <c r="F1693" s="219">
        <v>5000</v>
      </c>
    </row>
    <row r="1694" spans="5:6" s="171" customFormat="1" ht="14.25">
      <c r="E1694" s="219" t="s">
        <v>2083</v>
      </c>
      <c r="F1694" s="219">
        <v>84</v>
      </c>
    </row>
    <row r="1695" spans="5:6" s="171" customFormat="1" ht="14.25">
      <c r="E1695" s="219" t="s">
        <v>2084</v>
      </c>
      <c r="F1695" s="219">
        <v>287</v>
      </c>
    </row>
    <row r="1696" spans="5:6" s="171" customFormat="1" ht="14.25">
      <c r="E1696" s="219" t="s">
        <v>2085</v>
      </c>
      <c r="F1696" s="219">
        <v>154</v>
      </c>
    </row>
    <row r="1697" spans="5:6" s="171" customFormat="1" ht="14.25">
      <c r="E1697" s="219" t="s">
        <v>2086</v>
      </c>
      <c r="F1697" s="219">
        <v>103</v>
      </c>
    </row>
    <row r="1698" spans="5:6" s="171" customFormat="1" ht="14.25">
      <c r="E1698" s="219" t="s">
        <v>2087</v>
      </c>
      <c r="F1698" s="219">
        <v>1460</v>
      </c>
    </row>
    <row r="1699" spans="5:6" s="171" customFormat="1" ht="14.25">
      <c r="E1699" s="219" t="s">
        <v>2088</v>
      </c>
      <c r="F1699" s="219">
        <v>719</v>
      </c>
    </row>
    <row r="1700" spans="5:6" s="171" customFormat="1" ht="14.25">
      <c r="E1700" s="219" t="s">
        <v>2089</v>
      </c>
      <c r="F1700" s="219">
        <v>1054</v>
      </c>
    </row>
    <row r="1701" spans="5:6" s="171" customFormat="1" ht="14.25">
      <c r="E1701" s="219" t="s">
        <v>2090</v>
      </c>
      <c r="F1701" s="219">
        <v>1055</v>
      </c>
    </row>
    <row r="1702" spans="5:6" s="171" customFormat="1" ht="14.25">
      <c r="E1702" s="219" t="s">
        <v>2091</v>
      </c>
      <c r="F1702" s="219">
        <v>1283</v>
      </c>
    </row>
    <row r="1703" spans="5:6" s="171" customFormat="1" ht="14.25">
      <c r="E1703" s="219" t="s">
        <v>2092</v>
      </c>
      <c r="F1703" s="219">
        <v>1452</v>
      </c>
    </row>
    <row r="1704" spans="5:6" s="171" customFormat="1" ht="14.25">
      <c r="E1704" s="219" t="s">
        <v>2093</v>
      </c>
      <c r="F1704" s="219">
        <v>1851</v>
      </c>
    </row>
    <row r="1705" spans="5:6" s="171" customFormat="1" ht="14.25">
      <c r="E1705" s="219" t="s">
        <v>2094</v>
      </c>
      <c r="F1705" s="219">
        <v>3719</v>
      </c>
    </row>
    <row r="1706" spans="5:6" s="171" customFormat="1" ht="14.25">
      <c r="E1706" s="219" t="s">
        <v>2095</v>
      </c>
      <c r="F1706" s="219">
        <v>1051</v>
      </c>
    </row>
    <row r="1707" spans="5:6" s="171" customFormat="1" ht="14.25">
      <c r="E1707" s="219" t="s">
        <v>2096</v>
      </c>
      <c r="F1707" s="219">
        <v>2003</v>
      </c>
    </row>
    <row r="1708" spans="5:6" s="171" customFormat="1" ht="14.25">
      <c r="E1708" s="219" t="s">
        <v>2097</v>
      </c>
      <c r="F1708" s="219">
        <v>2050</v>
      </c>
    </row>
    <row r="1709" spans="5:6" s="171" customFormat="1" ht="14.25">
      <c r="E1709" s="219" t="s">
        <v>2098</v>
      </c>
      <c r="F1709" s="219">
        <v>2050</v>
      </c>
    </row>
    <row r="1710" spans="5:6" s="171" customFormat="1" ht="14.25">
      <c r="E1710" s="219" t="s">
        <v>2099</v>
      </c>
      <c r="F1710" s="219">
        <v>2050</v>
      </c>
    </row>
    <row r="1711" spans="5:6" s="171" customFormat="1" ht="14.25">
      <c r="E1711" s="219" t="s">
        <v>2100</v>
      </c>
      <c r="F1711" s="219">
        <v>1237</v>
      </c>
    </row>
    <row r="1712" spans="5:6" s="171" customFormat="1" ht="14.25">
      <c r="E1712" s="219" t="s">
        <v>2101</v>
      </c>
      <c r="F1712" s="219">
        <v>727</v>
      </c>
    </row>
    <row r="1713" spans="5:6" s="171" customFormat="1" ht="14.25">
      <c r="E1713" s="219" t="s">
        <v>2102</v>
      </c>
      <c r="F1713" s="219">
        <v>744</v>
      </c>
    </row>
    <row r="1714" spans="5:6" s="171" customFormat="1" ht="14.25">
      <c r="E1714" s="219" t="s">
        <v>2103</v>
      </c>
      <c r="F1714" s="219">
        <v>814</v>
      </c>
    </row>
    <row r="1715" spans="5:6" s="171" customFormat="1" ht="14.25">
      <c r="E1715" s="219" t="s">
        <v>2104</v>
      </c>
      <c r="F1715" s="219">
        <v>1467</v>
      </c>
    </row>
    <row r="1716" spans="5:6" s="171" customFormat="1" ht="14.25">
      <c r="E1716" s="219" t="s">
        <v>2105</v>
      </c>
      <c r="F1716" s="219">
        <v>2202</v>
      </c>
    </row>
    <row r="1717" spans="5:6" s="171" customFormat="1" ht="14.25">
      <c r="E1717" s="219" t="s">
        <v>2106</v>
      </c>
      <c r="F1717" s="219">
        <v>1244</v>
      </c>
    </row>
    <row r="1718" spans="5:6" s="171" customFormat="1" ht="14.25">
      <c r="E1718" s="219" t="s">
        <v>2107</v>
      </c>
      <c r="F1718" s="219">
        <v>2002</v>
      </c>
    </row>
    <row r="1719" spans="5:6" s="171" customFormat="1" ht="14.25">
      <c r="E1719" s="219" t="s">
        <v>2108</v>
      </c>
      <c r="F1719" s="219">
        <v>752</v>
      </c>
    </row>
    <row r="1720" spans="5:6" s="171" customFormat="1" ht="14.25">
      <c r="E1720" s="219" t="s">
        <v>2109</v>
      </c>
      <c r="F1720" s="219">
        <v>1995</v>
      </c>
    </row>
    <row r="1721" spans="5:6" s="171" customFormat="1" ht="14.25">
      <c r="E1721" s="219" t="s">
        <v>2110</v>
      </c>
      <c r="F1721" s="219">
        <v>709</v>
      </c>
    </row>
    <row r="1722" spans="5:6" s="171" customFormat="1" ht="14.25">
      <c r="E1722" s="219" t="s">
        <v>2111</v>
      </c>
      <c r="F1722" s="219">
        <v>665</v>
      </c>
    </row>
    <row r="1723" spans="5:6" s="171" customFormat="1" ht="14.25">
      <c r="E1723" s="219" t="s">
        <v>2112</v>
      </c>
      <c r="F1723" s="219">
        <v>3563</v>
      </c>
    </row>
    <row r="1724" spans="5:6" s="171" customFormat="1" ht="14.25">
      <c r="E1724" s="219" t="s">
        <v>2113</v>
      </c>
      <c r="F1724" s="219">
        <v>9563</v>
      </c>
    </row>
    <row r="1725" spans="5:6" s="171" customFormat="1" ht="14.25">
      <c r="E1725" s="219" t="s">
        <v>2114</v>
      </c>
      <c r="F1725" s="219">
        <v>970</v>
      </c>
    </row>
    <row r="1726" spans="5:6" s="171" customFormat="1" ht="14.25">
      <c r="E1726" s="219" t="s">
        <v>2115</v>
      </c>
      <c r="F1726" s="219">
        <v>970</v>
      </c>
    </row>
    <row r="1727" spans="5:6" s="171" customFormat="1" ht="14.25">
      <c r="E1727" s="219" t="s">
        <v>2116</v>
      </c>
      <c r="F1727" s="219">
        <v>9484</v>
      </c>
    </row>
    <row r="1728" spans="5:6" s="171" customFormat="1" ht="14.25">
      <c r="E1728" s="219" t="s">
        <v>2117</v>
      </c>
      <c r="F1728" s="219">
        <v>1346</v>
      </c>
    </row>
    <row r="1729" spans="5:6" s="171" customFormat="1" ht="14.25">
      <c r="E1729" s="219" t="s">
        <v>2118</v>
      </c>
      <c r="F1729" s="219">
        <v>1849</v>
      </c>
    </row>
    <row r="1730" spans="5:6" s="171" customFormat="1" ht="14.25">
      <c r="E1730" s="219" t="s">
        <v>2119</v>
      </c>
      <c r="F1730" s="219">
        <v>778</v>
      </c>
    </row>
    <row r="1731" spans="5:6" s="171" customFormat="1" ht="14.25">
      <c r="E1731" s="171">
        <v>0</v>
      </c>
      <c r="F1731" s="171" t="s">
        <v>2131</v>
      </c>
    </row>
  </sheetData>
  <sheetProtection algorithmName="SHA-512" hashValue="iy315uA1V8lc6pyJ4CAZdNgbzo1ZxVc43d/76zGQ8WuqSCxlSgwTkfIXy7m/en9akGkLYlv0P27Wn7DYpxPHQQ==" saltValue="bwBKWZuW2ukrrKXTLI19JQ==" spinCount="100000" sheet="1"/>
  <customSheetViews>
    <customSheetView guid="{2DAA1D84-496C-43B3-9B3D-F6443FDB70D2}" scale="90">
      <selection activeCell="C19" sqref="C19"/>
      <pageMargins left="0.7" right="0.7" top="0.75" bottom="0.75" header="0.3" footer="0.3"/>
      <pageSetup orientation="portrait" verticalDpi="0" r:id="rId1"/>
    </customSheetView>
    <customSheetView guid="{F7CAD7A2-A132-4CA2-AC0F-E37EEC687FA0}" topLeftCell="B157">
      <selection activeCell="C164" sqref="C164"/>
      <pageMargins left="0.7" right="0.7" top="0.75" bottom="0.75" header="0.3" footer="0.3"/>
      <pageSetup orientation="portrait" horizontalDpi="0" verticalDpi="0" r:id="rId2"/>
    </customSheetView>
    <customSheetView guid="{4795D392-B56F-435A-BCD0-DB99C7E0A0B0}" scale="90" topLeftCell="A676">
      <selection activeCell="A687" sqref="A687:XFD687"/>
      <pageMargins left="0.7" right="0.7" top="0.75" bottom="0.75" header="0.3" footer="0.3"/>
      <pageSetup orientation="portrait" verticalDpi="0" r:id="rId3"/>
    </customSheetView>
  </customSheetViews>
  <mergeCells count="2">
    <mergeCell ref="F131:G131"/>
    <mergeCell ref="F132:G132"/>
  </mergeCells>
  <phoneticPr fontId="27" type="noConversion"/>
  <hyperlinks>
    <hyperlink ref="E38" r:id="rId4"/>
    <hyperlink ref="E40" r:id="rId5"/>
  </hyperlinks>
  <pageMargins left="0.7" right="0.7" top="0.75" bottom="0.75" header="0.3" footer="0.3"/>
  <pageSetup orientation="portrait" r:id="rId6"/>
  <ignoredErrors>
    <ignoredError sqref="C68"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51543B70BD5BB42A75A7AD6563ED4D3" ma:contentTypeVersion="13" ma:contentTypeDescription="Create a new document." ma:contentTypeScope="" ma:versionID="c06e73c8ca438c354f67e96831284c2f">
  <xsd:schema xmlns:xsd="http://www.w3.org/2001/XMLSchema" xmlns:xs="http://www.w3.org/2001/XMLSchema" xmlns:p="http://schemas.microsoft.com/office/2006/metadata/properties" xmlns:ns2="1d49d09b-e7a5-4b2f-b9fa-3300c4edf6d1" xmlns:ns3="3d550918-ebd0-40b1-b683-f252a4ccf514" targetNamespace="http://schemas.microsoft.com/office/2006/metadata/properties" ma:root="true" ma:fieldsID="1cc30d6cff919099eff7c248f3864470" ns2:_="" ns3:_="">
    <xsd:import namespace="1d49d09b-e7a5-4b2f-b9fa-3300c4edf6d1"/>
    <xsd:import namespace="3d550918-ebd0-40b1-b683-f252a4ccf51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49d09b-e7a5-4b2f-b9fa-3300c4edf6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d550918-ebd0-40b1-b683-f252a4ccf514"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5CD40B4-BD32-4C71-8ADB-C37FAC9CBAEC}">
  <ds:schemaRefs>
    <ds:schemaRef ds:uri="http://schemas.microsoft.com/sharepoint/v3/contenttype/forms"/>
  </ds:schemaRefs>
</ds:datastoreItem>
</file>

<file path=customXml/itemProps2.xml><?xml version="1.0" encoding="utf-8"?>
<ds:datastoreItem xmlns:ds="http://schemas.openxmlformats.org/officeDocument/2006/customXml" ds:itemID="{091CE82C-D056-452B-8954-121392E6E050}">
  <ds:schemaRefs>
    <ds:schemaRef ds:uri="http://purl.org/dc/dcmitype/"/>
    <ds:schemaRef ds:uri="http://purl.org/dc/terms/"/>
    <ds:schemaRef ds:uri="1d49d09b-e7a5-4b2f-b9fa-3300c4edf6d1"/>
    <ds:schemaRef ds:uri="http://purl.org/dc/elements/1.1/"/>
    <ds:schemaRef ds:uri="3d550918-ebd0-40b1-b683-f252a4ccf514"/>
    <ds:schemaRef ds:uri="http://schemas.microsoft.com/office/2006/documentManagement/types"/>
    <ds:schemaRef ds:uri="http://schemas.openxmlformats.org/package/2006/metadata/core-properties"/>
    <ds:schemaRef ds:uri="http://schemas.microsoft.com/office/infopath/2007/PartnerControl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736905C9-8EC9-4894-8B6B-4FA8A833B3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d49d09b-e7a5-4b2f-b9fa-3300c4edf6d1"/>
    <ds:schemaRef ds:uri="3d550918-ebd0-40b1-b683-f252a4ccf5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7</vt:i4>
      </vt:variant>
      <vt:variant>
        <vt:lpstr>טווחים בעלי שם</vt:lpstr>
      </vt:variant>
      <vt:variant>
        <vt:i4>75</vt:i4>
      </vt:variant>
    </vt:vector>
  </HeadingPairs>
  <TitlesOfParts>
    <vt:vector size="82" baseType="lpstr">
      <vt:lpstr>הנחיות</vt:lpstr>
      <vt:lpstr>פרטים כלליים, עלויות ותוצאות</vt:lpstr>
      <vt:lpstr>כללי</vt:lpstr>
      <vt:lpstr>7. ייצור חשמל</vt:lpstr>
      <vt:lpstr>אמדן כלכלי</vt:lpstr>
      <vt:lpstr>חישובים</vt:lpstr>
      <vt:lpstr>קבועים</vt:lpstr>
      <vt:lpstr>קבועים!_ftn1</vt:lpstr>
      <vt:lpstr>קבועים!_ftnref1</vt:lpstr>
      <vt:lpstr>tCO2e_Kgגפמ</vt:lpstr>
      <vt:lpstr>tCO2e_KWhגז_טבעי</vt:lpstr>
      <vt:lpstr>tCO2e_KWhגפמ</vt:lpstr>
      <vt:lpstr>tCO2e_KWhחשמל</vt:lpstr>
      <vt:lpstr>tCO2e_KWhמזוט</vt:lpstr>
      <vt:lpstr>tCO2e_KWhסולר</vt:lpstr>
      <vt:lpstr>tCO2e_Lמזוט</vt:lpstr>
      <vt:lpstr>tCO2e_Lסולר</vt:lpstr>
      <vt:lpstr>tCO2e_MMBTUגז_טבעי</vt:lpstr>
      <vt:lpstr>tCO2e_TJגז_טבעי</vt:lpstr>
      <vt:lpstr>tCO2e_TJגפמ</vt:lpstr>
      <vt:lpstr>tCO2e_TJמזוט</vt:lpstr>
      <vt:lpstr>tCO2e_TJסולר</vt:lpstr>
      <vt:lpstr>TJ_KGגפמ</vt:lpstr>
      <vt:lpstr>TJ_KWhחשמל</vt:lpstr>
      <vt:lpstr>TJ_Literמזוט</vt:lpstr>
      <vt:lpstr>TJ_Literסולר</vt:lpstr>
      <vt:lpstr>TJ_MMBTUגז_טבעי</vt:lpstr>
      <vt:lpstr>אנשיקשר</vt:lpstr>
      <vt:lpstr>אסמכתאות</vt:lpstr>
      <vt:lpstr>אסקו</vt:lpstr>
      <vt:lpstr>אפס</vt:lpstr>
      <vt:lpstr>ארץ_רישום_וארץ_תושבות</vt:lpstr>
      <vt:lpstr>אתרים</vt:lpstr>
      <vt:lpstr>גז_טבעי</vt:lpstr>
      <vt:lpstr>גפ_מ</vt:lpstr>
      <vt:lpstr>הספק</vt:lpstr>
      <vt:lpstr>חודש</vt:lpstr>
      <vt:lpstr>חודשים</vt:lpstr>
      <vt:lpstr>חימום_מים</vt:lpstr>
      <vt:lpstr>חשמל</vt:lpstr>
      <vt:lpstr>יחידות_תפוקה_מיזוג</vt:lpstr>
      <vt:lpstr>יחידותתפוקה</vt:lpstr>
      <vt:lpstr>ייצור_חשמל</vt:lpstr>
      <vt:lpstr>ימים</vt:lpstr>
      <vt:lpstr>כללי</vt:lpstr>
      <vt:lpstr>כמות_ייצור_חשמל</vt:lpstr>
      <vt:lpstr>כן_לא</vt:lpstr>
      <vt:lpstr>לא_ידוע</vt:lpstr>
      <vt:lpstr>מאשר</vt:lpstr>
      <vt:lpstr>מגזר</vt:lpstr>
      <vt:lpstr>מגזר_מספר</vt:lpstr>
      <vt:lpstr>מדידות</vt:lpstr>
      <vt:lpstr>מזוט</vt:lpstr>
      <vt:lpstr>מיזוג_מבנים</vt:lpstr>
      <vt:lpstr>מנועים</vt:lpstr>
      <vt:lpstr>מעמד_התוכנית</vt:lpstr>
      <vt:lpstr>מעמד_התוכנית_מספר</vt:lpstr>
      <vt:lpstr>מקורות</vt:lpstr>
      <vt:lpstr>מתודולוגיית_חישוב</vt:lpstr>
      <vt:lpstr>מתודולוגיית_חישוב_מספר</vt:lpstr>
      <vt:lpstr>סוג_בעל_מניות</vt:lpstr>
      <vt:lpstr>סוג_בעל_מניות_מספר</vt:lpstr>
      <vt:lpstr>סוג_יזם</vt:lpstr>
      <vt:lpstr>סוג_פרויקט</vt:lpstr>
      <vt:lpstr>סולר</vt:lpstr>
      <vt:lpstr>ענף</vt:lpstr>
      <vt:lpstr>ענף_מספר</vt:lpstr>
      <vt:lpstr>צורת_התאגדות</vt:lpstr>
      <vt:lpstr>צורת_התאגדות_מספר</vt:lpstr>
      <vt:lpstr>רשימת_ישובים</vt:lpstr>
      <vt:lpstr>רשימת_מדינות</vt:lpstr>
      <vt:lpstr>שטח_פרויקט</vt:lpstr>
      <vt:lpstr>שם_ישוב</vt:lpstr>
      <vt:lpstr>שנה</vt:lpstr>
      <vt:lpstr>שנות_נתונים</vt:lpstr>
      <vt:lpstr>תאורה</vt:lpstr>
      <vt:lpstr>תואר</vt:lpstr>
      <vt:lpstr>תואר_מספר</vt:lpstr>
      <vt:lpstr>תוכנית_עסקית</vt:lpstr>
      <vt:lpstr>תפוקה</vt:lpstr>
      <vt:lpstr>תפקיד</vt:lpstr>
      <vt:lpstr>תפקיד_מספר</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tamar</dc:creator>
  <cp:lastModifiedBy>אילנה טמסוט</cp:lastModifiedBy>
  <cp:lastPrinted>2016-09-22T06:47:37Z</cp:lastPrinted>
  <dcterms:created xsi:type="dcterms:W3CDTF">2012-02-05T15:27:34Z</dcterms:created>
  <dcterms:modified xsi:type="dcterms:W3CDTF">2021-07-20T05:01:40Z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0x010100C51543B70BD5BB42A75A7AD6563ED4D3</vt:lpwstr>
  </property>
</Properties>
</file>