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P:\חוזים והתקשרויות\"/>
    </mc:Choice>
  </mc:AlternateContent>
  <bookViews>
    <workbookView xWindow="28680" yWindow="-120" windowWidth="29040" windowHeight="15840" tabRatio="854"/>
  </bookViews>
  <sheets>
    <sheet name="הנחיות" sheetId="1" r:id="rId1"/>
    <sheet name="פרטים כלליים, עלויות ותוצאות" sheetId="2" r:id="rId2"/>
    <sheet name="מנועים" sheetId="6" r:id="rId3"/>
    <sheet name="7. ייצור חשמל" sheetId="8" state="hidden" r:id="rId4"/>
    <sheet name="אמדן כלכלי" sheetId="9" r:id="rId5"/>
    <sheet name="חישובים" sheetId="12" r:id="rId6"/>
    <sheet name="קבועים" sheetId="11" r:id="rId7"/>
    <sheet name="דרישות והנחיות נוספות" sheetId="14" state="hidden" r:id="rId8"/>
  </sheets>
  <definedNames>
    <definedName name="_ftn1" localSheetId="6">קבועים!$D$200</definedName>
    <definedName name="_ftnref1" localSheetId="6">קבועים!$D$198</definedName>
    <definedName name="controllers">קבועים!#REF!</definedName>
    <definedName name="efficiencycheck">קבועים!#REF!</definedName>
    <definedName name="KW">קבועים!#REF!</definedName>
    <definedName name="tCO2e_Kgגפמ">קבועים!$C$48</definedName>
    <definedName name="tCO2e_KWhגז_טבעי">קבועים!$C$71</definedName>
    <definedName name="tCO2e_KWhגפמ">קבועים!$C$67</definedName>
    <definedName name="tCO2e_KWhחשמל">קבועים!$C$49</definedName>
    <definedName name="tCO2e_KWhמזוט">קבועים!$C$69</definedName>
    <definedName name="tCO2e_KWhסולר">קבועים!$C$70</definedName>
    <definedName name="tCO2e_Lמזוט">קבועים!$C$50</definedName>
    <definedName name="tCO2e_Lסולר">קבועים!$C$51</definedName>
    <definedName name="tCO2e_MMBTUגז_טבעי">קבועים!$C$52</definedName>
    <definedName name="tCO2e_TJגז_טבעי">קבועים!$C$63</definedName>
    <definedName name="tCO2e_TJגפמ">קבועים!$C$59</definedName>
    <definedName name="tCO2e_TJמזוט">קבועים!$C$61</definedName>
    <definedName name="tCO2e_TJסולר">קבועים!$C$62</definedName>
    <definedName name="TJ_KGגפמ">קבועים!$D$39</definedName>
    <definedName name="TJ_KWhחשמל">קבועים!$D$40</definedName>
    <definedName name="TJ_Literמזוט">קבועים!$D$41</definedName>
    <definedName name="TJ_Literסולר">קבועים!$D$42</definedName>
    <definedName name="TJ_MMBTUגז_טבעי">קבועים!$D$38</definedName>
    <definedName name="waterorair">קבועים!#REF!</definedName>
    <definedName name="yesorno">קבועים!#REF!</definedName>
    <definedName name="Z_2DAA1D84_496C_43B3_9B3D_F6443FDB70D2_.wvu.Cols" localSheetId="2" hidden="1">מנועים!$P:$T</definedName>
    <definedName name="Z_2DAA1D84_496C_43B3_9B3D_F6443FDB70D2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2DAA1D84_496C_43B3_9B3D_F6443FDB70D2_.wvu.Rows" localSheetId="3" hidden="1">'7. ייצור חשמל'!$52:$54,'7. ייצור חשמל'!$57:$59,'7. ייצור חשמל'!$73:$78,'7. ייצור חשמל'!$84:$92</definedName>
    <definedName name="Z_2DAA1D84_496C_43B3_9B3D_F6443FDB70D2_.wvu.Rows" localSheetId="2" hidden="1">מנועים!$39:$40,מנועים!$43:$47,מנועים!$52:$53,מנועים!$123:$124,מנועים!$127:$129,מנועים!$132:$134,מנועים!$99:$104,מנועים!$113:$119</definedName>
    <definedName name="Z_2DAA1D84_496C_43B3_9B3D_F6443FDB70D2_.wvu.Rows" localSheetId="1" hidden="1">'פרטים כלליים, עלויות ותוצאות'!$23:$24,'פרטים כלליים, עלויות ותוצאות'!#REF!,'פרטים כלליים, עלויות ותוצאות'!$80:$81</definedName>
    <definedName name="Z_4795D392_B56F_435A_BCD0_DB99C7E0A0B0_.wvu.Cols" localSheetId="2" hidden="1">מנועים!$P:$T</definedName>
    <definedName name="Z_4795D392_B56F_435A_BCD0_DB99C7E0A0B0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4795D392_B56F_435A_BCD0_DB99C7E0A0B0_.wvu.Rows" localSheetId="3" hidden="1">'7. ייצור חשמל'!$52:$54,'7. ייצור חשמל'!$57:$59,'7. ייצור חשמל'!$73:$78,'7. ייצור חשמל'!$84:$92</definedName>
    <definedName name="Z_4795D392_B56F_435A_BCD0_DB99C7E0A0B0_.wvu.Rows" localSheetId="2" hidden="1">מנועים!$39:$40,מנועים!$43:$47,מנועים!$52:$53,מנועים!$123:$124,מנועים!$127:$129,מנועים!$132:$134,מנועים!$99:$104,מנועים!$113:$119</definedName>
    <definedName name="Z_4795D392_B56F_435A_BCD0_DB99C7E0A0B0_.wvu.Rows" localSheetId="1" hidden="1">'פרטים כלליים, עלויות ותוצאות'!$23:$24,'פרטים כלליים, עלויות ותוצאות'!#REF!,'פרטים כלליים, עלויות ותוצאות'!$80:$81</definedName>
    <definedName name="Z_F7CAD7A2_A132_4CA2_AC0F_E37EEC687FA0_.wvu.Cols" localSheetId="1" hidden="1">'פרטים כלליים, עלויות ותוצאות'!$H:$L,'פרטים כלליים, עלויות ותוצאות'!$T:$X,'פרטים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F7CAD7A2_A132_4CA2_AC0F_E37EEC687FA0_.wvu.Rows" localSheetId="1" hidden="1">'פרטים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definedName>
    <definedName name="איקלום_מבנים_אסמכתאות_תפוקה">קבועים!#REF!</definedName>
    <definedName name="אנשיקשר">קבועים!$E$1:$E$2</definedName>
    <definedName name="אסמכתאות">קבועים!$H$14:$H$21</definedName>
    <definedName name="אסקו">קבועים!$H$6:$H$7</definedName>
    <definedName name="אפס">קבועים!$D$35</definedName>
    <definedName name="ארץ_רישום_וארץ_תושבות">קבועים!$B$220:$B$424</definedName>
    <definedName name="אתרים">קבועים!$B$22:$B$29</definedName>
    <definedName name="בקרי_קירור">קבועים!#REF!</definedName>
    <definedName name="בקרי_תאורה">קבועים!#REF!</definedName>
    <definedName name="בקרים_בשימוש">קבועים!#REF!</definedName>
    <definedName name="גז_טבעי">קבועים!$A$52</definedName>
    <definedName name="גפ_מ">קבועים!$A$48</definedName>
    <definedName name="הספק">'7. ייצור חשמל'!$C$40</definedName>
    <definedName name="חודש">קבועים!$I$10:$I$20</definedName>
    <definedName name="חודשים">קבועים!$D$22:$D$33</definedName>
    <definedName name="חימום_מים">קבועים!#REF!</definedName>
    <definedName name="חשמל">קבועים!$A$49</definedName>
    <definedName name="יחידות_תפוקה_מיזוג">קבועים!$E$31:$E$35</definedName>
    <definedName name="יחידותתפוקה">קבועים!$E$31:$E$34</definedName>
    <definedName name="יחידת_מידה_מנועים">קבועים!$F$78:$F$82</definedName>
    <definedName name="ייצור_חשמל">קבועים!#REF!</definedName>
    <definedName name="ימים">קבועים!$G$1:$G$31</definedName>
    <definedName name="כללי">קבועים!#REF!</definedName>
    <definedName name="כמות_ייצור_חשמל">'7. ייצור חשמל'!$D$38</definedName>
    <definedName name="כן">קבועים!#REF!</definedName>
    <definedName name="כן_לא">קבועים!$B$10:$B$11</definedName>
    <definedName name="לא_ידוע">קבועים!$B$18:$B$20</definedName>
    <definedName name="מאשר">קבועים!$H$10:$H$11</definedName>
    <definedName name="מגזר">קבועים!$O$49:$O$52</definedName>
    <definedName name="מגזר_מספר">קבועים!$O$49:$P$52</definedName>
    <definedName name="מדידות">קבועים!$E$24:$E$26</definedName>
    <definedName name="מזוט">קבועים!$A$50</definedName>
    <definedName name="מיזוג_מבנים">קבועים!#REF!</definedName>
    <definedName name="מנועים">קבועים!$A$191</definedName>
    <definedName name="מעמד_התוכנית">קבועים!$K$2:$K$6</definedName>
    <definedName name="מעמד_התוכנית_מספר">קבועים!$K$2:$L$6</definedName>
    <definedName name="מקורות">קבועים!$A$38:$A$42</definedName>
    <definedName name="מתודולוגיית_חישוב">קבועים!$R$11:$R$27</definedName>
    <definedName name="מתודולוגיית_חישוב_מספר">קבועים!$R$11:$S$27</definedName>
    <definedName name="סוג_בעל_מניות">קבועים!$R$2:$R$6</definedName>
    <definedName name="סוג_בעל_מניות_מספר">קבועים!$R$2:$S$6</definedName>
    <definedName name="סוג_יזם">קבועים!$B$1:$B$8</definedName>
    <definedName name="סוג_פרויקט">קבועים!$E$7:$E$13</definedName>
    <definedName name="סוג_רכיב" localSheetId="4">קבועים!#REF!</definedName>
    <definedName name="סוג_רכיב" localSheetId="0">קבועים!#REF!</definedName>
    <definedName name="סוג_רכיב" localSheetId="1">קבועים!#REF!</definedName>
    <definedName name="סוג_רכיב">קבועים!#REF!</definedName>
    <definedName name="סולר">קבועים!$A$51</definedName>
    <definedName name="ענף">קבועים!$M$2:$M$74</definedName>
    <definedName name="ענף_מספר">קבועים!$M$2:$N$74</definedName>
    <definedName name="צורת_התאגדות">קבועים!$O$2:$O$13</definedName>
    <definedName name="צורת_התאגדות_מספר">קבועים!$O$2:$P$13</definedName>
    <definedName name="רשימת_ישובים">קבועים!$E$220:$F$1800</definedName>
    <definedName name="רשימת_מדינות">קבועים!$B$220:$C$425</definedName>
    <definedName name="שטח_פרויקט">'7. ייצור חשמל'!$F$38</definedName>
    <definedName name="שם_ישוב">קבועים!$E$220:$E$1800</definedName>
    <definedName name="שנה">קבועים!$D$1:$D$15</definedName>
    <definedName name="שנות_נתונים">קבועים!$B$32:$B$34</definedName>
    <definedName name="שעות_שמש">קבועים!#REF!</definedName>
    <definedName name="שש_אתרים">קבועים!#REF!</definedName>
    <definedName name="תאורה">קבועים!#REF!</definedName>
    <definedName name="תואר">קבועים!$O$43:$O$44</definedName>
    <definedName name="תואר_מספר">קבועים!$O$43:$P$44</definedName>
    <definedName name="תוכנית_עסקית">קבועים!$H$2:$H$3</definedName>
    <definedName name="תפוקה">קבועים!$E$31:$E$34</definedName>
    <definedName name="תפוקתקירוריחידותמידה">קבועים!#REF!</definedName>
    <definedName name="תפקיד">קבועים!$O$20:$O$38</definedName>
    <definedName name="תפקיד_מספר">קבועים!$O$20:$P$38</definedName>
  </definedNames>
  <calcPr calcId="191029"/>
  <customWorkbookViews>
    <customWorkbookView name="talib - Personal View" guid="{2DAA1D84-496C-43B3-9B3D-F6443FDB70D2}" mergeInterval="0" personalView="1" maximized="1" xWindow="1" yWindow="1" windowWidth="1366" windowHeight="538" tabRatio="870" activeSheetId="2"/>
    <customWorkbookView name="shanit - Personal View" guid="{F7CAD7A2-A132-4CA2-AC0F-E37EEC687FA0}" mergeInterval="0" personalView="1" maximized="1" xWindow="1" yWindow="1" windowWidth="1920" windowHeight="850" activeSheetId="3"/>
    <customWorkbookView name="tamar - Personal View" guid="{4795D392-B56F-435A-BCD0-DB99C7E0A0B0}" mergeInterval="0" personalView="1" maximized="1" windowWidth="1366" windowHeight="543" tabRatio="870" activeSheetId="9"/>
  </customWorkbookViews>
</workbook>
</file>

<file path=xl/calcChain.xml><?xml version="1.0" encoding="utf-8"?>
<calcChain xmlns="http://schemas.openxmlformats.org/spreadsheetml/2006/main">
  <c r="F17" i="6" l="1"/>
  <c r="D58" i="6"/>
  <c r="B120" i="11" s="1"/>
  <c r="D57" i="6"/>
  <c r="C23" i="2"/>
  <c r="C191" i="11" l="1"/>
  <c r="B58" i="6" l="1"/>
  <c r="D2" i="11" l="1"/>
  <c r="D3" i="11" s="1"/>
  <c r="D4" i="11" s="1"/>
  <c r="D5" i="11" s="1"/>
  <c r="D6" i="11" s="1"/>
  <c r="D7" i="11" s="1"/>
  <c r="D8" i="11" s="1"/>
  <c r="D9" i="11" s="1"/>
  <c r="D10" i="11" s="1"/>
  <c r="D11" i="11" s="1"/>
  <c r="D12" i="11" s="1"/>
  <c r="D13" i="11" s="1"/>
  <c r="D14" i="11" s="1"/>
  <c r="D15" i="11" s="1"/>
  <c r="C49" i="11" l="1"/>
  <c r="C200" i="11" l="1"/>
  <c r="C201" i="11"/>
  <c r="C60" i="11" l="1"/>
  <c r="E81" i="9" l="1"/>
  <c r="E163" i="9"/>
  <c r="E122" i="9"/>
  <c r="C212" i="11" l="1"/>
  <c r="B100" i="11"/>
  <c r="B101" i="11"/>
  <c r="B102" i="11"/>
  <c r="B103" i="11"/>
  <c r="B104" i="11"/>
  <c r="B105" i="11"/>
  <c r="B106" i="11"/>
  <c r="B107" i="11"/>
  <c r="B108" i="11"/>
  <c r="B109" i="11"/>
  <c r="B110" i="11"/>
  <c r="B111" i="11"/>
  <c r="B112" i="11"/>
  <c r="B113" i="11"/>
  <c r="B114" i="11"/>
  <c r="B99" i="11"/>
  <c r="B212" i="11" l="1"/>
  <c r="E162" i="9" l="1"/>
  <c r="E80" i="9"/>
  <c r="E121" i="9"/>
  <c r="E117" i="9" l="1"/>
  <c r="E158" i="9" l="1"/>
  <c r="E76" i="9"/>
  <c r="B162" i="11"/>
  <c r="C127" i="11" l="1"/>
  <c r="C128" i="11"/>
  <c r="C129" i="11"/>
  <c r="C130" i="11"/>
  <c r="C131" i="11"/>
  <c r="C132" i="11"/>
  <c r="C133" i="11"/>
  <c r="C134" i="11"/>
  <c r="C135" i="11"/>
  <c r="C136" i="11"/>
  <c r="C137" i="11"/>
  <c r="C138" i="11"/>
  <c r="C139" i="11"/>
  <c r="C140" i="11"/>
  <c r="C141" i="11"/>
  <c r="E254" i="6" l="1"/>
  <c r="C255" i="6"/>
  <c r="E216" i="6"/>
  <c r="C217" i="6"/>
  <c r="E178" i="6"/>
  <c r="C179" i="6"/>
  <c r="C104" i="11" l="1"/>
  <c r="C100" i="11"/>
  <c r="C101" i="11"/>
  <c r="C102" i="11"/>
  <c r="C103" i="11"/>
  <c r="C105" i="11"/>
  <c r="C106" i="11"/>
  <c r="C107" i="11"/>
  <c r="C108" i="11"/>
  <c r="C109" i="11"/>
  <c r="C110" i="11"/>
  <c r="C111" i="11"/>
  <c r="C112" i="11"/>
  <c r="C113" i="11"/>
  <c r="C114" i="11"/>
  <c r="C99" i="11"/>
  <c r="H22" i="6" s="1"/>
  <c r="H34" i="6" l="1"/>
  <c r="E111" i="11" s="1"/>
  <c r="H30" i="6"/>
  <c r="E107" i="11" s="1"/>
  <c r="H25" i="6"/>
  <c r="E102" i="11" s="1"/>
  <c r="H37" i="6"/>
  <c r="E114" i="11" s="1"/>
  <c r="H29" i="6"/>
  <c r="E106" i="11" s="1"/>
  <c r="H24" i="6"/>
  <c r="E101" i="11" s="1"/>
  <c r="H36" i="6"/>
  <c r="E113" i="11" s="1"/>
  <c r="H32" i="6"/>
  <c r="E109" i="11" s="1"/>
  <c r="H28" i="6"/>
  <c r="E105" i="11" s="1"/>
  <c r="H23" i="6"/>
  <c r="H33" i="6"/>
  <c r="E110" i="11" s="1"/>
  <c r="H35" i="6"/>
  <c r="E112" i="11" s="1"/>
  <c r="H31" i="6"/>
  <c r="E108" i="11" s="1"/>
  <c r="H26" i="6"/>
  <c r="E103" i="11" s="1"/>
  <c r="H27" i="6"/>
  <c r="E104" i="11" s="1"/>
  <c r="B178" i="11"/>
  <c r="B179" i="11"/>
  <c r="B180" i="11"/>
  <c r="B181" i="11"/>
  <c r="B182" i="11"/>
  <c r="B183" i="11"/>
  <c r="B184" i="11"/>
  <c r="B185" i="11"/>
  <c r="B186" i="11"/>
  <c r="B166" i="11" l="1"/>
  <c r="B167" i="11"/>
  <c r="B168" i="11"/>
  <c r="B169" i="11"/>
  <c r="B170" i="11"/>
  <c r="B171" i="11"/>
  <c r="B172" i="11"/>
  <c r="B173" i="11"/>
  <c r="B165" i="11" l="1"/>
  <c r="B164" i="11" l="1"/>
  <c r="D70" i="2" l="1"/>
  <c r="E79" i="2" s="1"/>
  <c r="F202" i="6" l="1"/>
  <c r="F240" i="6"/>
  <c r="B136" i="11" l="1"/>
  <c r="B137" i="11"/>
  <c r="B138" i="11"/>
  <c r="B139" i="11"/>
  <c r="B140" i="11"/>
  <c r="B141" i="11"/>
  <c r="J29" i="8" l="1"/>
  <c r="J30" i="8"/>
  <c r="J31" i="8"/>
  <c r="J32" i="8"/>
  <c r="J33" i="8"/>
  <c r="J34" i="8"/>
  <c r="J35" i="8"/>
  <c r="J36" i="8"/>
  <c r="J37" i="8"/>
  <c r="J28" i="8"/>
  <c r="H38" i="8" l="1"/>
  <c r="G164" i="9" l="1"/>
  <c r="F164" i="9"/>
  <c r="E164" i="9"/>
  <c r="D164" i="9"/>
  <c r="C164" i="9"/>
  <c r="G123" i="9"/>
  <c r="F123" i="9"/>
  <c r="E123" i="9"/>
  <c r="D123" i="9"/>
  <c r="C123" i="9"/>
  <c r="G82" i="9"/>
  <c r="F82" i="9"/>
  <c r="E82" i="9"/>
  <c r="D82" i="9"/>
  <c r="C82" i="9"/>
  <c r="G38" i="8" l="1"/>
  <c r="D38" i="8"/>
  <c r="C40" i="8" l="1"/>
  <c r="C163" i="6"/>
  <c r="C162" i="6"/>
  <c r="C161" i="6"/>
  <c r="D163" i="6"/>
  <c r="D162" i="6"/>
  <c r="D161" i="6"/>
  <c r="D103" i="11"/>
  <c r="D104" i="11"/>
  <c r="D105" i="11"/>
  <c r="D106" i="11"/>
  <c r="D107" i="11"/>
  <c r="D108" i="11"/>
  <c r="B81" i="11" l="1"/>
  <c r="B127" i="11"/>
  <c r="B128" i="11"/>
  <c r="B129" i="11"/>
  <c r="B130" i="11"/>
  <c r="B131" i="11"/>
  <c r="B132" i="11"/>
  <c r="B133" i="11"/>
  <c r="B134" i="11"/>
  <c r="B135" i="11"/>
  <c r="B126" i="11"/>
  <c r="C126" i="11" s="1"/>
  <c r="D100" i="11"/>
  <c r="E100" i="11" s="1"/>
  <c r="D101" i="11"/>
  <c r="D102" i="11"/>
  <c r="D109" i="11"/>
  <c r="D110" i="11"/>
  <c r="D111" i="11"/>
  <c r="D112" i="11"/>
  <c r="D113" i="11"/>
  <c r="D114" i="11"/>
  <c r="D99" i="11"/>
  <c r="D265" i="6"/>
  <c r="D227" i="6"/>
  <c r="C46" i="8"/>
  <c r="D62" i="8" s="1"/>
  <c r="F38" i="8"/>
  <c r="J38" i="8" s="1"/>
  <c r="E174" i="9"/>
  <c r="E133" i="9"/>
  <c r="E92" i="9"/>
  <c r="E19" i="9"/>
  <c r="D191" i="11"/>
  <c r="E211" i="8"/>
  <c r="E177" i="8"/>
  <c r="E143" i="8"/>
  <c r="D218" i="8" l="1"/>
  <c r="D184" i="8"/>
  <c r="E83" i="9"/>
  <c r="E165" i="9"/>
  <c r="E124" i="9"/>
  <c r="E94" i="9"/>
  <c r="E134" i="9"/>
  <c r="E90" i="9"/>
  <c r="B144" i="11"/>
  <c r="B123" i="11" s="1"/>
  <c r="E93" i="9"/>
  <c r="E173" i="9"/>
  <c r="E132" i="9"/>
  <c r="E172" i="9"/>
  <c r="E176" i="9"/>
  <c r="E91" i="9"/>
  <c r="E131" i="9"/>
  <c r="E135" i="9"/>
  <c r="E175" i="9"/>
  <c r="D215" i="8"/>
  <c r="D181" i="8"/>
  <c r="D150" i="8"/>
  <c r="C122" i="6" l="1"/>
  <c r="C147" i="9"/>
  <c r="C140" i="9"/>
  <c r="C186" i="9"/>
  <c r="C146" i="9"/>
  <c r="C181" i="9"/>
  <c r="C145" i="9"/>
  <c r="C187" i="9"/>
  <c r="C104" i="9"/>
  <c r="C105" i="9"/>
  <c r="C99" i="9"/>
  <c r="C188" i="9"/>
  <c r="C106" i="9"/>
  <c r="E51" i="8"/>
  <c r="E56" i="8"/>
  <c r="G160" i="9"/>
  <c r="F160" i="9"/>
  <c r="E160" i="9"/>
  <c r="D160" i="9"/>
  <c r="C160" i="9"/>
  <c r="C166" i="9" s="1"/>
  <c r="F172" i="9" s="1"/>
  <c r="G119" i="9"/>
  <c r="F119" i="9"/>
  <c r="E119" i="9"/>
  <c r="D119" i="9"/>
  <c r="C119" i="9"/>
  <c r="G78" i="9"/>
  <c r="F78" i="9"/>
  <c r="E78" i="9"/>
  <c r="D78" i="9"/>
  <c r="C78" i="9"/>
  <c r="E150" i="8" l="1"/>
  <c r="F150" i="8" s="1"/>
  <c r="E181" i="8"/>
  <c r="E215" i="8"/>
  <c r="E218" i="8"/>
  <c r="F218" i="8" s="1"/>
  <c r="E184" i="8"/>
  <c r="F184" i="8" s="1"/>
  <c r="F215" i="8" l="1"/>
  <c r="F181" i="8"/>
  <c r="D115" i="8"/>
  <c r="C115" i="8"/>
  <c r="D114" i="8"/>
  <c r="C114" i="8"/>
  <c r="D113" i="8"/>
  <c r="C113" i="8"/>
  <c r="F105" i="11" l="1"/>
  <c r="F104" i="11"/>
  <c r="F108" i="11"/>
  <c r="F107" i="11"/>
  <c r="F103" i="11"/>
  <c r="F106" i="11"/>
  <c r="D147" i="8"/>
  <c r="C51" i="8"/>
  <c r="C56" i="8"/>
  <c r="E114" i="8"/>
  <c r="E115" i="8"/>
  <c r="E113" i="8"/>
  <c r="E147" i="8" l="1"/>
  <c r="E116" i="8"/>
  <c r="G166" i="9"/>
  <c r="F176" i="9" s="1"/>
  <c r="G125" i="9"/>
  <c r="F135" i="9" s="1"/>
  <c r="C125" i="9"/>
  <c r="F131" i="9" s="1"/>
  <c r="G84" i="9"/>
  <c r="F94" i="9" s="1"/>
  <c r="C84" i="9"/>
  <c r="F90" i="9" s="1"/>
  <c r="E161" i="9"/>
  <c r="E120" i="9"/>
  <c r="D189" i="6"/>
  <c r="E79" i="9" s="1"/>
  <c r="F166" i="9" l="1"/>
  <c r="F175" i="9" s="1"/>
  <c r="D166" i="9"/>
  <c r="F173" i="9" s="1"/>
  <c r="F147" i="8"/>
  <c r="F84" i="9"/>
  <c r="F93" i="9" s="1"/>
  <c r="D84" i="9"/>
  <c r="F91" i="9" s="1"/>
  <c r="F125" i="9"/>
  <c r="F134" i="9" s="1"/>
  <c r="D125" i="9"/>
  <c r="F132" i="9" s="1"/>
  <c r="E118" i="9" l="1"/>
  <c r="E125" i="9" s="1"/>
  <c r="F133" i="9" s="1"/>
  <c r="E77" i="9"/>
  <c r="E84" i="9" s="1"/>
  <c r="F92" i="9" s="1"/>
  <c r="E159" i="9"/>
  <c r="E166" i="9" s="1"/>
  <c r="F174" i="9" s="1"/>
  <c r="B213" i="11" l="1"/>
  <c r="C213" i="11" s="1"/>
  <c r="D274" i="6"/>
  <c r="D236" i="6"/>
  <c r="D198" i="6"/>
  <c r="B44" i="11"/>
  <c r="B193" i="11" l="1"/>
  <c r="E62" i="8" l="1"/>
  <c r="C62" i="8"/>
  <c r="C208" i="11" l="1"/>
  <c r="B208" i="11"/>
  <c r="E278" i="6" l="1"/>
  <c r="E240" i="6"/>
  <c r="E202" i="6"/>
  <c r="F278" i="6" l="1"/>
  <c r="G278" i="6" s="1"/>
  <c r="G240" i="6"/>
  <c r="C25" i="9"/>
  <c r="D29" i="9" s="1"/>
  <c r="D273" i="6" l="1"/>
  <c r="D235" i="6"/>
  <c r="E156" i="11"/>
  <c r="D197" i="6"/>
  <c r="D199" i="6" l="1"/>
  <c r="C102" i="9"/>
  <c r="D275" i="6"/>
  <c r="C184" i="9"/>
  <c r="D237" i="6"/>
  <c r="C143" i="9"/>
  <c r="E236" i="6" l="1"/>
  <c r="F236" i="6" s="1"/>
  <c r="E274" i="6"/>
  <c r="F274" i="6" s="1"/>
  <c r="E198" i="6"/>
  <c r="F198" i="6" s="1"/>
  <c r="C101" i="9" l="1"/>
  <c r="C142" i="9"/>
  <c r="C183" i="9"/>
  <c r="C209" i="11"/>
  <c r="B209" i="11"/>
  <c r="C69" i="11" l="1"/>
  <c r="C70" i="11" l="1"/>
  <c r="C71" i="11"/>
  <c r="C67" i="11"/>
  <c r="B163" i="11" l="1"/>
  <c r="B174" i="11" s="1"/>
  <c r="G202" i="6" l="1"/>
  <c r="C52" i="11" l="1"/>
  <c r="C211" i="11" l="1"/>
  <c r="B211" i="11"/>
  <c r="C144" i="9"/>
  <c r="C185" i="9"/>
  <c r="C103" i="9"/>
  <c r="F110" i="11" l="1"/>
  <c r="C68" i="11"/>
  <c r="D136" i="11" l="1"/>
  <c r="D137" i="11"/>
  <c r="D138" i="11"/>
  <c r="D139" i="11"/>
  <c r="D140" i="11"/>
  <c r="D141" i="11"/>
  <c r="D193" i="6"/>
  <c r="F113" i="11"/>
  <c r="F114" i="11"/>
  <c r="D133" i="11"/>
  <c r="D132" i="11"/>
  <c r="D129" i="11"/>
  <c r="D231" i="6"/>
  <c r="F100" i="11"/>
  <c r="F109" i="11"/>
  <c r="F101" i="11"/>
  <c r="D131" i="11"/>
  <c r="D134" i="11"/>
  <c r="D269" i="6"/>
  <c r="F111" i="11"/>
  <c r="F112" i="11"/>
  <c r="D127" i="11"/>
  <c r="D135" i="11"/>
  <c r="D126" i="11"/>
  <c r="F102" i="11"/>
  <c r="D128" i="11"/>
  <c r="D130" i="11"/>
  <c r="B143" i="11" l="1"/>
  <c r="B122" i="11" l="1"/>
  <c r="D268" i="6"/>
  <c r="D230" i="6"/>
  <c r="D192" i="6"/>
  <c r="E122" i="6" l="1"/>
  <c r="E231" i="6" s="1"/>
  <c r="F231" i="6" s="1"/>
  <c r="D232" i="6"/>
  <c r="D194" i="6"/>
  <c r="D270" i="6"/>
  <c r="E193" i="6" l="1"/>
  <c r="E269" i="6"/>
  <c r="F269" i="6" s="1"/>
  <c r="E161" i="6"/>
  <c r="E162" i="6"/>
  <c r="E163" i="6"/>
  <c r="F193" i="6" l="1"/>
  <c r="E164" i="6"/>
  <c r="C141" i="9" l="1"/>
  <c r="C148" i="9" s="1"/>
  <c r="C182" i="9"/>
  <c r="C189" i="9" s="1"/>
  <c r="C100" i="9"/>
  <c r="C107" i="9" s="1"/>
  <c r="B177" i="11" l="1"/>
  <c r="B187" i="11" s="1"/>
  <c r="C207" i="11" l="1"/>
  <c r="C214" i="11" s="1"/>
  <c r="B207" i="11" l="1"/>
  <c r="B214" i="11" s="1"/>
  <c r="E99" i="11" l="1"/>
  <c r="F99" i="11" s="1"/>
  <c r="B116" i="11" s="1"/>
  <c r="B86" i="11" s="1"/>
  <c r="B83" i="11" l="1"/>
  <c r="E42" i="6" s="1"/>
  <c r="E268" i="6" s="1"/>
  <c r="F268" i="6" s="1"/>
  <c r="E49" i="6"/>
  <c r="B117" i="11"/>
  <c r="B87" i="11" s="1"/>
  <c r="E230" i="6" l="1"/>
  <c r="F230" i="6" s="1"/>
  <c r="B148" i="11"/>
  <c r="B151" i="11" s="1"/>
  <c r="E131" i="6" s="1"/>
  <c r="E192" i="6"/>
  <c r="F192" i="6" s="1"/>
  <c r="B84" i="11"/>
  <c r="C49" i="6"/>
  <c r="E126" i="6"/>
  <c r="C42" i="6" l="1"/>
  <c r="C156" i="11"/>
  <c r="C14" i="9"/>
  <c r="B149" i="11"/>
  <c r="C126" i="6" s="1"/>
  <c r="C87" i="2" s="1"/>
  <c r="E232" i="6"/>
  <c r="F232" i="6" s="1"/>
  <c r="E87" i="2"/>
  <c r="E270" i="6"/>
  <c r="F270" i="6" s="1"/>
  <c r="E194" i="6"/>
  <c r="F194" i="6" s="1"/>
  <c r="E86" i="2"/>
  <c r="E85" i="2"/>
  <c r="E88" i="2"/>
  <c r="E275" i="6" l="1"/>
  <c r="F275" i="6" s="1"/>
  <c r="C86" i="2"/>
  <c r="E237" i="6"/>
  <c r="F237" i="6" s="1"/>
  <c r="E199" i="6"/>
  <c r="F199" i="6" s="1"/>
  <c r="B152" i="11"/>
  <c r="B210" i="11"/>
  <c r="F19" i="9"/>
  <c r="C39" i="9"/>
  <c r="D156" i="11"/>
  <c r="F156" i="11"/>
  <c r="E197" i="6"/>
  <c r="F197" i="6" s="1"/>
  <c r="E235" i="6"/>
  <c r="F235" i="6" s="1"/>
  <c r="E273" i="6"/>
  <c r="F273" i="6" s="1"/>
  <c r="C210" i="11" l="1"/>
  <c r="C131" i="6"/>
  <c r="E39" i="9"/>
  <c r="E191" i="11"/>
  <c r="G39" i="9"/>
  <c r="G156" i="11"/>
  <c r="E138" i="6" s="1"/>
  <c r="D138" i="6"/>
  <c r="C88" i="2" l="1"/>
  <c r="C85" i="2"/>
  <c r="R191" i="11"/>
  <c r="Q191" i="11"/>
  <c r="G191" i="11"/>
  <c r="F191" i="11"/>
  <c r="L191" i="11"/>
  <c r="I191" i="11"/>
  <c r="N191" i="11"/>
  <c r="P191" i="11"/>
  <c r="J191" i="11"/>
  <c r="H191" i="11"/>
  <c r="S191" i="11"/>
  <c r="K191" i="11"/>
  <c r="B191" i="11"/>
  <c r="D39" i="9" s="1"/>
  <c r="O191" i="11"/>
  <c r="M191" i="11"/>
  <c r="F39" i="9" l="1"/>
</calcChain>
</file>

<file path=xl/sharedStrings.xml><?xml version="1.0" encoding="utf-8"?>
<sst xmlns="http://schemas.openxmlformats.org/spreadsheetml/2006/main" count="3166" uniqueCount="2490">
  <si>
    <t>שם היזם</t>
  </si>
  <si>
    <t>שם</t>
  </si>
  <si>
    <t>כתובת</t>
  </si>
  <si>
    <t>תפקיד</t>
  </si>
  <si>
    <t>דוא"ל</t>
  </si>
  <si>
    <t>מגזר הפעילות</t>
  </si>
  <si>
    <t>יחידת המדידה</t>
  </si>
  <si>
    <t>פירוט אופן המדידה והניטור של נתוני הפרויקט</t>
  </si>
  <si>
    <t>סוג המכשיר המודד</t>
  </si>
  <si>
    <t>חברה פרטית</t>
  </si>
  <si>
    <t>חברה ציבורית</t>
  </si>
  <si>
    <t>שותפות</t>
  </si>
  <si>
    <t>רשומה</t>
  </si>
  <si>
    <t>עמותה</t>
  </si>
  <si>
    <t>רשות מקומית</t>
  </si>
  <si>
    <t>תאגיד עירוני</t>
  </si>
  <si>
    <t>אחר (פרט)</t>
  </si>
  <si>
    <t>פירוט:</t>
  </si>
  <si>
    <t>תחום פעילות היזם</t>
  </si>
  <si>
    <t>כן</t>
  </si>
  <si>
    <t>לא</t>
  </si>
  <si>
    <t>לא ידוע</t>
  </si>
  <si>
    <t>ניתן להוסיף שורות נוספות כפי הנדרש</t>
  </si>
  <si>
    <t>תדירות המדידה</t>
  </si>
  <si>
    <t>למילוי ע"י היזם</t>
  </si>
  <si>
    <t>תוצאת חישוב</t>
  </si>
  <si>
    <t>הפרמטר המנוטר</t>
  </si>
  <si>
    <t>מקרא</t>
  </si>
  <si>
    <t>על תוכנית הניטור לכלול את המרכיבים הבאים:</t>
  </si>
  <si>
    <t>הבהרות כלליות</t>
  </si>
  <si>
    <t>סוג היזם (סעיף 3.1)</t>
  </si>
  <si>
    <t>כן/לא (שימוש כללי)</t>
  </si>
  <si>
    <t>התקנה ראשונה (סעיף 2.5)</t>
  </si>
  <si>
    <t>היקף סיוע מבוקש לטון הפחתה בשנה אחת (tCO2e/₪)</t>
  </si>
  <si>
    <t>תאריך תחילת ביצוע השקעה בפרויקט</t>
  </si>
  <si>
    <t>היקף סיוע מבוקש לטון הפחתה בפועל (tCO2e/₪)</t>
  </si>
  <si>
    <t>שנה</t>
  </si>
  <si>
    <t>חודש</t>
  </si>
  <si>
    <t>שורת חישוב:</t>
  </si>
  <si>
    <t>חשמל</t>
  </si>
  <si>
    <t>סולר</t>
  </si>
  <si>
    <t>גז טבעי</t>
  </si>
  <si>
    <t>מזוט</t>
  </si>
  <si>
    <t>ליטר</t>
  </si>
  <si>
    <t>תיאור</t>
  </si>
  <si>
    <t>ק"ג</t>
  </si>
  <si>
    <t>קוט"ש</t>
  </si>
  <si>
    <t>MMBTU</t>
  </si>
  <si>
    <t>מקור אנרגיה</t>
  </si>
  <si>
    <t>גפ"מ</t>
  </si>
  <si>
    <t>יחידת מדידה (צריכה שנתית)</t>
  </si>
  <si>
    <t>טבלא 1: מקורות אנרגיה וצריכה שנתית</t>
  </si>
  <si>
    <t>יחידות מקדם הפליטה</t>
  </si>
  <si>
    <t>מקדם הפליטה</t>
  </si>
  <si>
    <t>מקור הנתונים</t>
  </si>
  <si>
    <t>tCO2e/L</t>
  </si>
  <si>
    <t>tCO2e/KWh</t>
  </si>
  <si>
    <t>המרה מ MMBTU ל TJ עבור גז טבעי:</t>
  </si>
  <si>
    <t>tCO2e/MMBTU</t>
  </si>
  <si>
    <t>tCO2e/Kg</t>
  </si>
  <si>
    <t>רכיב 1</t>
  </si>
  <si>
    <t>מספר שנים עבורן יסופקו נתונים</t>
  </si>
  <si>
    <t>יחידת מידה</t>
  </si>
  <si>
    <t>יחידת תפוקה</t>
  </si>
  <si>
    <t>פרמטר</t>
  </si>
  <si>
    <t>שימוש בחישובים:</t>
  </si>
  <si>
    <t>tCO2e/TJ</t>
  </si>
  <si>
    <t>חישוב פליטות פרויקט</t>
  </si>
  <si>
    <t>תפוקה צפויה:</t>
  </si>
  <si>
    <t>ליחידת התפוקה שנבחרה</t>
  </si>
  <si>
    <t>תפוקה בפועל</t>
  </si>
  <si>
    <t>רכיב 2</t>
  </si>
  <si>
    <t>רכיב 3</t>
  </si>
  <si>
    <t>רכיב 4</t>
  </si>
  <si>
    <t>רכיב 5</t>
  </si>
  <si>
    <t>רכיב 6</t>
  </si>
  <si>
    <t>סה"כ פליטות בשנה:</t>
  </si>
  <si>
    <t>ערך הנתון</t>
  </si>
  <si>
    <t>מקור הנתון</t>
  </si>
  <si>
    <t>רכיב 7</t>
  </si>
  <si>
    <t>רכיב 8</t>
  </si>
  <si>
    <t>רכיב 9</t>
  </si>
  <si>
    <t>רכיב 10</t>
  </si>
  <si>
    <t>אפס (לשם חישוב והגדרת תאים)</t>
  </si>
  <si>
    <t>טבלא 3 המרה ל CO2 מ KWH (סעיף 4.1.2)</t>
  </si>
  <si>
    <t>נתון זה מייצג את היחס בין סך האנרגיה שהוזנה למערכת מכל מקור אנרגיה (כפול מקדם הפליטה הרלבנטי)</t>
  </si>
  <si>
    <t>טבלא 3 המרה ל CO2 מיחידות אנרגיה (חישוב בינים לסעיף 4.1.2)</t>
  </si>
  <si>
    <t>האם התיאור מלא?</t>
  </si>
  <si>
    <t>הערות</t>
  </si>
  <si>
    <t>חוסרים</t>
  </si>
  <si>
    <t>תוספות</t>
  </si>
  <si>
    <t>נימוק להבדל</t>
  </si>
  <si>
    <t>האם רמת הפליטות המוצגת נכונה?</t>
  </si>
  <si>
    <t>סיכום חוות דעת</t>
  </si>
  <si>
    <t>נתון יזם</t>
  </si>
  <si>
    <t>נתון מתוקן- להזנה בדו"ח</t>
  </si>
  <si>
    <t>תוקף אסמכתא</t>
  </si>
  <si>
    <t>מקדם המרה מטרה ג'אול לקוט"ש:</t>
  </si>
  <si>
    <t>חישוב חסכון במקורות אנרגיה</t>
  </si>
  <si>
    <t>צריכה שנתית צפויה בפרויקט (ex ante)</t>
  </si>
  <si>
    <t>חיסכון שנתי צפוי</t>
  </si>
  <si>
    <t>יחידת מדידה</t>
  </si>
  <si>
    <t>חסכון שנתי צפוי</t>
  </si>
  <si>
    <t>אחוז חיסכון צפוי</t>
  </si>
  <si>
    <t>ח.פ/ מספר רישום או זיהוי על פי חוק</t>
  </si>
  <si>
    <t>צורת התאגדות</t>
  </si>
  <si>
    <t>מנכ"ל</t>
  </si>
  <si>
    <t>סמנכ"ל כספים/ חשב</t>
  </si>
  <si>
    <t>כתובת למשלוח דואר</t>
  </si>
  <si>
    <t>יחדות תפוקה</t>
  </si>
  <si>
    <t>שטח בניין (מ"ר)</t>
  </si>
  <si>
    <t>שעות פעילות (שנה)</t>
  </si>
  <si>
    <t>אחר (פרט בהערות)</t>
  </si>
  <si>
    <t>יחידות פקטור המרה</t>
  </si>
  <si>
    <t>TJ/MMBTU</t>
  </si>
  <si>
    <t>TJ/KG</t>
  </si>
  <si>
    <t>TJ/KWh</t>
  </si>
  <si>
    <t>TJ/Liter</t>
  </si>
  <si>
    <t>פקטור המרה</t>
  </si>
  <si>
    <t>יום</t>
  </si>
  <si>
    <t>תיעוד שינויים בפרויקט</t>
  </si>
  <si>
    <t>האם חלו שינויים בפרויקט בהשוואה לבקשה כפי שאושרה בוועדה?</t>
  </si>
  <si>
    <t>אם כן, האם השינויים אושרו בוועדה?</t>
  </si>
  <si>
    <t>פירוט השינויים:</t>
  </si>
  <si>
    <t xml:space="preserve">סה"כ הפחתה בתקופות הדיווח </t>
  </si>
  <si>
    <t>תאריך תחילת תקופת הדיווח</t>
  </si>
  <si>
    <t>תאריך סיום תקופת הדיווח</t>
  </si>
  <si>
    <t>סה"כ הפחתת פליטות (tCO2e)</t>
  </si>
  <si>
    <t>תקופת דיווח מספר 1</t>
  </si>
  <si>
    <t>תקופת דיווח מספר 2</t>
  </si>
  <si>
    <t>תקופת דיווח מספר 3</t>
  </si>
  <si>
    <t>סה"כ הפחתת פליטות</t>
  </si>
  <si>
    <t>מקור האנרגיה</t>
  </si>
  <si>
    <t>יחידות</t>
  </si>
  <si>
    <t>תיעוד שינויים בתוכנית הניטור</t>
  </si>
  <si>
    <t>האם חלו שינויים בתוכנית הניטור בהשוואה לבקשה כפי שאושרה בוועדה?</t>
  </si>
  <si>
    <t>תקופת דיווח 1</t>
  </si>
  <si>
    <t>התקופה המדווחת</t>
  </si>
  <si>
    <t>על תקופת הדיווח להקיף 12 חודשים מלאים רצופים (שנה מלאה)</t>
  </si>
  <si>
    <t>תקלות ואירועים חריגים</t>
  </si>
  <si>
    <t>תאריך</t>
  </si>
  <si>
    <t xml:space="preserve">תיאור </t>
  </si>
  <si>
    <t>פתרון</t>
  </si>
  <si>
    <t>השפעה על חישובי הפחתה</t>
  </si>
  <si>
    <t>יש להתייחס רק לתקלות המשפיעות על חישובי ההפחתה</t>
  </si>
  <si>
    <t>תוצאות הניטור בפועל</t>
  </si>
  <si>
    <t>כמות שנתית בפועל בתקופת הדיווח</t>
  </si>
  <si>
    <t>סיכום הפחתת הפליטות</t>
  </si>
  <si>
    <t>בתקופת הדיווח</t>
  </si>
  <si>
    <t>כפי שהוערכו בעת הרישום במנגנון</t>
  </si>
  <si>
    <t>הפרש באחוזים</t>
  </si>
  <si>
    <t>הסבר ההפרש</t>
  </si>
  <si>
    <t xml:space="preserve"> באם ההפרש בין ההפחתה כפי שהוערכה בעת הרישום במנגנון לבין ההפחתה בתקופת הדיווח עולה על 20% יש להסביר את השינוי.</t>
  </si>
  <si>
    <t>פליטות בפרויקט (tCO2e)</t>
  </si>
  <si>
    <t>הפחתת פליטות (tCO2e)</t>
  </si>
  <si>
    <t>סיכום צריכות הדלקים בתקופת הדיווח לכלל האתרים המנוטרים</t>
  </si>
  <si>
    <t>חסכון בפועל</t>
  </si>
  <si>
    <t>תקופת דיווח 2</t>
  </si>
  <si>
    <t>תקופת דיווח 3</t>
  </si>
  <si>
    <t>סיכום הפחתת אנרגיה נצרכת</t>
  </si>
  <si>
    <t>אתר</t>
  </si>
  <si>
    <t>סה"כ הפחתת פליטות בשנה (tCO2e)</t>
  </si>
  <si>
    <t xml:space="preserve">האם רמת הפחתת הצריכה המוצגת נכונה?
</t>
  </si>
  <si>
    <t>צריכת חשמל</t>
  </si>
  <si>
    <t>נתון מוגש</t>
  </si>
  <si>
    <t>סה"כ</t>
  </si>
  <si>
    <t>האם החיסכון וההפחתה נכונים?</t>
  </si>
  <si>
    <t>סה"כ הפחתת אנרגיה נצרכת בשנה (KWh)</t>
  </si>
  <si>
    <t>סה"כ הפחתת אנרגיה נצרכת כתוצאה מהפרויקט (KWh)</t>
  </si>
  <si>
    <t>רכיב</t>
  </si>
  <si>
    <t>נתון מתוקן להזנה בדו"ח</t>
  </si>
  <si>
    <t>האם ברצונך לדווח על תקופת הניטור הראשונה?</t>
  </si>
  <si>
    <t>האם ברצונך לדווח על תקופת הניטור השנייה?</t>
  </si>
  <si>
    <t>האם ברצונך לדווח על תקופת הניטור השלישית?</t>
  </si>
  <si>
    <t>צריכה בפועל בתקופת הדיווח</t>
  </si>
  <si>
    <t>תיאור יחידת התפוקה</t>
  </si>
  <si>
    <t>כמות שנתית</t>
  </si>
  <si>
    <t>כמות התפוקה השנתית, על פי היחידה שנבחרה</t>
  </si>
  <si>
    <t>המנוע הרלבנטי</t>
  </si>
  <si>
    <t>כמות שנתית צפויה</t>
  </si>
  <si>
    <t>יש לספק אסמכתא מפורטת מיצרן/מתקין הציוד לאחוז החסכון השנתי הצפוי, ללא אסמכתא מתאימה יפגעו סיכויי הרישום של הפרויקט.</t>
  </si>
  <si>
    <t>א. ניטור של צריכת החשמל של מערכת המנועים בלבד. ניתן לנטר את צריכת החשמל של כל מנוע בנפרד או את הצריכה של כלל המנועים הנכללים בפרויקט.</t>
  </si>
  <si>
    <t>האם רמת אנרגיה הנצרכת המוצגת נכונה?</t>
  </si>
  <si>
    <t>חישובי מנועים</t>
  </si>
  <si>
    <t>מקדם המרה מכוח סוס לקילו וואט:</t>
  </si>
  <si>
    <t>מקור: http://www.unitconversion.org/power/watts-to-horsepowers-conversion.html</t>
  </si>
  <si>
    <t>נצילות מנוע ערך ברירת מחדל</t>
  </si>
  <si>
    <t>סה"כ פליטה (טון פד"ח)</t>
  </si>
  <si>
    <t>פליטות פרויקט בשנה:</t>
  </si>
  <si>
    <t>צריכת חשמל צפויה</t>
  </si>
  <si>
    <t>חישוב הפחתת הפליטות</t>
  </si>
  <si>
    <t>תפוקה:</t>
  </si>
  <si>
    <t>סה"כ הפחתה גזי חממה צפויה:</t>
  </si>
  <si>
    <t>סה"כ הפחתה אנרגיה נצרכת צפויה:</t>
  </si>
  <si>
    <t>הפחתת גזי חממה צפויה לשנה:</t>
  </si>
  <si>
    <t>הפחתת אנרגיה נצרכת צפויה לשנה:</t>
  </si>
  <si>
    <t>סה"כ אנרגיה נצרכת בשנה:</t>
  </si>
  <si>
    <t>צריכת חשמל שנתית (KWh)</t>
  </si>
  <si>
    <t xml:space="preserve">בקשה לתמיכה בפרויקט להפחתת פליטות גזי חממה
</t>
  </si>
  <si>
    <t>לשם מילוי טופס זה מומלץ להיעזר במדריך למילוי בקשה המצוי באתר המשרד להגנת הסביבה</t>
  </si>
  <si>
    <t>מקור</t>
  </si>
  <si>
    <t>יחידת המידה</t>
  </si>
  <si>
    <t>תאורה</t>
  </si>
  <si>
    <t>מנועים</t>
  </si>
  <si>
    <t>כללי</t>
  </si>
  <si>
    <t>הנחיות כלליות</t>
  </si>
  <si>
    <t>להסבר מפורט למילוי הטופס יש לפנות למסמך הקווים המנחים.</t>
  </si>
  <si>
    <t>•</t>
  </si>
  <si>
    <t>רשימת פרקים</t>
  </si>
  <si>
    <t>הסבר</t>
  </si>
  <si>
    <t>סעיף 3.1- מספר אתרים</t>
  </si>
  <si>
    <t>תפוסת מלון (מספר לינות שנתי)</t>
  </si>
  <si>
    <t>מדידות</t>
  </si>
  <si>
    <t xml:space="preserve"> פליטות שנתיות צפויות לאחר ביצוע הפרויקט (tCO2e/year)</t>
  </si>
  <si>
    <t>סה"כ הפחתת פליטות צפויה בשנה (tCO2e)</t>
  </si>
  <si>
    <t>סה"כ הפחתת פליטות צפויה כתוצאה מהפרויקט (tCO2e)</t>
  </si>
  <si>
    <t>2.1.1</t>
  </si>
  <si>
    <t>את אחוז החסכון הצפוי יש לתקף באמצעות מסמך רשמי מאת יצרן הציוד המפרט את החיסכון הצפוי ואת החישובים וההערכות שהבילו לקביעת אחוז זה.</t>
  </si>
  <si>
    <t>הערות כלליות לחלק זה:</t>
  </si>
  <si>
    <t>עבור כל הנתונים המובאים במסמך זה יש לצרף אסמכתאות / מסמכים לתיקוף.</t>
  </si>
  <si>
    <t>מדידה מלאה</t>
  </si>
  <si>
    <t>לא בוצעו מדידות</t>
  </si>
  <si>
    <t>מדידה חלקית</t>
  </si>
  <si>
    <t>טלפון</t>
  </si>
  <si>
    <t>טלפון נוסף</t>
  </si>
  <si>
    <t>אחר</t>
  </si>
  <si>
    <t>8 או יותר</t>
  </si>
  <si>
    <t>סה"כ הפחתת אנרגיה נצרכת צפויה בשנה (KWh)</t>
  </si>
  <si>
    <t>סה"כ הפחתת אנרגיה נצרכת צפויה כתוצאה מהפרויקט (KWh)</t>
  </si>
  <si>
    <t>פקטור המרה מTJ לKWh</t>
  </si>
  <si>
    <t>צריכת אנרגיה בפרויקט (KWh)</t>
  </si>
  <si>
    <t>הפחתת צריכת אנרגיה (KWh)</t>
  </si>
  <si>
    <t>אנרגיה נצרכת בשנה (KWh):</t>
  </si>
  <si>
    <t>סה"כ אנרגיה נצרכת בשנה (KWh):</t>
  </si>
  <si>
    <t>הערכת צריכת אנרגיה צפויה בשנה בהעדר הפרויקט (KWh/year)</t>
  </si>
  <si>
    <t xml:space="preserve"> הערכת פליטות צפויות בשנה בהעדר הפרויקט (tCO2e/year)</t>
  </si>
  <si>
    <t>צריכה לפי הערכת אנרגיה צפויה בתקופת הדיווח</t>
  </si>
  <si>
    <t>צריכת חשמל שנתית בפועל (סה"כ צריכת החשמל השנתית של מערכות הפרויקט בפועל)</t>
  </si>
  <si>
    <t>יחידת מידה- קוט"ש</t>
  </si>
  <si>
    <t>צריכת חשמל לכל אתר</t>
  </si>
  <si>
    <t>שם האתר</t>
  </si>
  <si>
    <t>שם אתר</t>
  </si>
  <si>
    <t>1.5.1</t>
  </si>
  <si>
    <t>סה"כ הפחתת פליטות מצטברות (tCO2e)</t>
  </si>
  <si>
    <t>סה"כ הפחתת אנרגיה נצרכת מצטברת (KWh)</t>
  </si>
  <si>
    <t>יחידת מידה:</t>
  </si>
  <si>
    <t>סה"כ חומר גלם</t>
  </si>
  <si>
    <t>ספיקת מים</t>
  </si>
  <si>
    <t>ספיקת אוויר</t>
  </si>
  <si>
    <t>5.5.2</t>
  </si>
  <si>
    <t>5.5.1</t>
  </si>
  <si>
    <t>5.5.3</t>
  </si>
  <si>
    <t>פקטור אנרגיה נצרכת ליח' תפוקה (kwh):</t>
  </si>
  <si>
    <t>מספר פריטים מיוצרים (000)</t>
  </si>
  <si>
    <t>הערכת צריכת אנרגיה נוכחית (טרם הטמעת הפרויקט)</t>
  </si>
  <si>
    <t>חלק זה ישמש ככלי לדיווח תוצאות הניטור במהלך תקופות הניטור (סה"כ שלוש תקופות). החישובים מסתמכים על הערכת אנרגיה צפויה כפי שהוגדרה מעלה ועל שינויים שהתבצעו במהלך הפרויקט.</t>
  </si>
  <si>
    <t>יש למלא תאים המסומנים בכחול בלבד, בהתאם למקרא:</t>
  </si>
  <si>
    <t>התאים המסומנים בכתום ימולאו אוטומטית בהתאם לנתונים שהוזנו על ידי היזם</t>
  </si>
  <si>
    <t>לדרישות נוספות מחברות אסקו, ראה הנחייות המנגנון.</t>
  </si>
  <si>
    <t>ייצור חשמל</t>
  </si>
  <si>
    <t>יש להזין מחיר ממוצע עבור כל מקור אנרגיה. אם לא ידוע מחיר מדויק, יש להשתמש בערך ברירת מחדל לכל דלק.</t>
  </si>
  <si>
    <t>מחיר ממוצע</t>
  </si>
  <si>
    <t>הוצעה על אנרגיה (₪)</t>
  </si>
  <si>
    <t>צריכת אנרגיה שנתית צפויה בפרויקט</t>
  </si>
  <si>
    <t>חיסכון צפוי בהוצאות אנרגיה</t>
  </si>
  <si>
    <t>חיסכון צפוי (₪)</t>
  </si>
  <si>
    <t>7.6.1</t>
  </si>
  <si>
    <t>שיעור התשואה הפנימי</t>
  </si>
  <si>
    <t>עלויות אנרגיה</t>
  </si>
  <si>
    <t>7.6.2</t>
  </si>
  <si>
    <t>7.6.3</t>
  </si>
  <si>
    <t>תיאור טכנולוגיה נבחרת</t>
  </si>
  <si>
    <t>הפחתת פליטות וחיסכון באנרגיה</t>
  </si>
  <si>
    <t>על תוכנית הניטור לכלול את הניטור של צריכת החשמל של ייצור חשמל בלבד.</t>
  </si>
  <si>
    <t>מחיר ממוצע אוטומטי</t>
  </si>
  <si>
    <t>IRR</t>
  </si>
  <si>
    <t>שנות החזר השקעה</t>
  </si>
  <si>
    <t>מחירים</t>
  </si>
  <si>
    <t>7.2.1</t>
  </si>
  <si>
    <t>7.2.2</t>
  </si>
  <si>
    <t>הכנסות צפויות לשנה</t>
  </si>
  <si>
    <t>רשות החשמל- תעריפים מעודכנים</t>
  </si>
  <si>
    <t>ייצור חשמל לכל אתר</t>
  </si>
  <si>
    <t>מדדים כלכליים</t>
  </si>
  <si>
    <t>צריכת אנרגיה שנתית</t>
  </si>
  <si>
    <t>מדידות ישירות</t>
  </si>
  <si>
    <t>היעדר מדידות ישירות (סה"כ רכיבים)</t>
  </si>
  <si>
    <t>צריכת אנרגיה צפויה בפרויקט</t>
  </si>
  <si>
    <t>כלי חישובי זה מיועד לחישוב ההתייעלות הכלכלי של כל סוג של פרויקטים.</t>
  </si>
  <si>
    <t>סוג פרויקט</t>
  </si>
  <si>
    <t>שיעור התשואה הפנימי ל 20 שנה</t>
  </si>
  <si>
    <t>ערך נוכחי נקי</t>
  </si>
  <si>
    <t>החזר השקעה (אחוזים/שנה)</t>
  </si>
  <si>
    <t>סה"כ השקעה לכל רכיב</t>
  </si>
  <si>
    <t>השקעה שלילית</t>
  </si>
  <si>
    <t>סה"כ השקעה</t>
  </si>
  <si>
    <t>מדדים כלכליים- הערכה צפויה</t>
  </si>
  <si>
    <t>עלויות אנרגיה לאחר הטמעת הפרויקט</t>
  </si>
  <si>
    <t>מספר מנועים מאותו סוג</t>
  </si>
  <si>
    <t>מנוע</t>
  </si>
  <si>
    <t>הספק נומינלי
[kW]</t>
  </si>
  <si>
    <t>גיל המנוע</t>
  </si>
  <si>
    <t>האם מותקן על המנוע משנה תדר?</t>
  </si>
  <si>
    <t>מה הסל"ד הנומינלי?</t>
  </si>
  <si>
    <t>מה הסל"ד הממוצע בפועל?</t>
  </si>
  <si>
    <t>במקרה של התקנת מנוע חדש, על המנוע להיות בעל נצילות IE3 ומעלה, כנדרש בחוק.</t>
  </si>
  <si>
    <t>ירידה שנתית לנצילות המנוע</t>
  </si>
  <si>
    <t>נצילות נתון</t>
  </si>
  <si>
    <t>נצילות המנוע בהתחשבות בגיל המנוע</t>
  </si>
  <si>
    <t>סה"כ צריכת אנרגיה צפויה לאחר ביצוע הפרויקט (KWh/year)</t>
  </si>
  <si>
    <t>כלי חישובי זה מיועד לפרויקטים העוסקים בהתקנת בייצור חשמל סולארי.</t>
  </si>
  <si>
    <t>ייצור חשמל שנתי בפועל (סה"כ ייצור החשמל השנתי של מערכות הפרויקט בפועל)</t>
  </si>
  <si>
    <t>מחיר ממוצע -ערך ברירת מחדל</t>
  </si>
  <si>
    <t>פקטור פליטה ליחידת תפוקה בהיעדר הפרויקט</t>
  </si>
  <si>
    <t>פקטור אנרגיה נצרכת ליחידת תפוקה בהיעדר הפרויקט</t>
  </si>
  <si>
    <t>פליטות בהיעדר הפרויקט (tCO2e)</t>
  </si>
  <si>
    <t>צריכת אנרגיה בהיעדר הפרויקט (KWh)</t>
  </si>
  <si>
    <t>צריכה שנתית בהיעדר הפרויקט</t>
  </si>
  <si>
    <t>הערות כלליות לחישובי פליטות בהיעדר הפרויקט:</t>
  </si>
  <si>
    <t>הערות כלליות לחישובי צריכת אנרגיה בהיעדר הפרויקט:</t>
  </si>
  <si>
    <t>פליטות בשנה בהעדר הפרויקט:</t>
  </si>
  <si>
    <t>אנרגיה נצרכת בשנה בהעדר הפרויקט:</t>
  </si>
  <si>
    <t>רכיב 11</t>
  </si>
  <si>
    <t>רכיב 12</t>
  </si>
  <si>
    <t>רכיב 13</t>
  </si>
  <si>
    <t>רכיב 14</t>
  </si>
  <si>
    <t>רכיב 15</t>
  </si>
  <si>
    <t>רכיב 16</t>
  </si>
  <si>
    <t>מחיר לקוט"ש (₪)</t>
  </si>
  <si>
    <t>7.1.1</t>
  </si>
  <si>
    <t>האם הותקנה מערכת אופטימיזציה?</t>
  </si>
  <si>
    <t>7.1.2</t>
  </si>
  <si>
    <t>7.1.3</t>
  </si>
  <si>
    <t>בתיאור, יש להתייחס לפרמטרים המרכזיים במערכת הסולארית.</t>
  </si>
  <si>
    <t>האם הותקנה מערכת עקיבה?</t>
  </si>
  <si>
    <t>סה"כ חשמל מיוצר ל-20 שנה</t>
  </si>
  <si>
    <t>עלויות אנרגיה בהיעדר הפרויקט</t>
  </si>
  <si>
    <t>סה"כ צריכת אנרגיה לפי מקור אנרגיה בהיעדר הפרויקט</t>
  </si>
  <si>
    <t>פקטור פליטות בהיעדר הפרויקט ליח' תפוקה:</t>
  </si>
  <si>
    <t>שנה 1</t>
  </si>
  <si>
    <t>שנה 2</t>
  </si>
  <si>
    <t>שנה 3</t>
  </si>
  <si>
    <t>שנה 4</t>
  </si>
  <si>
    <t>שנה 5</t>
  </si>
  <si>
    <t>שנה 6</t>
  </si>
  <si>
    <t>שנה 7</t>
  </si>
  <si>
    <t>שנה 8</t>
  </si>
  <si>
    <t>שנה 9</t>
  </si>
  <si>
    <t>שנה 10</t>
  </si>
  <si>
    <t>שנה 11</t>
  </si>
  <si>
    <t>שנה 12</t>
  </si>
  <si>
    <t>שנה 13</t>
  </si>
  <si>
    <t>שנה 14</t>
  </si>
  <si>
    <t>שנה 15</t>
  </si>
  <si>
    <t>חיסכון צפוי</t>
  </si>
  <si>
    <t>מה כיוון וזווית ההתקנה?</t>
  </si>
  <si>
    <t>MMBTU\₪</t>
  </si>
  <si>
    <t>פרטי היזם</t>
  </si>
  <si>
    <t>תיאור הפרויקט והסיוע המבוקש</t>
  </si>
  <si>
    <t>תוכנית הניטור</t>
  </si>
  <si>
    <t>שינויים בפרויקט ותוכנית הניטור</t>
  </si>
  <si>
    <t>תוצאות הניטור וחישובי הפחתה תקופתיים</t>
  </si>
  <si>
    <t>נתוני ייצור חשמל</t>
  </si>
  <si>
    <t>נתונים כלכליים של הפרויקט</t>
  </si>
  <si>
    <t>ק"ג\₪</t>
  </si>
  <si>
    <t>קוט"ש\₪</t>
  </si>
  <si>
    <t>ליטר\₪</t>
  </si>
  <si>
    <t>לוחות זמנים לביצוע הפרויקט</t>
  </si>
  <si>
    <t>שנה 16</t>
  </si>
  <si>
    <t>שנה 17</t>
  </si>
  <si>
    <t>שנה 18</t>
  </si>
  <si>
    <t>שנה 19</t>
  </si>
  <si>
    <t>שנה 20</t>
  </si>
  <si>
    <t>נתוני המנגנון הוולונטרי והלמ"ס</t>
  </si>
  <si>
    <t>נתוני המנגנון הוולונטרי והלמ"ס, בוצעה המרה לק"ג (חלוקה ב 1000)</t>
  </si>
  <si>
    <t>נתוני המנגנון הוולונטרי והלמ"ס, בוצעה המרה לליטר (חלוקה ב 1000)</t>
  </si>
  <si>
    <t>נתוני המנגנון הוולונטרי והלמ"ס. מקדם זה הוכפל ב 0.00105506 לשם המרה ל MMBTU (כמפורט מטה)</t>
  </si>
  <si>
    <t>נתוני המנגנון הוולונטרי והלמ"ס, בוצעה המרה מ TJ ל KW, על פי מקדם של 0.0000036- כמפורט מטה</t>
  </si>
  <si>
    <t>ישראל</t>
  </si>
  <si>
    <t>ארה"ב</t>
  </si>
  <si>
    <t>ברזיל</t>
  </si>
  <si>
    <t>פנמה</t>
  </si>
  <si>
    <t>מקסיקו</t>
  </si>
  <si>
    <t>קנדה</t>
  </si>
  <si>
    <t>ארגנטינה</t>
  </si>
  <si>
    <t>ונצואלה</t>
  </si>
  <si>
    <t>אורוגואי</t>
  </si>
  <si>
    <t>הוואי</t>
  </si>
  <si>
    <t>גואטמלה</t>
  </si>
  <si>
    <t>פרו</t>
  </si>
  <si>
    <t>קולומביה</t>
  </si>
  <si>
    <t>בוליביה</t>
  </si>
  <si>
    <t>אוגנדה</t>
  </si>
  <si>
    <t>אוזבקיסטן</t>
  </si>
  <si>
    <t>אזרבייג'ן</t>
  </si>
  <si>
    <t>איי פארו</t>
  </si>
  <si>
    <t>איחוד האמירויות הערביות</t>
  </si>
  <si>
    <t>איי שלמה</t>
  </si>
  <si>
    <t>איי קיימן</t>
  </si>
  <si>
    <t>אינדונזיה</t>
  </si>
  <si>
    <t>אל סלוודור</t>
  </si>
  <si>
    <t>אלבניה</t>
  </si>
  <si>
    <t>אלג'יריה</t>
  </si>
  <si>
    <t>אנגולה</t>
  </si>
  <si>
    <t>אנדורה</t>
  </si>
  <si>
    <t>אנטיגואה וברבודה</t>
  </si>
  <si>
    <t>אסטוניה</t>
  </si>
  <si>
    <t>אפגניסטן</t>
  </si>
  <si>
    <t>אקוודור</t>
  </si>
  <si>
    <t>מולדובה</t>
  </si>
  <si>
    <t>רומניה</t>
  </si>
  <si>
    <t>הונגריה</t>
  </si>
  <si>
    <t>בריה"מ</t>
  </si>
  <si>
    <t>ליכטנשטיין</t>
  </si>
  <si>
    <t>אנגליה</t>
  </si>
  <si>
    <t>גרמניה</t>
  </si>
  <si>
    <t>צרפת</t>
  </si>
  <si>
    <t>שוויצריה</t>
  </si>
  <si>
    <t>הולנד</t>
  </si>
  <si>
    <t>שוודיה</t>
  </si>
  <si>
    <t>איטליה</t>
  </si>
  <si>
    <t>לוקסמבורג</t>
  </si>
  <si>
    <t>בלגיה</t>
  </si>
  <si>
    <t>תורכיה</t>
  </si>
  <si>
    <t>דנמרק</t>
  </si>
  <si>
    <t>יוון</t>
  </si>
  <si>
    <t>איסלנד</t>
  </si>
  <si>
    <t>קפריסין</t>
  </si>
  <si>
    <t>אוסטריה</t>
  </si>
  <si>
    <t>אירלנד</t>
  </si>
  <si>
    <t>ספרד</t>
  </si>
  <si>
    <t>בולגריה</t>
  </si>
  <si>
    <t>פינלנד</t>
  </si>
  <si>
    <t>גרוזיה (גאורגיה)</t>
  </si>
  <si>
    <t>רוסיה</t>
  </si>
  <si>
    <t>נורווגיה</t>
  </si>
  <si>
    <t>אריתריאה</t>
  </si>
  <si>
    <t>ארמניה</t>
  </si>
  <si>
    <t>בהאמה</t>
  </si>
  <si>
    <t>בהוטן</t>
  </si>
  <si>
    <t>בוטסואנה</t>
  </si>
  <si>
    <t>בוסניה והרצגובינה</t>
  </si>
  <si>
    <t>בורונדי</t>
  </si>
  <si>
    <t>בורקינה פאסו</t>
  </si>
  <si>
    <t>בחריין</t>
  </si>
  <si>
    <t>בלארוס</t>
  </si>
  <si>
    <t>בליז</t>
  </si>
  <si>
    <t>גיברלטר</t>
  </si>
  <si>
    <t>דרום-אפריקה</t>
  </si>
  <si>
    <t>אתיופיה</t>
  </si>
  <si>
    <t>קניה</t>
  </si>
  <si>
    <t>זימבוואה</t>
  </si>
  <si>
    <t>ליבריה</t>
  </si>
  <si>
    <t>מרוקו</t>
  </si>
  <si>
    <t>ניגריה</t>
  </si>
  <si>
    <t>תוניס</t>
  </si>
  <si>
    <t>גאנה</t>
  </si>
  <si>
    <t>ברוניי</t>
  </si>
  <si>
    <t>גבון</t>
  </si>
  <si>
    <t>גיאנה</t>
  </si>
  <si>
    <t>ג'יבוטי</t>
  </si>
  <si>
    <t>גינאה</t>
  </si>
  <si>
    <t>גינאה ביסאו</t>
  </si>
  <si>
    <t>גינאה המשוונית</t>
  </si>
  <si>
    <t>גמביה</t>
  </si>
  <si>
    <t>ג'מייקה</t>
  </si>
  <si>
    <t>גרנדה</t>
  </si>
  <si>
    <t>דומניקה</t>
  </si>
  <si>
    <t>אוסטרליה</t>
  </si>
  <si>
    <t>איי הבתולה</t>
  </si>
  <si>
    <t>איי קומאן</t>
  </si>
  <si>
    <t>איראן</t>
  </si>
  <si>
    <t>איי נאוויס</t>
  </si>
  <si>
    <t>איי מרשל</t>
  </si>
  <si>
    <t>האיים קריביים</t>
  </si>
  <si>
    <t>בנגלדש</t>
  </si>
  <si>
    <t>בנין</t>
  </si>
  <si>
    <t>ברבדוס</t>
  </si>
  <si>
    <t>הונג קונג</t>
  </si>
  <si>
    <t>יפן</t>
  </si>
  <si>
    <t>טייוואן</t>
  </si>
  <si>
    <t>סינגפור</t>
  </si>
  <si>
    <t>פיליפינים</t>
  </si>
  <si>
    <t>קוריאה</t>
  </si>
  <si>
    <t>הודו</t>
  </si>
  <si>
    <t>ירדן</t>
  </si>
  <si>
    <t>סין</t>
  </si>
  <si>
    <t>אוקראינה</t>
  </si>
  <si>
    <t>סלובניה</t>
  </si>
  <si>
    <t>האיטי</t>
  </si>
  <si>
    <t>הונדורס</t>
  </si>
  <si>
    <t>הרפובליקה הדומניקנית</t>
  </si>
  <si>
    <t>הרפובליקה הדומניקנית של קונגו</t>
  </si>
  <si>
    <t>הרפובליקה המרכז אפריקאית</t>
  </si>
  <si>
    <t>הרפובליקה של קונגו</t>
  </si>
  <si>
    <t>וייטנאם</t>
  </si>
  <si>
    <t>ונואטו</t>
  </si>
  <si>
    <t>זמביה</t>
  </si>
  <si>
    <t>חוף השנהב</t>
  </si>
  <si>
    <t>טג'יקיסטן</t>
  </si>
  <si>
    <t>טובאלו</t>
  </si>
  <si>
    <t>טונגה</t>
  </si>
  <si>
    <t>טורקמניסטן</t>
  </si>
  <si>
    <t>טנזניה</t>
  </si>
  <si>
    <t>טרינידד וטובגו</t>
  </si>
  <si>
    <t>כווית</t>
  </si>
  <si>
    <t>כף ורדה</t>
  </si>
  <si>
    <t>לאוס</t>
  </si>
  <si>
    <t>לבנון</t>
  </si>
  <si>
    <t>לוב</t>
  </si>
  <si>
    <t>לטביה</t>
  </si>
  <si>
    <t>ליטה</t>
  </si>
  <si>
    <t>לסוטו</t>
  </si>
  <si>
    <t>מאוריטניה</t>
  </si>
  <si>
    <t>מאוריציוס</t>
  </si>
  <si>
    <t>מאלי</t>
  </si>
  <si>
    <t>מדגסקר</t>
  </si>
  <si>
    <t>מוזמביק</t>
  </si>
  <si>
    <t>מונאקו</t>
  </si>
  <si>
    <t>מונגוליה</t>
  </si>
  <si>
    <t>מונטנגרו</t>
  </si>
  <si>
    <t>מזרח טימור</t>
  </si>
  <si>
    <t>מיאנמר (בורמה)</t>
  </si>
  <si>
    <t>מיקרונזיה</t>
  </si>
  <si>
    <t>מלאווי</t>
  </si>
  <si>
    <t>מלזיה</t>
  </si>
  <si>
    <t>מלטה</t>
  </si>
  <si>
    <t>מצרים</t>
  </si>
  <si>
    <t>מקדוניה</t>
  </si>
  <si>
    <t>ניו זילנד</t>
  </si>
  <si>
    <t>ניקרגואה</t>
  </si>
  <si>
    <t>ניז'ר</t>
  </si>
  <si>
    <t>נפאל</t>
  </si>
  <si>
    <t>סאו טומה ופרינסיפה</t>
  </si>
  <si>
    <t>סודן</t>
  </si>
  <si>
    <t>סומליה</t>
  </si>
  <si>
    <t>סוריה</t>
  </si>
  <si>
    <t>סורינס</t>
  </si>
  <si>
    <t>סיירה ליאון</t>
  </si>
  <si>
    <t>סיישל</t>
  </si>
  <si>
    <t>דרום קוראה</t>
  </si>
  <si>
    <t>סמואה</t>
  </si>
  <si>
    <t>סן מרינו</t>
  </si>
  <si>
    <t>סנגל</t>
  </si>
  <si>
    <t>סנט וינסנט והגרנדינים</t>
  </si>
  <si>
    <t>סנט לושה</t>
  </si>
  <si>
    <t>סנט קיטס ונוויס</t>
  </si>
  <si>
    <t>סקוטלנד</t>
  </si>
  <si>
    <t>סרביה</t>
  </si>
  <si>
    <t>עומאן</t>
  </si>
  <si>
    <t>עיראק</t>
  </si>
  <si>
    <t>ערב הסעודית</t>
  </si>
  <si>
    <t>פולין</t>
  </si>
  <si>
    <t>פורטוגל</t>
  </si>
  <si>
    <t>פיג'י</t>
  </si>
  <si>
    <t>פלאו</t>
  </si>
  <si>
    <t>פפוא - גינאה החדשה</t>
  </si>
  <si>
    <t>פקיסטן</t>
  </si>
  <si>
    <t>פרגוואי</t>
  </si>
  <si>
    <t>צ'אד</t>
  </si>
  <si>
    <t>צ'ילה</t>
  </si>
  <si>
    <t>צ'כיה</t>
  </si>
  <si>
    <t>צפון קוריאה</t>
  </si>
  <si>
    <t>קובה</t>
  </si>
  <si>
    <t>קומורו</t>
  </si>
  <si>
    <t>קוסובו</t>
  </si>
  <si>
    <t>קוסטה ריקה</t>
  </si>
  <si>
    <t>קזחסטן</t>
  </si>
  <si>
    <t>קטר</t>
  </si>
  <si>
    <t>קירגיסטן</t>
  </si>
  <si>
    <t>קיריבט</t>
  </si>
  <si>
    <t>קמבודיה</t>
  </si>
  <si>
    <t>קמרון</t>
  </si>
  <si>
    <t>קרואטיה</t>
  </si>
  <si>
    <t>קריית הווטיקן</t>
  </si>
  <si>
    <t>רואנדה</t>
  </si>
  <si>
    <t>שרי לנקה</t>
  </si>
  <si>
    <t>תאילנד</t>
  </si>
  <si>
    <t>תימן</t>
  </si>
  <si>
    <t>סלובקיה</t>
  </si>
  <si>
    <t>גרנזי איי התעלה</t>
  </si>
  <si>
    <t>נמיביה</t>
  </si>
  <si>
    <t>ארצות שונות</t>
  </si>
  <si>
    <t>כתובת משרד</t>
  </si>
  <si>
    <t>ישוב</t>
  </si>
  <si>
    <t>רחוב</t>
  </si>
  <si>
    <t>מספר בית</t>
  </si>
  <si>
    <t>מיקוד</t>
  </si>
  <si>
    <t>ת.ד</t>
  </si>
  <si>
    <t>מיקוד ת.ד</t>
  </si>
  <si>
    <t>סמל</t>
  </si>
  <si>
    <t>אבו בסמה (אז.תע.)</t>
  </si>
  <si>
    <t>אבו ג'ווייעד (שבט)</t>
  </si>
  <si>
    <t>אבו ג'ועיד</t>
  </si>
  <si>
    <t>אבו גוש</t>
  </si>
  <si>
    <t>אבו סנאן</t>
  </si>
  <si>
    <t>אבו סנאן (אז.תע.)</t>
  </si>
  <si>
    <t>אבו סריחאן</t>
  </si>
  <si>
    <t>אבו סריחאן (שבט)</t>
  </si>
  <si>
    <t>אבו עבדון</t>
  </si>
  <si>
    <t>אבו עבדון (שבט)</t>
  </si>
  <si>
    <t>אבו עמאר</t>
  </si>
  <si>
    <t>אבו עמאר (שבט)</t>
  </si>
  <si>
    <t>אבו עמרה</t>
  </si>
  <si>
    <t>אבו עמרה (שבט)</t>
  </si>
  <si>
    <t>אבו קורינאת (יישוב)</t>
  </si>
  <si>
    <t>אבו קורינאת (שבט)</t>
  </si>
  <si>
    <t>אבו קרינאת</t>
  </si>
  <si>
    <t>אבו קרינאת (אז.תע.)</t>
  </si>
  <si>
    <t>אבו רובייעה (שבט)</t>
  </si>
  <si>
    <t>אבו רוקייק (שבט)</t>
  </si>
  <si>
    <t>אבו רקיק</t>
  </si>
  <si>
    <t>אבטליון</t>
  </si>
  <si>
    <t>אביאל</t>
  </si>
  <si>
    <t>אביבים</t>
  </si>
  <si>
    <t>אביגדור</t>
  </si>
  <si>
    <t>אביחיל</t>
  </si>
  <si>
    <t>אביטל</t>
  </si>
  <si>
    <t>אביעזר</t>
  </si>
  <si>
    <t>אבירים</t>
  </si>
  <si>
    <t>אבן יהודה</t>
  </si>
  <si>
    <t>אבן יצחק (גלעד)</t>
  </si>
  <si>
    <t>אבן יצחק(גלעד) (מיוחד ב')</t>
  </si>
  <si>
    <t>אבן מנחם</t>
  </si>
  <si>
    <t>אבן ספיר</t>
  </si>
  <si>
    <t>אבן שמואל</t>
  </si>
  <si>
    <t>אבני איתן</t>
  </si>
  <si>
    <t>אבני חפץ</t>
  </si>
  <si>
    <t>אבנת</t>
  </si>
  <si>
    <t>אבשלום</t>
  </si>
  <si>
    <t>אבשלום (מפ.אז.)</t>
  </si>
  <si>
    <t>אדורה</t>
  </si>
  <si>
    <t>אדירים</t>
  </si>
  <si>
    <t>אדמית</t>
  </si>
  <si>
    <t>אדרת</t>
  </si>
  <si>
    <t>אודים</t>
  </si>
  <si>
    <t>אודם</t>
  </si>
  <si>
    <t>אוהד</t>
  </si>
  <si>
    <t>אוהלו</t>
  </si>
  <si>
    <t>אום בטין</t>
  </si>
  <si>
    <t>אום בטין (אז.תע.)</t>
  </si>
  <si>
    <t>אומן</t>
  </si>
  <si>
    <t>אומץ</t>
  </si>
  <si>
    <t>אופקים</t>
  </si>
  <si>
    <t>אופקים (אז.תע.)</t>
  </si>
  <si>
    <t>אור הגנוז</t>
  </si>
  <si>
    <t>אור הנר</t>
  </si>
  <si>
    <t>אור יהודה</t>
  </si>
  <si>
    <t>אור עקיבא</t>
  </si>
  <si>
    <t>אורה</t>
  </si>
  <si>
    <t>אורון (מר.תע.)</t>
  </si>
  <si>
    <t>אורות</t>
  </si>
  <si>
    <t>אורטל</t>
  </si>
  <si>
    <t>אורים</t>
  </si>
  <si>
    <t>אורנית</t>
  </si>
  <si>
    <t>אושה</t>
  </si>
  <si>
    <t>אזור</t>
  </si>
  <si>
    <t>אחוה</t>
  </si>
  <si>
    <t>אחוזם</t>
  </si>
  <si>
    <t>אחוזת ברק</t>
  </si>
  <si>
    <t>אחיהוד</t>
  </si>
  <si>
    <t>אחיטוב</t>
  </si>
  <si>
    <t>אחיסמך</t>
  </si>
  <si>
    <t>אחיעזר</t>
  </si>
  <si>
    <t>אטרש</t>
  </si>
  <si>
    <t>אטרש (שבט)</t>
  </si>
  <si>
    <t>איבטין</t>
  </si>
  <si>
    <t>איבים</t>
  </si>
  <si>
    <t>אייל</t>
  </si>
  <si>
    <t>איילת השחר</t>
  </si>
  <si>
    <t>אילון</t>
  </si>
  <si>
    <t>אילון תבור(מר.ת</t>
  </si>
  <si>
    <t>אילות</t>
  </si>
  <si>
    <t>אילניה</t>
  </si>
  <si>
    <t>אילנייה</t>
  </si>
  <si>
    <t>אילת</t>
  </si>
  <si>
    <t>אילת (אז.תע.)</t>
  </si>
  <si>
    <t>איתמר</t>
  </si>
  <si>
    <t>איתמר (אגוז) (תל חיים)</t>
  </si>
  <si>
    <t>איתן</t>
  </si>
  <si>
    <t>איתנים</t>
  </si>
  <si>
    <t>אכסאל</t>
  </si>
  <si>
    <t>אכסאל (אז.תע.)</t>
  </si>
  <si>
    <t>אל סייד</t>
  </si>
  <si>
    <t>אל סייד (אז.תע.)</t>
  </si>
  <si>
    <t>אל -רום</t>
  </si>
  <si>
    <t>אלומה</t>
  </si>
  <si>
    <t>אלומות</t>
  </si>
  <si>
    <t>אלון הגליל</t>
  </si>
  <si>
    <t>אלון מורה</t>
  </si>
  <si>
    <t>אלון שבות</t>
  </si>
  <si>
    <t>אלון שבות -עתיר ידע וטכנ'</t>
  </si>
  <si>
    <t>אלוני אבא</t>
  </si>
  <si>
    <t>אלוני הבשן</t>
  </si>
  <si>
    <t>אלוני יצחק</t>
  </si>
  <si>
    <t>אלונים</t>
  </si>
  <si>
    <t>אליכין</t>
  </si>
  <si>
    <t>אלי-עד</t>
  </si>
  <si>
    <t>אליעד (אלי על)</t>
  </si>
  <si>
    <t>אליפז</t>
  </si>
  <si>
    <t>אליפלט</t>
  </si>
  <si>
    <t>אליקים</t>
  </si>
  <si>
    <t>אלישיב</t>
  </si>
  <si>
    <t>אלישמע</t>
  </si>
  <si>
    <t>אלמגור</t>
  </si>
  <si>
    <t>אלמה</t>
  </si>
  <si>
    <t>אלמוג</t>
  </si>
  <si>
    <t>אלעד</t>
  </si>
  <si>
    <t>אלעזר</t>
  </si>
  <si>
    <t>אלעזר-עתירי ידע וטכנ'</t>
  </si>
  <si>
    <t>אלפי מנשה</t>
  </si>
  <si>
    <t>אלקוש</t>
  </si>
  <si>
    <t>אלקנה</t>
  </si>
  <si>
    <t>אל-רום</t>
  </si>
  <si>
    <t>אם אל-פחם</t>
  </si>
  <si>
    <t>אם אל-פחם (אז.תע.)</t>
  </si>
  <si>
    <t>אם אל-קטוף</t>
  </si>
  <si>
    <t>אמונים</t>
  </si>
  <si>
    <t>אמירים</t>
  </si>
  <si>
    <t>אמן</t>
  </si>
  <si>
    <t>אמנון</t>
  </si>
  <si>
    <t>אמציה</t>
  </si>
  <si>
    <t>אניעם</t>
  </si>
  <si>
    <t>אסד</t>
  </si>
  <si>
    <t>אסד (שבט)</t>
  </si>
  <si>
    <t>אספר</t>
  </si>
  <si>
    <t>אספר - עתיר ידע וטכנ'</t>
  </si>
  <si>
    <t>אעבלין</t>
  </si>
  <si>
    <t>אעצם</t>
  </si>
  <si>
    <t>אעצם (שבט)</t>
  </si>
  <si>
    <t>אפיניש</t>
  </si>
  <si>
    <t>אפיניש (שבט)</t>
  </si>
  <si>
    <t>אפיק</t>
  </si>
  <si>
    <t>אפיק (נחל גולן)</t>
  </si>
  <si>
    <t>אפיקים</t>
  </si>
  <si>
    <t>אפק</t>
  </si>
  <si>
    <t>אפרת</t>
  </si>
  <si>
    <t>אפרת - עתיר ידע וטכנ'</t>
  </si>
  <si>
    <t>ארבל</t>
  </si>
  <si>
    <t>ארגמן</t>
  </si>
  <si>
    <t>ארז</t>
  </si>
  <si>
    <t>ארז (מר.תע.)</t>
  </si>
  <si>
    <t>ארז (קיבוץ)</t>
  </si>
  <si>
    <t>אריאל</t>
  </si>
  <si>
    <t>ארנים</t>
  </si>
  <si>
    <t>אשבול</t>
  </si>
  <si>
    <t>אשבל</t>
  </si>
  <si>
    <t>אשדוד</t>
  </si>
  <si>
    <t>אשדות יעקב (איחוד)</t>
  </si>
  <si>
    <t>אשדות יעקב (מאוחד)</t>
  </si>
  <si>
    <t>אשדות יעקב(אחוד)</t>
  </si>
  <si>
    <t>אשדות יעקב(מאוחד)</t>
  </si>
  <si>
    <t>אשחר</t>
  </si>
  <si>
    <t>אשל הנשיא</t>
  </si>
  <si>
    <t>אשלים</t>
  </si>
  <si>
    <t>אשקלון</t>
  </si>
  <si>
    <t>אשקלון (אז.תע. לא כולל דרומי)</t>
  </si>
  <si>
    <t>אשקלון (אז.תע.דרומי)</t>
  </si>
  <si>
    <t>אשקלון עתירי טכנולוגיה</t>
  </si>
  <si>
    <t>אשרת</t>
  </si>
  <si>
    <t>אשתאול</t>
  </si>
  <si>
    <t>אתגר</t>
  </si>
  <si>
    <t>באר אורה</t>
  </si>
  <si>
    <t>באר טוביה (מושב)</t>
  </si>
  <si>
    <t>באר טוביה (מר.תע.)</t>
  </si>
  <si>
    <t>באר יעקב</t>
  </si>
  <si>
    <t>באר מילכה</t>
  </si>
  <si>
    <t>באר שבע</t>
  </si>
  <si>
    <t>באר שבע (אז.תע.)</t>
  </si>
  <si>
    <t>בארות יצחק</t>
  </si>
  <si>
    <t>בארותיים</t>
  </si>
  <si>
    <t>בארי</t>
  </si>
  <si>
    <t>בוסתן הגליל</t>
  </si>
  <si>
    <t>בועיינה - נוג'יידאת</t>
  </si>
  <si>
    <t>בועיינה - נוג'יידאת (אז.תע.)</t>
  </si>
  <si>
    <t>בועיינה-נוג'ידאת</t>
  </si>
  <si>
    <t>בוקעאתא</t>
  </si>
  <si>
    <t>בורגתה</t>
  </si>
  <si>
    <t>בחן</t>
  </si>
  <si>
    <t>בטחה</t>
  </si>
  <si>
    <t>ביר אל מכסור</t>
  </si>
  <si>
    <t>ביר אל-מכסור</t>
  </si>
  <si>
    <t>ביר הדאג'</t>
  </si>
  <si>
    <t>ביר הדאג' (אז.תע.)</t>
  </si>
  <si>
    <t>ביריה</t>
  </si>
  <si>
    <t>בירייה</t>
  </si>
  <si>
    <t>בית אורן</t>
  </si>
  <si>
    <t>בית אל</t>
  </si>
  <si>
    <t>בית אלעזרי</t>
  </si>
  <si>
    <t>בית אלפא</t>
  </si>
  <si>
    <t>בית אריה</t>
  </si>
  <si>
    <t>בית ברל</t>
  </si>
  <si>
    <t>בית גוברין</t>
  </si>
  <si>
    <t>בית גמליאל</t>
  </si>
  <si>
    <t>בית ג'ן</t>
  </si>
  <si>
    <t>בית דגן</t>
  </si>
  <si>
    <t>בית הגדי</t>
  </si>
  <si>
    <t>בית הלוי</t>
  </si>
  <si>
    <t>בית הלל</t>
  </si>
  <si>
    <t>בית העמק</t>
  </si>
  <si>
    <t>בית הערבה</t>
  </si>
  <si>
    <t>בית השיטה</t>
  </si>
  <si>
    <t>בית זיד</t>
  </si>
  <si>
    <t>בית זית</t>
  </si>
  <si>
    <t>בית זרע</t>
  </si>
  <si>
    <t>בית חורון</t>
  </si>
  <si>
    <t>בית חלקיה</t>
  </si>
  <si>
    <t>בית חנן</t>
  </si>
  <si>
    <t>בית חנניה</t>
  </si>
  <si>
    <t>בית חרות</t>
  </si>
  <si>
    <t>בית חשמונאי</t>
  </si>
  <si>
    <t>בית יהושע</t>
  </si>
  <si>
    <t>בית יוסף</t>
  </si>
  <si>
    <t>בית ינאי</t>
  </si>
  <si>
    <t>בית יצחק-שער חפר</t>
  </si>
  <si>
    <t>בית לחם הגלילית</t>
  </si>
  <si>
    <t>בית מאיר</t>
  </si>
  <si>
    <t>בית נחמיה</t>
  </si>
  <si>
    <t>בית ניר</t>
  </si>
  <si>
    <t>בית נקופה</t>
  </si>
  <si>
    <t>בית עובד</t>
  </si>
  <si>
    <t>בית עזיאל</t>
  </si>
  <si>
    <t>בית עזרא</t>
  </si>
  <si>
    <t>בית עריף</t>
  </si>
  <si>
    <t>בית צבי</t>
  </si>
  <si>
    <t>בית קמה</t>
  </si>
  <si>
    <t>בית קשת</t>
  </si>
  <si>
    <t>בית רבן</t>
  </si>
  <si>
    <t>בית רימון</t>
  </si>
  <si>
    <t>בית שאן</t>
  </si>
  <si>
    <t>בית שאן (אז.תע.)</t>
  </si>
  <si>
    <t>בית שאן (עיר)</t>
  </si>
  <si>
    <t>בית שאן(מפ.אז.)</t>
  </si>
  <si>
    <t>בית שמש</t>
  </si>
  <si>
    <t>בית שערים</t>
  </si>
  <si>
    <t>בית שקמה</t>
  </si>
  <si>
    <t>ביתן אהרן</t>
  </si>
  <si>
    <t>ביתר עילית</t>
  </si>
  <si>
    <t>ביתר עילית-עתיר ידע וטכנ'</t>
  </si>
  <si>
    <t>ביתר עלית</t>
  </si>
  <si>
    <t>בלפוריה</t>
  </si>
  <si>
    <t>בן זכאי</t>
  </si>
  <si>
    <t>בן עמי</t>
  </si>
  <si>
    <t>בן שמן )כפר נער</t>
  </si>
  <si>
    <t>בן שמן (מושב)</t>
  </si>
  <si>
    <t>בן שמן (שיכון)</t>
  </si>
  <si>
    <t>בני ברק</t>
  </si>
  <si>
    <t>בני דרום</t>
  </si>
  <si>
    <t>בני דרור</t>
  </si>
  <si>
    <t>בני יהודה</t>
  </si>
  <si>
    <t>בני יהודה (אז.תע.)</t>
  </si>
  <si>
    <t>בני עטרות</t>
  </si>
  <si>
    <t>בני עי"ש</t>
  </si>
  <si>
    <t>בני ציון</t>
  </si>
  <si>
    <t>בני ראם</t>
  </si>
  <si>
    <t>בניה</t>
  </si>
  <si>
    <t>בנימינה - גבעת עדה</t>
  </si>
  <si>
    <t>בסמ"ה</t>
  </si>
  <si>
    <t>בסמת טבעון</t>
  </si>
  <si>
    <t>בענה (ראה שגור עד-2009)</t>
  </si>
  <si>
    <t>בצרה</t>
  </si>
  <si>
    <t>בצרון</t>
  </si>
  <si>
    <t>בצת</t>
  </si>
  <si>
    <t>בקוע</t>
  </si>
  <si>
    <t>בקעות</t>
  </si>
  <si>
    <t>בר גיורא</t>
  </si>
  <si>
    <t>בר יוחאי</t>
  </si>
  <si>
    <t>בר-און - קדומים (אז.תע.)</t>
  </si>
  <si>
    <t>ברור חיל</t>
  </si>
  <si>
    <t>ברוש</t>
  </si>
  <si>
    <t>ברכה</t>
  </si>
  <si>
    <t>ברכיה</t>
  </si>
  <si>
    <t>בר-לב (אז.תע.)</t>
  </si>
  <si>
    <t>בר-לב (פארק תעשיה) ראה  בר-לב (אז.תע.)</t>
  </si>
  <si>
    <t>ברנר (מר.תע.)</t>
  </si>
  <si>
    <t>ברעם</t>
  </si>
  <si>
    <t>ברק</t>
  </si>
  <si>
    <t>ברקאי</t>
  </si>
  <si>
    <t>ברקן</t>
  </si>
  <si>
    <t>ברקן (מר.תע.)</t>
  </si>
  <si>
    <t>ברקת</t>
  </si>
  <si>
    <t>בת הדר</t>
  </si>
  <si>
    <t>בת חפר</t>
  </si>
  <si>
    <t>בת ים</t>
  </si>
  <si>
    <t>בת עין</t>
  </si>
  <si>
    <t>בת שלמה</t>
  </si>
  <si>
    <t>גאולי תימן (מושב)</t>
  </si>
  <si>
    <t>גאולים</t>
  </si>
  <si>
    <t>גאליה</t>
  </si>
  <si>
    <t>גבולות</t>
  </si>
  <si>
    <t>גבים</t>
  </si>
  <si>
    <t>גבע</t>
  </si>
  <si>
    <t>גבע בנימין</t>
  </si>
  <si>
    <t>גבע כרמל</t>
  </si>
  <si>
    <t>גבעולים</t>
  </si>
  <si>
    <t>גבעון החדשה</t>
  </si>
  <si>
    <t>גבעון החדשה-עתיר ידע וטכ'</t>
  </si>
  <si>
    <t>גבעות בר</t>
  </si>
  <si>
    <t>גבעת אבני</t>
  </si>
  <si>
    <t>גבעת אלה</t>
  </si>
  <si>
    <t>גבעת ברנר</t>
  </si>
  <si>
    <t>גבעת השלשה</t>
  </si>
  <si>
    <t>גבעת זאב</t>
  </si>
  <si>
    <t>גבעת זאב-עתיר ידע וטכנ'</t>
  </si>
  <si>
    <t>גבעת חיים(אחוד)</t>
  </si>
  <si>
    <t>גבעת חיים(מאחד)</t>
  </si>
  <si>
    <t>גבעת חן</t>
  </si>
  <si>
    <t>גבעת יואב</t>
  </si>
  <si>
    <t>גבעת יערים</t>
  </si>
  <si>
    <t>גבעת ישעיהו</t>
  </si>
  <si>
    <t>גבעת כח</t>
  </si>
  <si>
    <t>גבעת ניל'י</t>
  </si>
  <si>
    <t>גבעת עוז</t>
  </si>
  <si>
    <t>גבעת שמואל</t>
  </si>
  <si>
    <t>גבעת שמש</t>
  </si>
  <si>
    <t>גבעת שפירא</t>
  </si>
  <si>
    <t>גבעתי</t>
  </si>
  <si>
    <t>גבעתים</t>
  </si>
  <si>
    <t>גברעם</t>
  </si>
  <si>
    <t>גבת</t>
  </si>
  <si>
    <t>גבתון</t>
  </si>
  <si>
    <t>גדות</t>
  </si>
  <si>
    <t>ג'דידה - מכר</t>
  </si>
  <si>
    <t>ג'דיידה-מכר</t>
  </si>
  <si>
    <t>גדיש</t>
  </si>
  <si>
    <t>גדעונה</t>
  </si>
  <si>
    <t>גדרה</t>
  </si>
  <si>
    <t>ג'ולס</t>
  </si>
  <si>
    <t>ג'ולס (אז.תע.)</t>
  </si>
  <si>
    <t>גונן</t>
  </si>
  <si>
    <t>גורן</t>
  </si>
  <si>
    <t>גורן (אז.תע.)</t>
  </si>
  <si>
    <t>גורנות הגליל</t>
  </si>
  <si>
    <t>גזית</t>
  </si>
  <si>
    <t>גזית (אז.תע.)</t>
  </si>
  <si>
    <t>גזר</t>
  </si>
  <si>
    <t>גיאה</t>
  </si>
  <si>
    <t>גיזו</t>
  </si>
  <si>
    <t>גילון</t>
  </si>
  <si>
    <t>גילת</t>
  </si>
  <si>
    <t>גינוסר</t>
  </si>
  <si>
    <t>גיניגר</t>
  </si>
  <si>
    <t>גיתה</t>
  </si>
  <si>
    <t>גיתית</t>
  </si>
  <si>
    <t>גלאון</t>
  </si>
  <si>
    <t>גלבוע - מבואות גלבוע - חבר (מר.תע.)</t>
  </si>
  <si>
    <t>ג'לגוליה</t>
  </si>
  <si>
    <t>גלגל</t>
  </si>
  <si>
    <t>גליל ים</t>
  </si>
  <si>
    <t>גליל מערבי(מילואות צפון)</t>
  </si>
  <si>
    <t>גלעד (אבן יצחק)</t>
  </si>
  <si>
    <t>גמזו</t>
  </si>
  <si>
    <t>גן הדרום</t>
  </si>
  <si>
    <t>גן השומרון</t>
  </si>
  <si>
    <t>גן חיים</t>
  </si>
  <si>
    <t>גן יאשיה</t>
  </si>
  <si>
    <t>גן יבנה</t>
  </si>
  <si>
    <t>גן נר</t>
  </si>
  <si>
    <t>גן שורק</t>
  </si>
  <si>
    <t>גן שלמה)קב.שילר</t>
  </si>
  <si>
    <t>גן שמואל</t>
  </si>
  <si>
    <t>ג'נאביב</t>
  </si>
  <si>
    <t>ג'נאביב (שבט)</t>
  </si>
  <si>
    <t>גנוסר</t>
  </si>
  <si>
    <t>גנות</t>
  </si>
  <si>
    <t>גנות הדר</t>
  </si>
  <si>
    <t>גני הדר</t>
  </si>
  <si>
    <t>גני יוחנן</t>
  </si>
  <si>
    <t>גני עם</t>
  </si>
  <si>
    <t>גני תקוה</t>
  </si>
  <si>
    <t>גנתון</t>
  </si>
  <si>
    <t>ג'סר א-זרקא</t>
  </si>
  <si>
    <t>געדה (אסיף)</t>
  </si>
  <si>
    <t>געש</t>
  </si>
  <si>
    <t>געתון</t>
  </si>
  <si>
    <t>גפן</t>
  </si>
  <si>
    <t>גרופית</t>
  </si>
  <si>
    <t>גרנות הגליל</t>
  </si>
  <si>
    <t>גרנות(חפר)מפ.א</t>
  </si>
  <si>
    <t>ג'ש (גוש חלב)</t>
  </si>
  <si>
    <t>גשור</t>
  </si>
  <si>
    <t>גשר</t>
  </si>
  <si>
    <t>גשר הזיו</t>
  </si>
  <si>
    <t>ג'ת (עמק עירון) (נוצר מפיצול של באקה - ג'ת)</t>
  </si>
  <si>
    <t>גת (קבוץ)</t>
  </si>
  <si>
    <t>גת רימון</t>
  </si>
  <si>
    <t>גתה</t>
  </si>
  <si>
    <t>דאלית אל-כרמל - עספיא (אז.תע.)</t>
  </si>
  <si>
    <t>דאלית אל-כרמל (מ-2009)</t>
  </si>
  <si>
    <t>דבורה</t>
  </si>
  <si>
    <t>דבוריה</t>
  </si>
  <si>
    <t>דבורייה</t>
  </si>
  <si>
    <t>דבירה</t>
  </si>
  <si>
    <t>דבירה (אז.תע.)</t>
  </si>
  <si>
    <t>דברת</t>
  </si>
  <si>
    <t>דגניה א'</t>
  </si>
  <si>
    <t>דגניה ב'</t>
  </si>
  <si>
    <t>דובב</t>
  </si>
  <si>
    <t>דולב</t>
  </si>
  <si>
    <t>דור</t>
  </si>
  <si>
    <t>דורות</t>
  </si>
  <si>
    <t>דחי</t>
  </si>
  <si>
    <t>דייר חנא</t>
  </si>
  <si>
    <t>דימונה</t>
  </si>
  <si>
    <t>דימונה (אז.תע.)</t>
  </si>
  <si>
    <t>דיר אל-אסד (ראה שגור)</t>
  </si>
  <si>
    <t>דיר אל-אסד (ראה שגור עד 2009)</t>
  </si>
  <si>
    <t>דיר חנא</t>
  </si>
  <si>
    <t>דיר חנא (אז.תע.)</t>
  </si>
  <si>
    <t>דישון</t>
  </si>
  <si>
    <t>דליה</t>
  </si>
  <si>
    <t>דלייה</t>
  </si>
  <si>
    <t>דלתון</t>
  </si>
  <si>
    <t>דלתון (אז.תע.)</t>
  </si>
  <si>
    <t>דמיידה</t>
  </si>
  <si>
    <t>דן</t>
  </si>
  <si>
    <t>דפנה</t>
  </si>
  <si>
    <t>דקל</t>
  </si>
  <si>
    <t>דריג'את (אז.תע.)</t>
  </si>
  <si>
    <t>האון</t>
  </si>
  <si>
    <t>הבונים</t>
  </si>
  <si>
    <t>הגושרים</t>
  </si>
  <si>
    <t>הדר עם</t>
  </si>
  <si>
    <t>הואשלה</t>
  </si>
  <si>
    <t>הוד השרון</t>
  </si>
  <si>
    <t>הודיה</t>
  </si>
  <si>
    <t>הודיות</t>
  </si>
  <si>
    <t>הוואשלה (שבט)</t>
  </si>
  <si>
    <t>הוזייל (שבט)</t>
  </si>
  <si>
    <t>הושעיה</t>
  </si>
  <si>
    <t>הזורע</t>
  </si>
  <si>
    <t>הזורעים</t>
  </si>
  <si>
    <t>הזיל</t>
  </si>
  <si>
    <t>החותרים</t>
  </si>
  <si>
    <t>היוגב</t>
  </si>
  <si>
    <t>הילה</t>
  </si>
  <si>
    <t>המעפיל</t>
  </si>
  <si>
    <t>הסוללים</t>
  </si>
  <si>
    <t>העוגן</t>
  </si>
  <si>
    <t>הר אדר</t>
  </si>
  <si>
    <t>הר אדר - עתיר ידע וטכנ'</t>
  </si>
  <si>
    <t>הר גילה</t>
  </si>
  <si>
    <t>הר גילה - עתיר ידע וטכנ'</t>
  </si>
  <si>
    <t>הר חרמון (מר.תי.)</t>
  </si>
  <si>
    <t>הר עמשא</t>
  </si>
  <si>
    <t>הראל</t>
  </si>
  <si>
    <t>הרדוף</t>
  </si>
  <si>
    <t>הר-טוב(אז.תע.)</t>
  </si>
  <si>
    <t>הרי יהודה(מר.תע)</t>
  </si>
  <si>
    <t>הרצליה</t>
  </si>
  <si>
    <t>הררית</t>
  </si>
  <si>
    <t>ורד יריחו</t>
  </si>
  <si>
    <t>ורדון (מרכז מנס)</t>
  </si>
  <si>
    <t>זבארגה</t>
  </si>
  <si>
    <t>זבארגה (שבט)</t>
  </si>
  <si>
    <t>זבדיאל</t>
  </si>
  <si>
    <t>זוהר</t>
  </si>
  <si>
    <t>זיקים</t>
  </si>
  <si>
    <t>זיתן</t>
  </si>
  <si>
    <t>זכרון יעקב</t>
  </si>
  <si>
    <t>זכריה</t>
  </si>
  <si>
    <t>זמר</t>
  </si>
  <si>
    <t>זמרת</t>
  </si>
  <si>
    <t>זנוח</t>
  </si>
  <si>
    <t>זרועה</t>
  </si>
  <si>
    <t>זרזיר</t>
  </si>
  <si>
    <t>זרזיר (אז.תע.)</t>
  </si>
  <si>
    <t>זרחיה</t>
  </si>
  <si>
    <t>חבצלת השרון</t>
  </si>
  <si>
    <t>חבר</t>
  </si>
  <si>
    <t>חבר (אז.תע.)</t>
  </si>
  <si>
    <t>חג'אג'רה (ראה כעביה-טבאש-חג'אג'רה)</t>
  </si>
  <si>
    <t>חגור</t>
  </si>
  <si>
    <t>חגי</t>
  </si>
  <si>
    <t>חג'יראת(ד'הרה)</t>
  </si>
  <si>
    <t>חגלה</t>
  </si>
  <si>
    <t>חד נס</t>
  </si>
  <si>
    <t>חדיד</t>
  </si>
  <si>
    <t>חד-נס</t>
  </si>
  <si>
    <t>חדרה</t>
  </si>
  <si>
    <t>ח'ואלד</t>
  </si>
  <si>
    <t>ח'ואלד (שבט)</t>
  </si>
  <si>
    <t>חוג'ייראת (ד'הרה) (שבט)</t>
  </si>
  <si>
    <t>חולדה</t>
  </si>
  <si>
    <t>חולון</t>
  </si>
  <si>
    <t>חולית</t>
  </si>
  <si>
    <t>חולתה</t>
  </si>
  <si>
    <t>חוסן</t>
  </si>
  <si>
    <t>חוסניה</t>
  </si>
  <si>
    <t>חוסנייה</t>
  </si>
  <si>
    <t>חופית</t>
  </si>
  <si>
    <t>חוץ לארץ</t>
  </si>
  <si>
    <t>חוקוק</t>
  </si>
  <si>
    <t>חורה</t>
  </si>
  <si>
    <t>חורה (אז.תע.)</t>
  </si>
  <si>
    <t>חורפיש</t>
  </si>
  <si>
    <t>חורשים</t>
  </si>
  <si>
    <t>חות שלם</t>
  </si>
  <si>
    <t>חזון</t>
  </si>
  <si>
    <t>חיבת ציון</t>
  </si>
  <si>
    <t>חיננית</t>
  </si>
  <si>
    <t>חיפה</t>
  </si>
  <si>
    <t>חיפה  עתירי טכנולוגיה</t>
  </si>
  <si>
    <t>חלוץ</t>
  </si>
  <si>
    <t>חלמיש</t>
  </si>
  <si>
    <t>חלמיש (נווה צוף)</t>
  </si>
  <si>
    <t>חלץ</t>
  </si>
  <si>
    <t>חמאם</t>
  </si>
  <si>
    <t>חמד</t>
  </si>
  <si>
    <t>חמדיה</t>
  </si>
  <si>
    <t>חמדת</t>
  </si>
  <si>
    <t>חמדת ימים</t>
  </si>
  <si>
    <t>חמרה</t>
  </si>
  <si>
    <t>חמת גדר (מר.תי.)</t>
  </si>
  <si>
    <t>חניתה</t>
  </si>
  <si>
    <t>חנתון</t>
  </si>
  <si>
    <t>חספין</t>
  </si>
  <si>
    <t>חפץ חיים</t>
  </si>
  <si>
    <t>חפצי-בה</t>
  </si>
  <si>
    <t>חפר(עמק)אז.תע.</t>
  </si>
  <si>
    <t>חצב</t>
  </si>
  <si>
    <t>חצבה</t>
  </si>
  <si>
    <t>חצור הגלילית</t>
  </si>
  <si>
    <t>חצור הגלילית (אז.תע.)</t>
  </si>
  <si>
    <t>חצור-אשדוד</t>
  </si>
  <si>
    <t>חצרות יסף</t>
  </si>
  <si>
    <t>חצרים</t>
  </si>
  <si>
    <t>חרב לאת</t>
  </si>
  <si>
    <t>חרוצים</t>
  </si>
  <si>
    <t>חרות</t>
  </si>
  <si>
    <t>חרמש</t>
  </si>
  <si>
    <t>חרפיש</t>
  </si>
  <si>
    <t>חרשים</t>
  </si>
  <si>
    <t>חשמונאים</t>
  </si>
  <si>
    <t>טבריה</t>
  </si>
  <si>
    <t>טובא-זנגרייה</t>
  </si>
  <si>
    <t>טובה-זנגריה</t>
  </si>
  <si>
    <t>טורעאן</t>
  </si>
  <si>
    <t>טיבה (בעמק)</t>
  </si>
  <si>
    <t>טיבה (שרון)</t>
  </si>
  <si>
    <t>טייבה (בעמק)</t>
  </si>
  <si>
    <t>טירה</t>
  </si>
  <si>
    <t>טירת יהודה</t>
  </si>
  <si>
    <t>טירת כרמל</t>
  </si>
  <si>
    <t>טירת צבי</t>
  </si>
  <si>
    <t>טל שחר</t>
  </si>
  <si>
    <t>טל-אל</t>
  </si>
  <si>
    <t>טללים</t>
  </si>
  <si>
    <t>טלמון</t>
  </si>
  <si>
    <t>טמרה</t>
  </si>
  <si>
    <t>טמרה (יזרעאל)</t>
  </si>
  <si>
    <t>טמרה(אז.תע.)</t>
  </si>
  <si>
    <t>טמרה(גליל מערבי)</t>
  </si>
  <si>
    <t>טנא</t>
  </si>
  <si>
    <t>טפחות</t>
  </si>
  <si>
    <t>טרעאן</t>
  </si>
  <si>
    <t>יאנוח-ג'ת</t>
  </si>
  <si>
    <t>יבול</t>
  </si>
  <si>
    <t>יבנאל</t>
  </si>
  <si>
    <t>יבנה</t>
  </si>
  <si>
    <t>יגור</t>
  </si>
  <si>
    <t>יגל</t>
  </si>
  <si>
    <t>יד בנימין</t>
  </si>
  <si>
    <t>יד השמונה</t>
  </si>
  <si>
    <t>יד חנה</t>
  </si>
  <si>
    <t>יד מרדכי</t>
  </si>
  <si>
    <t>יד נתן</t>
  </si>
  <si>
    <t>יד רמבם</t>
  </si>
  <si>
    <t>ידידה</t>
  </si>
  <si>
    <t>ידידיה</t>
  </si>
  <si>
    <t>יהוד - נווה אפרים</t>
  </si>
  <si>
    <t>יהל</t>
  </si>
  <si>
    <t>יואב(ראם)(מפ.אז</t>
  </si>
  <si>
    <t>יובל</t>
  </si>
  <si>
    <t>יובלים</t>
  </si>
  <si>
    <t>יודפת</t>
  </si>
  <si>
    <t>יונתן</t>
  </si>
  <si>
    <t>יושיביה</t>
  </si>
  <si>
    <t>יזרעאל</t>
  </si>
  <si>
    <t>יזרעאל (מפ.אז.)</t>
  </si>
  <si>
    <t>יזרעאל (קבוץ)</t>
  </si>
  <si>
    <t>יזרעאלים (מר.תע.)</t>
  </si>
  <si>
    <t>יזרעם</t>
  </si>
  <si>
    <t>יחיעם</t>
  </si>
  <si>
    <t>יטבתה</t>
  </si>
  <si>
    <t>ייטב</t>
  </si>
  <si>
    <t>יכיני</t>
  </si>
  <si>
    <t>ים המלח (אז.תע.)</t>
  </si>
  <si>
    <t>ינוב</t>
  </si>
  <si>
    <t>ינון</t>
  </si>
  <si>
    <t>יסוד המעלה</t>
  </si>
  <si>
    <t>יסודות</t>
  </si>
  <si>
    <t>יסעור</t>
  </si>
  <si>
    <t>יעד</t>
  </si>
  <si>
    <t>יעל</t>
  </si>
  <si>
    <t>יעסור (מר.תע.)</t>
  </si>
  <si>
    <t>יעף</t>
  </si>
  <si>
    <t>יערה</t>
  </si>
  <si>
    <t>יפיע</t>
  </si>
  <si>
    <t>יפית</t>
  </si>
  <si>
    <t>יפעת</t>
  </si>
  <si>
    <t>יפתח</t>
  </si>
  <si>
    <t>יצהר</t>
  </si>
  <si>
    <t>יציץ</t>
  </si>
  <si>
    <t>יקום</t>
  </si>
  <si>
    <t>יקום (פארק תעשיתי)</t>
  </si>
  <si>
    <t>יקיר</t>
  </si>
  <si>
    <t>יקנעם (אז.תע.)</t>
  </si>
  <si>
    <t>יקנעם (מושבה)</t>
  </si>
  <si>
    <t>יקנעם עילית</t>
  </si>
  <si>
    <t>יראון</t>
  </si>
  <si>
    <t>ירדנה</t>
  </si>
  <si>
    <t>ירוחם</t>
  </si>
  <si>
    <t>ירוחם (אז.תע.)</t>
  </si>
  <si>
    <t>ירושלים</t>
  </si>
  <si>
    <t>ירושלים -גבעת שאול (אז.תע.)</t>
  </si>
  <si>
    <t>ירושלים- הר חוצבים (אז.תע.)</t>
  </si>
  <si>
    <t>ירושלים עתירי ידע וטכנולו</t>
  </si>
  <si>
    <t>ירושלים-עטרות (אז.תע)</t>
  </si>
  <si>
    <t>ירושלים-תלפיות (אז.תע.)</t>
  </si>
  <si>
    <t>ירחיב</t>
  </si>
  <si>
    <t>ירכא</t>
  </si>
  <si>
    <t>ירכא (אז.תע.)</t>
  </si>
  <si>
    <t>ירקונה</t>
  </si>
  <si>
    <t>ישובים אזור אחר</t>
  </si>
  <si>
    <t>ישובים באזפ א'</t>
  </si>
  <si>
    <t>ישובים באז"פ ב'</t>
  </si>
  <si>
    <t>ישובים בכל הארץ</t>
  </si>
  <si>
    <t>ישע</t>
  </si>
  <si>
    <t>ישעי</t>
  </si>
  <si>
    <t>ישרש</t>
  </si>
  <si>
    <t>יתד</t>
  </si>
  <si>
    <t>כאבול</t>
  </si>
  <si>
    <t>כאוכב אבו אל-היג'א</t>
  </si>
  <si>
    <t>כברי</t>
  </si>
  <si>
    <t>כדורי</t>
  </si>
  <si>
    <t>כדורי (אז.תע.)</t>
  </si>
  <si>
    <t>כדיתה(מ-2009)</t>
  </si>
  <si>
    <t>כוכב השחר</t>
  </si>
  <si>
    <t>כוכב יאיר</t>
  </si>
  <si>
    <t>כוכב יעקב</t>
  </si>
  <si>
    <t>כוכב מיכאל</t>
  </si>
  <si>
    <t>כורזים</t>
  </si>
  <si>
    <t>כחל</t>
  </si>
  <si>
    <t>כחלה</t>
  </si>
  <si>
    <t>כישור</t>
  </si>
  <si>
    <t>כליל</t>
  </si>
  <si>
    <t>כלנית</t>
  </si>
  <si>
    <t>כמאנה</t>
  </si>
  <si>
    <t>כמהין</t>
  </si>
  <si>
    <t>כמון</t>
  </si>
  <si>
    <t>כנות</t>
  </si>
  <si>
    <t>כנף</t>
  </si>
  <si>
    <t>כנרת (מושבה)</t>
  </si>
  <si>
    <t>כנרת (קבוצה)</t>
  </si>
  <si>
    <t>כסופים</t>
  </si>
  <si>
    <t>כסיפה</t>
  </si>
  <si>
    <t>כסלון</t>
  </si>
  <si>
    <t>כסרא-סמיע</t>
  </si>
  <si>
    <t>כעביה-טבאש-חג'אג'רה</t>
  </si>
  <si>
    <t>כפר אביב</t>
  </si>
  <si>
    <t>כפר אדומים</t>
  </si>
  <si>
    <t>כפר אוריה</t>
  </si>
  <si>
    <t>כפר אחים</t>
  </si>
  <si>
    <t>כפר ביאליק</t>
  </si>
  <si>
    <t>כפר בילו</t>
  </si>
  <si>
    <t>כפר בלום</t>
  </si>
  <si>
    <t>כפר בן נון</t>
  </si>
  <si>
    <t>כפר ברא</t>
  </si>
  <si>
    <t>כפר ברוך</t>
  </si>
  <si>
    <t>כפר גדעון</t>
  </si>
  <si>
    <t>כפר גלים</t>
  </si>
  <si>
    <t>כפר גליקסון</t>
  </si>
  <si>
    <t>כפר גלעדי</t>
  </si>
  <si>
    <t>כפר דניאל</t>
  </si>
  <si>
    <t>כפר האורנים</t>
  </si>
  <si>
    <t>כפר החורש</t>
  </si>
  <si>
    <t>כפר המכבי</t>
  </si>
  <si>
    <t>כפר הנגיד</t>
  </si>
  <si>
    <t>כפר הנוער הדתי</t>
  </si>
  <si>
    <t>כפר הנשיא</t>
  </si>
  <si>
    <t>כפר הס</t>
  </si>
  <si>
    <t>כפר הראה</t>
  </si>
  <si>
    <t>כפר הריף</t>
  </si>
  <si>
    <t>כפר ויתקין</t>
  </si>
  <si>
    <t>כפר ורבורג</t>
  </si>
  <si>
    <t>כפר ורדים</t>
  </si>
  <si>
    <t>כפר זוהרים</t>
  </si>
  <si>
    <t>כפר זיתים</t>
  </si>
  <si>
    <t>כפר חבד</t>
  </si>
  <si>
    <t>כפר חושן</t>
  </si>
  <si>
    <t>כפר חושן (ראה ספסופה)</t>
  </si>
  <si>
    <t>כפר חטים</t>
  </si>
  <si>
    <t>כפר חיטים</t>
  </si>
  <si>
    <t>כפר חיים</t>
  </si>
  <si>
    <t>כפר חנניה</t>
  </si>
  <si>
    <t>כפר חסידים א'</t>
  </si>
  <si>
    <t>כפר חסידים ב'</t>
  </si>
  <si>
    <t>כפר חרוב</t>
  </si>
  <si>
    <t>כפר טרומן</t>
  </si>
  <si>
    <t>כפר יאסיף</t>
  </si>
  <si>
    <t>כפר יהושע</t>
  </si>
  <si>
    <t>כפר יונה</t>
  </si>
  <si>
    <t>כפר יחזקאל</t>
  </si>
  <si>
    <t>כפר יעבץ</t>
  </si>
  <si>
    <t>כפר כמא</t>
  </si>
  <si>
    <t>כפר כנא</t>
  </si>
  <si>
    <t>כפר כנא (אז.תע.)</t>
  </si>
  <si>
    <t>כפר מונש</t>
  </si>
  <si>
    <t>כפר מימון</t>
  </si>
  <si>
    <t>כפר מלל</t>
  </si>
  <si>
    <t>כפר מנדא</t>
  </si>
  <si>
    <t>כפר מנחם</t>
  </si>
  <si>
    <t>כפר מסריק</t>
  </si>
  <si>
    <t>כפר מסריק (אז.תע)</t>
  </si>
  <si>
    <t>כפר מצר</t>
  </si>
  <si>
    <t>כפר מרדכי</t>
  </si>
  <si>
    <t>כפר נטר</t>
  </si>
  <si>
    <t>כפר סאלד</t>
  </si>
  <si>
    <t>כפר סבא</t>
  </si>
  <si>
    <t>כפר סילבר</t>
  </si>
  <si>
    <t>כפר סירקין</t>
  </si>
  <si>
    <t>כפר עבודה</t>
  </si>
  <si>
    <t>כפר עזה</t>
  </si>
  <si>
    <t>כפר עציון</t>
  </si>
  <si>
    <t>כפר עציון-עתיר ידע וטכנ'</t>
  </si>
  <si>
    <t>כפר פינס</t>
  </si>
  <si>
    <t>כפר קאסם</t>
  </si>
  <si>
    <t>כפר קיש</t>
  </si>
  <si>
    <t>כפר קרע</t>
  </si>
  <si>
    <t>כפר ראש הניקרה</t>
  </si>
  <si>
    <t>כפר ראש הנקרה</t>
  </si>
  <si>
    <t>כפר רוזנואלד (זרעית)</t>
  </si>
  <si>
    <t>כפר רוזנולד (זרעית)</t>
  </si>
  <si>
    <t>כפר רופין</t>
  </si>
  <si>
    <t>כפר רות</t>
  </si>
  <si>
    <t>כפר שמאי</t>
  </si>
  <si>
    <t>כפר שמואל</t>
  </si>
  <si>
    <t>כפר שמריהו</t>
  </si>
  <si>
    <t>כפר תבור</t>
  </si>
  <si>
    <t>כפר תפוח</t>
  </si>
  <si>
    <t>כרי דשא</t>
  </si>
  <si>
    <t>כרכום</t>
  </si>
  <si>
    <t>כרם בן זמרה</t>
  </si>
  <si>
    <t>כרם יבנה (ישיבה)</t>
  </si>
  <si>
    <t>כרם מהרל</t>
  </si>
  <si>
    <t>כרם שלום</t>
  </si>
  <si>
    <t>כרמי יוסף</t>
  </si>
  <si>
    <t>כרמי צור</t>
  </si>
  <si>
    <t>כרמי צור-עתיר ידע וטכנ'</t>
  </si>
  <si>
    <t>כרמיאל</t>
  </si>
  <si>
    <t>כרמיאל (אז.תע.)</t>
  </si>
  <si>
    <t>כרמיאל (פארק התעשיה)</t>
  </si>
  <si>
    <t>כרמיה</t>
  </si>
  <si>
    <t>כרמים</t>
  </si>
  <si>
    <t>כרמל</t>
  </si>
  <si>
    <t>לבון</t>
  </si>
  <si>
    <t>לבון (אז.תע.)</t>
  </si>
  <si>
    <t>לביא</t>
  </si>
  <si>
    <t>לבנים</t>
  </si>
  <si>
    <t>להב</t>
  </si>
  <si>
    <t>להבות הבשן</t>
  </si>
  <si>
    <t>להבות חביבה</t>
  </si>
  <si>
    <t>להבים</t>
  </si>
  <si>
    <t>להבים(צומת) - עידן הנגב(מר.)</t>
  </si>
  <si>
    <t>לוד</t>
  </si>
  <si>
    <t>לוזית</t>
  </si>
  <si>
    <t>לוחמי הגיטאות</t>
  </si>
  <si>
    <t>לוטם</t>
  </si>
  <si>
    <t>לוטן</t>
  </si>
  <si>
    <t>לטרון</t>
  </si>
  <si>
    <t>לי-און</t>
  </si>
  <si>
    <t>לימן</t>
  </si>
  <si>
    <t>לכיש</t>
  </si>
  <si>
    <t>לפיד</t>
  </si>
  <si>
    <t>לפידות</t>
  </si>
  <si>
    <t>לקיה</t>
  </si>
  <si>
    <t>לשם (מר.תע.)</t>
  </si>
  <si>
    <t>מאור</t>
  </si>
  <si>
    <t>מאיר שפיה</t>
  </si>
  <si>
    <t>מבוא ביתר</t>
  </si>
  <si>
    <t>מבוא דותן</t>
  </si>
  <si>
    <t>מבוא' החרמון)מפ</t>
  </si>
  <si>
    <t>מבוא חורון</t>
  </si>
  <si>
    <t>מבוא חמה</t>
  </si>
  <si>
    <t>מבוא כרמל (אז.תע.)</t>
  </si>
  <si>
    <t>מבוא מודיעים</t>
  </si>
  <si>
    <t>מבואות ים</t>
  </si>
  <si>
    <t>מבואות ירושלים</t>
  </si>
  <si>
    <t>מבועים</t>
  </si>
  <si>
    <t>מבטחים</t>
  </si>
  <si>
    <t>מבקיעים</t>
  </si>
  <si>
    <t>מבשרת ציון</t>
  </si>
  <si>
    <t>מגאר</t>
  </si>
  <si>
    <t>מגאר (אז.תע.)</t>
  </si>
  <si>
    <t>מג'ד אל-כרום</t>
  </si>
  <si>
    <t>מגדים</t>
  </si>
  <si>
    <t>מגדל</t>
  </si>
  <si>
    <t>מגדל העמק</t>
  </si>
  <si>
    <t>מגדל העמק (אז.תע.)</t>
  </si>
  <si>
    <t>מגדל העמק (למעט</t>
  </si>
  <si>
    <t>מגדל עוז</t>
  </si>
  <si>
    <t>מגדל עוז-עתיר ידע וטכ'</t>
  </si>
  <si>
    <t>מג'דל שמס</t>
  </si>
  <si>
    <t>מגדל תפן</t>
  </si>
  <si>
    <t>מגדלים</t>
  </si>
  <si>
    <t>מגידו</t>
  </si>
  <si>
    <t>מגל</t>
  </si>
  <si>
    <t>מגן</t>
  </si>
  <si>
    <t>מגן שאול</t>
  </si>
  <si>
    <t>מגן שאול (אז.תע.)</t>
  </si>
  <si>
    <t>מגשימים</t>
  </si>
  <si>
    <t>מדרך עוז</t>
  </si>
  <si>
    <t>מדרשת בן גוריון</t>
  </si>
  <si>
    <t>מדרשת רופין</t>
  </si>
  <si>
    <t>מודיעין (מר.תע.)</t>
  </si>
  <si>
    <t>מודיעין עילית</t>
  </si>
  <si>
    <t>מודיעין-מכבים-רעות</t>
  </si>
  <si>
    <t>מולדה (אז.תע.)</t>
  </si>
  <si>
    <t>מולדת</t>
  </si>
  <si>
    <t>מוצא עילית</t>
  </si>
  <si>
    <t>מוקייבלה</t>
  </si>
  <si>
    <t>מורן</t>
  </si>
  <si>
    <t>מורשת</t>
  </si>
  <si>
    <t>מזור</t>
  </si>
  <si>
    <t>מזכרת בתיה</t>
  </si>
  <si>
    <t>מזרע</t>
  </si>
  <si>
    <t>מזרעה</t>
  </si>
  <si>
    <t>מחולה</t>
  </si>
  <si>
    <t>מחנה יבור</t>
  </si>
  <si>
    <t>מחנה יתיר</t>
  </si>
  <si>
    <t>מחניים</t>
  </si>
  <si>
    <t>מחנים (קבוץ)</t>
  </si>
  <si>
    <t>מחסיה</t>
  </si>
  <si>
    <t>מטה יהודה (מר.תי.)</t>
  </si>
  <si>
    <t>מטולה</t>
  </si>
  <si>
    <t>מטע</t>
  </si>
  <si>
    <t>מי עמי</t>
  </si>
  <si>
    <t>מיטב</t>
  </si>
  <si>
    <t>מילואות דרום (מפ.אז.)</t>
  </si>
  <si>
    <t>מילואות צפון (אז.תע.)</t>
  </si>
  <si>
    <t>מיסר</t>
  </si>
  <si>
    <t>מיצר</t>
  </si>
  <si>
    <t>מירב</t>
  </si>
  <si>
    <t>מירון</t>
  </si>
  <si>
    <t>מירון (מושב)</t>
  </si>
  <si>
    <t>מישור רתם(מר.תע.)</t>
  </si>
  <si>
    <t>מישר</t>
  </si>
  <si>
    <t>מיתר</t>
  </si>
  <si>
    <t>מכורה</t>
  </si>
  <si>
    <t>מכחול</t>
  </si>
  <si>
    <t>מכחול (אז.תע.)</t>
  </si>
  <si>
    <t>מכמורת</t>
  </si>
  <si>
    <t>מכמנים</t>
  </si>
  <si>
    <t>מכרות תמנע</t>
  </si>
  <si>
    <t>מכתש קטן(מר.תע.)</t>
  </si>
  <si>
    <t>מכתש רמון)מר.תע</t>
  </si>
  <si>
    <t>מלאה</t>
  </si>
  <si>
    <t>מלילות</t>
  </si>
  <si>
    <t>מלכיה</t>
  </si>
  <si>
    <t>מלכייה</t>
  </si>
  <si>
    <t>מלכישוע</t>
  </si>
  <si>
    <t>ממשית (כורנוב)</t>
  </si>
  <si>
    <t>מנוחה</t>
  </si>
  <si>
    <t>מנוף</t>
  </si>
  <si>
    <t>מנות</t>
  </si>
  <si>
    <t>מנחמיה</t>
  </si>
  <si>
    <t>מנרה</t>
  </si>
  <si>
    <t>מנשית זבדה</t>
  </si>
  <si>
    <t>מסד</t>
  </si>
  <si>
    <t>מסדה</t>
  </si>
  <si>
    <t>מסילות</t>
  </si>
  <si>
    <t>מסילת ציון</t>
  </si>
  <si>
    <t>מסלול</t>
  </si>
  <si>
    <t>מסלות</t>
  </si>
  <si>
    <t>מסעדה</t>
  </si>
  <si>
    <t>מסעודין אל-עזאזמה</t>
  </si>
  <si>
    <t>מסעודין אל-עזאזמה (שבט)</t>
  </si>
  <si>
    <t>מעברות</t>
  </si>
  <si>
    <t>מעגלים</t>
  </si>
  <si>
    <t>מעגן</t>
  </si>
  <si>
    <t>מעגן מיכאל</t>
  </si>
  <si>
    <t>מעוז חיים</t>
  </si>
  <si>
    <t>מעון</t>
  </si>
  <si>
    <t>מעונה</t>
  </si>
  <si>
    <t>מעוף</t>
  </si>
  <si>
    <t>מעיין ברוך</t>
  </si>
  <si>
    <t>מעיין חרוד (מר.תי.)</t>
  </si>
  <si>
    <t>מעיליא</t>
  </si>
  <si>
    <t>מעין ברוך</t>
  </si>
  <si>
    <t>מעלה אדומים</t>
  </si>
  <si>
    <t>מעלה אפרים</t>
  </si>
  <si>
    <t>מעלה גלבוע</t>
  </si>
  <si>
    <t>מעלה גמלא</t>
  </si>
  <si>
    <t>מעלה החמישה</t>
  </si>
  <si>
    <t>מעלה לבונה</t>
  </si>
  <si>
    <t>מעלה מכמש</t>
  </si>
  <si>
    <t>מעלה עירון</t>
  </si>
  <si>
    <t>מעלה עמוס</t>
  </si>
  <si>
    <t>מעלה עמוס-עתיר ידע וטכנ'</t>
  </si>
  <si>
    <t>מעלה שומרון</t>
  </si>
  <si>
    <t>מעלות-קורן (פארק תעשיה)</t>
  </si>
  <si>
    <t>מעלות-תרשיחא</t>
  </si>
  <si>
    <t>מעליא</t>
  </si>
  <si>
    <t>מעני אבו חאמד</t>
  </si>
  <si>
    <t>מענית</t>
  </si>
  <si>
    <t>מעש</t>
  </si>
  <si>
    <t>מפלסים</t>
  </si>
  <si>
    <t>מפעלי חבל מעון (מפ.אז.)</t>
  </si>
  <si>
    <t>מפרץ אמנון (מר.תי)</t>
  </si>
  <si>
    <t>מצדה (מר.תי.)</t>
  </si>
  <si>
    <t>מצדות יהודה (יתיר)</t>
  </si>
  <si>
    <t>מצובה</t>
  </si>
  <si>
    <t>מצליח</t>
  </si>
  <si>
    <t>מצפה</t>
  </si>
  <si>
    <t>מצפה אביב</t>
  </si>
  <si>
    <t>מצפה אילן</t>
  </si>
  <si>
    <t>מצפה יריחו</t>
  </si>
  <si>
    <t>מצפה נטופה</t>
  </si>
  <si>
    <t>מצפה רמון</t>
  </si>
  <si>
    <t>מצפה רמון(אז.תע.)</t>
  </si>
  <si>
    <t>מצפה שלם</t>
  </si>
  <si>
    <t>מצר</t>
  </si>
  <si>
    <t>מקוה ישראל</t>
  </si>
  <si>
    <t>מקיבלה</t>
  </si>
  <si>
    <t>מרגליות</t>
  </si>
  <si>
    <t>מרום גולן</t>
  </si>
  <si>
    <t>מרחב עם</t>
  </si>
  <si>
    <t>מרחביה (מושב)</t>
  </si>
  <si>
    <t>מרחביה (קבוץ)</t>
  </si>
  <si>
    <t>מרחביה (קיבוץ)</t>
  </si>
  <si>
    <t>מרחבים(מר.אז.)</t>
  </si>
  <si>
    <t>מרכז שפירא</t>
  </si>
  <si>
    <t>משאבי שדה</t>
  </si>
  <si>
    <t>משאבים (רמת נגב)</t>
  </si>
  <si>
    <t>משגב דב</t>
  </si>
  <si>
    <t>משגב עם</t>
  </si>
  <si>
    <t>משהד</t>
  </si>
  <si>
    <t>משהד (אז.תע.)</t>
  </si>
  <si>
    <t>משואה</t>
  </si>
  <si>
    <t>משואות יצחק</t>
  </si>
  <si>
    <t>משכיות</t>
  </si>
  <si>
    <t>משמר אילון</t>
  </si>
  <si>
    <t>משמר דוד</t>
  </si>
  <si>
    <t>משמר הירדן</t>
  </si>
  <si>
    <t>משמר הנגב</t>
  </si>
  <si>
    <t>משמר העמק</t>
  </si>
  <si>
    <t>משמר השבעה</t>
  </si>
  <si>
    <t>משמר השרון</t>
  </si>
  <si>
    <t>משמרות</t>
  </si>
  <si>
    <t>משמרת</t>
  </si>
  <si>
    <t>משען</t>
  </si>
  <si>
    <t>מתן</t>
  </si>
  <si>
    <t>מתת</t>
  </si>
  <si>
    <t>מתתיהו</t>
  </si>
  <si>
    <t>נאות גולן</t>
  </si>
  <si>
    <t>נאות הכיכר</t>
  </si>
  <si>
    <t>נאות הככר</t>
  </si>
  <si>
    <t>נאות מרדכי</t>
  </si>
  <si>
    <t>נאות סמדר</t>
  </si>
  <si>
    <t>נאות סמדר (שזפון)</t>
  </si>
  <si>
    <t>נאעורה</t>
  </si>
  <si>
    <t>נבטים</t>
  </si>
  <si>
    <t>נגבה</t>
  </si>
  <si>
    <t>נגה</t>
  </si>
  <si>
    <t>נגוהות (ראה נחל נגוהות)</t>
  </si>
  <si>
    <t>נהורה</t>
  </si>
  <si>
    <t>נהלל</t>
  </si>
  <si>
    <t>נהריה</t>
  </si>
  <si>
    <t>נהריה (אז.תע.צפ.)</t>
  </si>
  <si>
    <t>נהריה (ישן)</t>
  </si>
  <si>
    <t>נהרייה</t>
  </si>
  <si>
    <t>נוב</t>
  </si>
  <si>
    <t>נוה אבות</t>
  </si>
  <si>
    <t>נוה אור</t>
  </si>
  <si>
    <t>נוה אטיב</t>
  </si>
  <si>
    <t>נוה אילן</t>
  </si>
  <si>
    <t>נוה איתן</t>
  </si>
  <si>
    <t>נוה דניאל</t>
  </si>
  <si>
    <t>נוה זהר</t>
  </si>
  <si>
    <t>נוה חריף</t>
  </si>
  <si>
    <t>נוה ים</t>
  </si>
  <si>
    <t>נוה ימין</t>
  </si>
  <si>
    <t>נוה ירק</t>
  </si>
  <si>
    <t>נוה מבטח</t>
  </si>
  <si>
    <t>נוה מיכאל</t>
  </si>
  <si>
    <t>נוה שלום</t>
  </si>
  <si>
    <t>נווה אטיב</t>
  </si>
  <si>
    <t>נווה איתן</t>
  </si>
  <si>
    <t>נווה דניאל-עתיר ידע וטכנ'</t>
  </si>
  <si>
    <t>נווה זוהר</t>
  </si>
  <si>
    <t>נווה זיו</t>
  </si>
  <si>
    <t>נווה חריף</t>
  </si>
  <si>
    <t>נוף איילון</t>
  </si>
  <si>
    <t>נופים</t>
  </si>
  <si>
    <t>נופית</t>
  </si>
  <si>
    <t>נוקדים</t>
  </si>
  <si>
    <t>נוקדים - עתיר ידע וטכנ'</t>
  </si>
  <si>
    <t>נורדיה</t>
  </si>
  <si>
    <t>נורית</t>
  </si>
  <si>
    <t>נחושה</t>
  </si>
  <si>
    <t>נח"ל אמתי</t>
  </si>
  <si>
    <t>נח"ל באר מלכה</t>
  </si>
  <si>
    <t>נחל בתרונות</t>
  </si>
  <si>
    <t>נחל גבעות</t>
  </si>
  <si>
    <t>נחל גבעות-עתיר ידע וטכנ'</t>
  </si>
  <si>
    <t>נחל גנת</t>
  </si>
  <si>
    <t>נחל דורן</t>
  </si>
  <si>
    <t>נחל יעלון</t>
  </si>
  <si>
    <t>נח"ל נחושתן</t>
  </si>
  <si>
    <t>נחל נמרוד</t>
  </si>
  <si>
    <t>נחל עוז</t>
  </si>
  <si>
    <t>נחל עין חגלה</t>
  </si>
  <si>
    <t>נחל עירית</t>
  </si>
  <si>
    <t>נחל צורף</t>
  </si>
  <si>
    <t>נחל צין(מר.תע.)</t>
  </si>
  <si>
    <t>נחל שורק(מר.תע.)</t>
  </si>
  <si>
    <t>נחלה</t>
  </si>
  <si>
    <t>נחליאל</t>
  </si>
  <si>
    <t>נחלים</t>
  </si>
  <si>
    <t>נחם</t>
  </si>
  <si>
    <t>נחף</t>
  </si>
  <si>
    <t>נחשולים</t>
  </si>
  <si>
    <t>נחשון</t>
  </si>
  <si>
    <t>נחשונים</t>
  </si>
  <si>
    <t>נטועה</t>
  </si>
  <si>
    <t>נטור</t>
  </si>
  <si>
    <t>נטע</t>
  </si>
  <si>
    <t>נטעים</t>
  </si>
  <si>
    <t>נטף</t>
  </si>
  <si>
    <t>ניין</t>
  </si>
  <si>
    <t>ניל"י</t>
  </si>
  <si>
    <t>ניצן ב'</t>
  </si>
  <si>
    <t>ניצן (ראה דוחן)</t>
  </si>
  <si>
    <t>ניצנה (קהילת חינוך)</t>
  </si>
  <si>
    <t>ניצני סיני</t>
  </si>
  <si>
    <t>ניר אליהו</t>
  </si>
  <si>
    <t>ניר בנים</t>
  </si>
  <si>
    <t>ניר גלים</t>
  </si>
  <si>
    <t>ניר דוד (תל עמל)</t>
  </si>
  <si>
    <t>ניר דוד(תל עמל)</t>
  </si>
  <si>
    <t>ניר חן</t>
  </si>
  <si>
    <t>ניר יפה</t>
  </si>
  <si>
    <t>ניר יצחק</t>
  </si>
  <si>
    <t>ניר ישראל</t>
  </si>
  <si>
    <t>ניר משה</t>
  </si>
  <si>
    <t>ניר עוז</t>
  </si>
  <si>
    <t>ניר עם</t>
  </si>
  <si>
    <t>ניר עציון</t>
  </si>
  <si>
    <t>ניר עקיבא</t>
  </si>
  <si>
    <t>ניר צבי</t>
  </si>
  <si>
    <t>נירים</t>
  </si>
  <si>
    <t>נירית</t>
  </si>
  <si>
    <t>נירן</t>
  </si>
  <si>
    <t>נס הרים</t>
  </si>
  <si>
    <t>נס עמים</t>
  </si>
  <si>
    <t>נס ציונה</t>
  </si>
  <si>
    <t>נעורים</t>
  </si>
  <si>
    <t>נעלה</t>
  </si>
  <si>
    <t>נעם</t>
  </si>
  <si>
    <t>נעם(א.ת.נתיבות,עזתה,מרחב</t>
  </si>
  <si>
    <t>נעמה</t>
  </si>
  <si>
    <t>נען</t>
  </si>
  <si>
    <t>נפך</t>
  </si>
  <si>
    <t>נצאצרה</t>
  </si>
  <si>
    <t>נצאצרה (שבט)</t>
  </si>
  <si>
    <t>נצנה</t>
  </si>
  <si>
    <t>נצני סיני</t>
  </si>
  <si>
    <t>נצני עוז</t>
  </si>
  <si>
    <t>נצנים</t>
  </si>
  <si>
    <t>נצנים (קבוץ)</t>
  </si>
  <si>
    <t>נצר סרני</t>
  </si>
  <si>
    <t>נצרת</t>
  </si>
  <si>
    <t>נצרת (אז.תע.)</t>
  </si>
  <si>
    <t>נצרת עילית</t>
  </si>
  <si>
    <t>נצרת עלית (אז.תע</t>
  </si>
  <si>
    <t>נצרת עלית (אז.תע.)</t>
  </si>
  <si>
    <t>נצרת עלית (למעט</t>
  </si>
  <si>
    <t>נשר</t>
  </si>
  <si>
    <t>נתבג (מר.תע.)</t>
  </si>
  <si>
    <t>נתיב הגדוד</t>
  </si>
  <si>
    <t>נתיב הלה</t>
  </si>
  <si>
    <t>נתיב העשרה</t>
  </si>
  <si>
    <t>נתיב השיירה</t>
  </si>
  <si>
    <t>נתיב השירה</t>
  </si>
  <si>
    <t>נתיבות</t>
  </si>
  <si>
    <t>נתיבות (אז.תע.)</t>
  </si>
  <si>
    <t>נתניה</t>
  </si>
  <si>
    <t>סאג'ור</t>
  </si>
  <si>
    <t>סאסא</t>
  </si>
  <si>
    <t>סביון</t>
  </si>
  <si>
    <t>סגולה</t>
  </si>
  <si>
    <t>סדום</t>
  </si>
  <si>
    <t>סואעד (חמרייה)*</t>
  </si>
  <si>
    <t>סואעד (כמאנה)</t>
  </si>
  <si>
    <t>סואעד (כמאנה) (שבט)</t>
  </si>
  <si>
    <t>סואעד (שויכי חמריה)</t>
  </si>
  <si>
    <t>סולם</t>
  </si>
  <si>
    <t>סוסיה</t>
  </si>
  <si>
    <t>סופה</t>
  </si>
  <si>
    <t>סח'נין</t>
  </si>
  <si>
    <t>סח'נין (אז.תע.)</t>
  </si>
  <si>
    <t>סייד</t>
  </si>
  <si>
    <t>סייד (שבט)</t>
  </si>
  <si>
    <t>סיירים</t>
  </si>
  <si>
    <t>סלמה</t>
  </si>
  <si>
    <t>סלעית</t>
  </si>
  <si>
    <t>סמר</t>
  </si>
  <si>
    <t>סנסנה</t>
  </si>
  <si>
    <t>סעד</t>
  </si>
  <si>
    <t>סער</t>
  </si>
  <si>
    <t>ספיר</t>
  </si>
  <si>
    <t>ספירים פארק תעשיה</t>
  </si>
  <si>
    <t>ספן (מר.תע.)</t>
  </si>
  <si>
    <t>סתריה</t>
  </si>
  <si>
    <t>עבדון</t>
  </si>
  <si>
    <t>עברון</t>
  </si>
  <si>
    <t>עגור</t>
  </si>
  <si>
    <t>ע'ג'ר</t>
  </si>
  <si>
    <t>עד הלום(מר.תע.)</t>
  </si>
  <si>
    <t>עדי</t>
  </si>
  <si>
    <t>עדן</t>
  </si>
  <si>
    <t>עדנים</t>
  </si>
  <si>
    <t>עוזה</t>
  </si>
  <si>
    <t>עוזייר</t>
  </si>
  <si>
    <t>עולש</t>
  </si>
  <si>
    <t>עומר</t>
  </si>
  <si>
    <t>עומר (אז.תע.)</t>
  </si>
  <si>
    <t>עופר</t>
  </si>
  <si>
    <t>עופרים (בית אריה)</t>
  </si>
  <si>
    <t>עוצם</t>
  </si>
  <si>
    <t>עוקבי (בנו עוקבה) (שבט)</t>
  </si>
  <si>
    <t>עזוז</t>
  </si>
  <si>
    <t>עזיר</t>
  </si>
  <si>
    <t>עזר</t>
  </si>
  <si>
    <t>עזריאל</t>
  </si>
  <si>
    <t>עזריה</t>
  </si>
  <si>
    <t>עזריקם</t>
  </si>
  <si>
    <t>עזתה (אז.תע.)</t>
  </si>
  <si>
    <t>עטאוונה (שבט)</t>
  </si>
  <si>
    <t>עטאונה</t>
  </si>
  <si>
    <t>עטרת</t>
  </si>
  <si>
    <t>עידן</t>
  </si>
  <si>
    <t>עיילבון</t>
  </si>
  <si>
    <t>עילבון</t>
  </si>
  <si>
    <t>עילבון (אז.תע.)</t>
  </si>
  <si>
    <t>עילוט</t>
  </si>
  <si>
    <t>עילוט (אז.תע.)</t>
  </si>
  <si>
    <t>עין אילה</t>
  </si>
  <si>
    <t>עין אל-אסד</t>
  </si>
  <si>
    <t>עין בוקק(מר.תי.)</t>
  </si>
  <si>
    <t>עין גב</t>
  </si>
  <si>
    <t>עין גדי</t>
  </si>
  <si>
    <t>עין גדי(מר.תי.)</t>
  </si>
  <si>
    <t>עין דור</t>
  </si>
  <si>
    <t>עין הבשור</t>
  </si>
  <si>
    <t>עין הוד</t>
  </si>
  <si>
    <t>עין החורש</t>
  </si>
  <si>
    <t>עין המפרץ</t>
  </si>
  <si>
    <t>עין הנצי"ב</t>
  </si>
  <si>
    <t>עין הנציב</t>
  </si>
  <si>
    <t>עין העמק</t>
  </si>
  <si>
    <t>עין השופט</t>
  </si>
  <si>
    <t>עין השלושה</t>
  </si>
  <si>
    <t>עין ורד</t>
  </si>
  <si>
    <t>עין זיוון</t>
  </si>
  <si>
    <t>עין חוד</t>
  </si>
  <si>
    <t>עין חצבה</t>
  </si>
  <si>
    <t>עין חרוד (אחוד)</t>
  </si>
  <si>
    <t>עין חרוד (איחוד)</t>
  </si>
  <si>
    <t>עין חרוד (מאוחד)</t>
  </si>
  <si>
    <t>עין חרוד (מאחד)</t>
  </si>
  <si>
    <t>עין יהב</t>
  </si>
  <si>
    <t>עין יעקב</t>
  </si>
  <si>
    <t>עין כמונים</t>
  </si>
  <si>
    <t>עין כרם-ביס חקלאי</t>
  </si>
  <si>
    <t>עין כרמל</t>
  </si>
  <si>
    <t>עין מאהל</t>
  </si>
  <si>
    <t>עין עברונה)מר.ת</t>
  </si>
  <si>
    <t>עין עירון</t>
  </si>
  <si>
    <t>עין צורים</t>
  </si>
  <si>
    <t>עין קיניא</t>
  </si>
  <si>
    <t>עין קנייא</t>
  </si>
  <si>
    <t>עין שמר</t>
  </si>
  <si>
    <t>עין שריד</t>
  </si>
  <si>
    <t>עין תמר</t>
  </si>
  <si>
    <t>עינות</t>
  </si>
  <si>
    <t>עינת</t>
  </si>
  <si>
    <t>עיר אובות</t>
  </si>
  <si>
    <t>עכו</t>
  </si>
  <si>
    <t>עכו (אז.תע.)</t>
  </si>
  <si>
    <t>עכו עתירי טכנולוגיה</t>
  </si>
  <si>
    <t>עלומים</t>
  </si>
  <si>
    <t>עלי</t>
  </si>
  <si>
    <t>עלי זהב</t>
  </si>
  <si>
    <t>עלמה</t>
  </si>
  <si>
    <t>עלמון</t>
  </si>
  <si>
    <t>עמוקה</t>
  </si>
  <si>
    <t>עמור</t>
  </si>
  <si>
    <t>עמינדב</t>
  </si>
  <si>
    <t>עמיעד</t>
  </si>
  <si>
    <t>עמיעוז</t>
  </si>
  <si>
    <t>עמיעז</t>
  </si>
  <si>
    <t>עמיקם</t>
  </si>
  <si>
    <t>עמיר</t>
  </si>
  <si>
    <t>עמנואל</t>
  </si>
  <si>
    <t>עמקה</t>
  </si>
  <si>
    <t>ענב</t>
  </si>
  <si>
    <t>עספיא (מ-2009)</t>
  </si>
  <si>
    <t>עפולה</t>
  </si>
  <si>
    <t>עפולה (אז.תע.)</t>
  </si>
  <si>
    <t>עפולה(למעט אז.תע.)</t>
  </si>
  <si>
    <t>עפרה</t>
  </si>
  <si>
    <t>עץ אפרים</t>
  </si>
  <si>
    <t>עצמון שגב(ראה שגב עד 2009)</t>
  </si>
  <si>
    <t>עקבי(בנו עקבה)</t>
  </si>
  <si>
    <t>עראבה</t>
  </si>
  <si>
    <t>עראבה (אז.תע.)</t>
  </si>
  <si>
    <t>עראמשה</t>
  </si>
  <si>
    <t>עראמשה*</t>
  </si>
  <si>
    <t>עראמשה (שבט)</t>
  </si>
  <si>
    <t>ערב אל נעים</t>
  </si>
  <si>
    <t>ערבה דרומית (מפ.אז)</t>
  </si>
  <si>
    <t>ערד</t>
  </si>
  <si>
    <t>ערד (אז.תע.)</t>
  </si>
  <si>
    <t>ערוגות</t>
  </si>
  <si>
    <t>ערוער (אז.תע.)</t>
  </si>
  <si>
    <t>ערערה</t>
  </si>
  <si>
    <t>ערערה-בנגב</t>
  </si>
  <si>
    <t>ערערה-בנגב(ערוער)</t>
  </si>
  <si>
    <t>עתלית</t>
  </si>
  <si>
    <t>עתניאל</t>
  </si>
  <si>
    <t>פארן</t>
  </si>
  <si>
    <t>פארק שלוחת צבאים (אז.תע.)</t>
  </si>
  <si>
    <t>פדואל</t>
  </si>
  <si>
    <t>פדויים</t>
  </si>
  <si>
    <t>פדיה</t>
  </si>
  <si>
    <t>פוריה עילית</t>
  </si>
  <si>
    <t>פוריה-כפר עבודה</t>
  </si>
  <si>
    <t>פוריה-נוה עובד</t>
  </si>
  <si>
    <t>פוריידיס</t>
  </si>
  <si>
    <t>פורייה - כפר עבודה</t>
  </si>
  <si>
    <t>פורייה - נווה עובד</t>
  </si>
  <si>
    <t>פורייה עילית</t>
  </si>
  <si>
    <t>פורת</t>
  </si>
  <si>
    <t>פטיש</t>
  </si>
  <si>
    <t>פלך</t>
  </si>
  <si>
    <t>פלמחים</t>
  </si>
  <si>
    <t>פני חבר</t>
  </si>
  <si>
    <t>פסגות</t>
  </si>
  <si>
    <t>פסוטה</t>
  </si>
  <si>
    <t>פעמי תשז</t>
  </si>
  <si>
    <t>פצאל</t>
  </si>
  <si>
    <t>פקיעין (בוקייעה)</t>
  </si>
  <si>
    <t>פקיעין (בקיעה)</t>
  </si>
  <si>
    <t>פקיעין חדשה</t>
  </si>
  <si>
    <t>פקיעין-כסרא סמיע (אז.תע.)</t>
  </si>
  <si>
    <t>פרדס חנה-כרכור</t>
  </si>
  <si>
    <t>פרדסיה</t>
  </si>
  <si>
    <t>פרוד</t>
  </si>
  <si>
    <t>פרזון</t>
  </si>
  <si>
    <t>פרי גן</t>
  </si>
  <si>
    <t>פריגן</t>
  </si>
  <si>
    <t>פתח תקוה</t>
  </si>
  <si>
    <t>פתחיה</t>
  </si>
  <si>
    <t>צאלים</t>
  </si>
  <si>
    <t>צביה</t>
  </si>
  <si>
    <t>צבעון</t>
  </si>
  <si>
    <t>צובה</t>
  </si>
  <si>
    <t>צוחר</t>
  </si>
  <si>
    <t>צומת גולני(גליל תחתון מר.תע) קדמת גליל</t>
  </si>
  <si>
    <t>צופיה</t>
  </si>
  <si>
    <t>צופים</t>
  </si>
  <si>
    <t>צופית</t>
  </si>
  <si>
    <t>צופר</t>
  </si>
  <si>
    <t>צוקים</t>
  </si>
  <si>
    <t>צוקים (מחנה בלדד)</t>
  </si>
  <si>
    <t>צור הדסה</t>
  </si>
  <si>
    <t>צור משה</t>
  </si>
  <si>
    <t>צור נתן</t>
  </si>
  <si>
    <t>צוריאל</t>
  </si>
  <si>
    <t>צורית</t>
  </si>
  <si>
    <t>צורן - קדימה</t>
  </si>
  <si>
    <t>צח"ר (אז"ת צפת, חצור, ראש פינה.)</t>
  </si>
  <si>
    <t>צחר (אזת צפת, חצור, ראש פינה.)</t>
  </si>
  <si>
    <t>ציפורי</t>
  </si>
  <si>
    <t>צלפון</t>
  </si>
  <si>
    <t>צמח (מפ.אז.)</t>
  </si>
  <si>
    <t>צנדלה</t>
  </si>
  <si>
    <t>צפורי (מושב)</t>
  </si>
  <si>
    <t>צפורית (מר.תע.)</t>
  </si>
  <si>
    <t>צפריה</t>
  </si>
  <si>
    <t>צפרירים</t>
  </si>
  <si>
    <t>צפת</t>
  </si>
  <si>
    <t>צפת (אז.תע.)</t>
  </si>
  <si>
    <t>צרופה</t>
  </si>
  <si>
    <t>צריפין(מר.תע.)</t>
  </si>
  <si>
    <t>צרעה</t>
  </si>
  <si>
    <t>קבועה</t>
  </si>
  <si>
    <t>קבועה (שבט)</t>
  </si>
  <si>
    <t>קבוצת יבנה</t>
  </si>
  <si>
    <t>קדומים</t>
  </si>
  <si>
    <t>קדיראת א-צאנע</t>
  </si>
  <si>
    <t>קדמה</t>
  </si>
  <si>
    <t>קדמת צבי</t>
  </si>
  <si>
    <t>קדר</t>
  </si>
  <si>
    <t>קדר - עתיר ידע וטכנ'</t>
  </si>
  <si>
    <t>קדרון</t>
  </si>
  <si>
    <t>קדרים</t>
  </si>
  <si>
    <t>קדרים (מר. תע.)</t>
  </si>
  <si>
    <t>קדרים (קיבוץ)</t>
  </si>
  <si>
    <t>קואעין</t>
  </si>
  <si>
    <t>קודייראת א-צאנע (שבט)</t>
  </si>
  <si>
    <t>קוואעין (שבט)</t>
  </si>
  <si>
    <t>קוממיות</t>
  </si>
  <si>
    <t>קורנית</t>
  </si>
  <si>
    <t>קטורה</t>
  </si>
  <si>
    <t>קטורה (אז.תע)</t>
  </si>
  <si>
    <t>קידוחי נפט בנגב</t>
  </si>
  <si>
    <t>קיסריה</t>
  </si>
  <si>
    <t>קיסריה (אז.תע.)</t>
  </si>
  <si>
    <t>קלחים</t>
  </si>
  <si>
    <t>קליה</t>
  </si>
  <si>
    <t>קלנסוה</t>
  </si>
  <si>
    <t>קלע</t>
  </si>
  <si>
    <t>קצר א-סר</t>
  </si>
  <si>
    <t>קצר א-סר (אז.תע.)</t>
  </si>
  <si>
    <t>קצרין</t>
  </si>
  <si>
    <t>קצרין (אז.תע.)</t>
  </si>
  <si>
    <t>קריית ארבע</t>
  </si>
  <si>
    <t>קריית נטפים</t>
  </si>
  <si>
    <t>קריית שמונה</t>
  </si>
  <si>
    <t>קרית אונו</t>
  </si>
  <si>
    <t>קרית ארבע</t>
  </si>
  <si>
    <t>קרית אתא</t>
  </si>
  <si>
    <t>קרית ביאליק</t>
  </si>
  <si>
    <t>קרית גת</t>
  </si>
  <si>
    <t>קרית גת (אז.תע.)</t>
  </si>
  <si>
    <t>קרית טבעון</t>
  </si>
  <si>
    <t>קרית ים</t>
  </si>
  <si>
    <t>קרית יערים</t>
  </si>
  <si>
    <t>קרית יערים (טלזסטון)</t>
  </si>
  <si>
    <t>קרית מוצקין</t>
  </si>
  <si>
    <t>קרית מלאכי - תימורים (אז.תע.)</t>
  </si>
  <si>
    <t>קרית מלאכי עתירי טכנולוגיה</t>
  </si>
  <si>
    <t>קרית נטפים</t>
  </si>
  <si>
    <t>קרית ענבים</t>
  </si>
  <si>
    <t>קרית עקרון</t>
  </si>
  <si>
    <t>קרית שלמה</t>
  </si>
  <si>
    <t>קרית שמונה</t>
  </si>
  <si>
    <t>קרית שמונה-פיתוח גליל עליון(אז.תע)</t>
  </si>
  <si>
    <t>קרני שומרון</t>
  </si>
  <si>
    <t>קשת</t>
  </si>
  <si>
    <t>ראמה</t>
  </si>
  <si>
    <t>ראמה-סאג'ור (אז.תע.)</t>
  </si>
  <si>
    <t>ראס אל-עין</t>
  </si>
  <si>
    <t>ראס על עין</t>
  </si>
  <si>
    <t>ראש העין</t>
  </si>
  <si>
    <t>ראש פינה</t>
  </si>
  <si>
    <t>ראש צורים</t>
  </si>
  <si>
    <t>ראש צורים-עתיר ידע וטכנ'</t>
  </si>
  <si>
    <t>ראשון לציון</t>
  </si>
  <si>
    <t>רבבה</t>
  </si>
  <si>
    <t>רבדים</t>
  </si>
  <si>
    <t>רביבים</t>
  </si>
  <si>
    <t>רביד</t>
  </si>
  <si>
    <t>רגבה</t>
  </si>
  <si>
    <t>רגבים</t>
  </si>
  <si>
    <t>רהט</t>
  </si>
  <si>
    <t>רהט (אז.תע.)</t>
  </si>
  <si>
    <t>רוויה</t>
  </si>
  <si>
    <t>רוחה</t>
  </si>
  <si>
    <t>רוחמה</t>
  </si>
  <si>
    <t>רויה</t>
  </si>
  <si>
    <t>רומאנה</t>
  </si>
  <si>
    <t>רומת היב</t>
  </si>
  <si>
    <t>רומת הייב</t>
  </si>
  <si>
    <t>רועי</t>
  </si>
  <si>
    <t>רותם</t>
  </si>
  <si>
    <t>רותם פארק תעשיה  (תמ"ד)</t>
  </si>
  <si>
    <t>רחובות</t>
  </si>
  <si>
    <t>ריחאניה</t>
  </si>
  <si>
    <t>ריחאנייה</t>
  </si>
  <si>
    <t>ריחן</t>
  </si>
  <si>
    <t>ריינה</t>
  </si>
  <si>
    <t>רימונים</t>
  </si>
  <si>
    <t>רינה</t>
  </si>
  <si>
    <t>רכסים</t>
  </si>
  <si>
    <t>רם און</t>
  </si>
  <si>
    <t>רם-און</t>
  </si>
  <si>
    <t>רמאנה</t>
  </si>
  <si>
    <t>רמונים</t>
  </si>
  <si>
    <t>רמות</t>
  </si>
  <si>
    <t>רמות השבים</t>
  </si>
  <si>
    <t>רמות מאיר</t>
  </si>
  <si>
    <t>רמות מנשה</t>
  </si>
  <si>
    <t>רמות נפתלי</t>
  </si>
  <si>
    <t>רמלה</t>
  </si>
  <si>
    <t>רמת בקע (מר.תע)</t>
  </si>
  <si>
    <t>רמת גן</t>
  </si>
  <si>
    <t>רמת דוד</t>
  </si>
  <si>
    <t>רמת הכובש</t>
  </si>
  <si>
    <t>רמת הנגב (אז.תע)</t>
  </si>
  <si>
    <t>רמת השופט</t>
  </si>
  <si>
    <t>רמת השרון</t>
  </si>
  <si>
    <t>רמת חובב</t>
  </si>
  <si>
    <t>רמת חובב (אז.תע.)</t>
  </si>
  <si>
    <t>רמת יוחנן</t>
  </si>
  <si>
    <t>רמת ישי</t>
  </si>
  <si>
    <t>רמת מגשימים</t>
  </si>
  <si>
    <t>רמת צבי</t>
  </si>
  <si>
    <t>רמת רזיאל</t>
  </si>
  <si>
    <t>רמת רחל</t>
  </si>
  <si>
    <t>רנן</t>
  </si>
  <si>
    <t>רנתיה</t>
  </si>
  <si>
    <t>רעים</t>
  </si>
  <si>
    <t>רעננה</t>
  </si>
  <si>
    <t>רקפת</t>
  </si>
  <si>
    <t>רשפון</t>
  </si>
  <si>
    <t>רשפים</t>
  </si>
  <si>
    <t>רתמים</t>
  </si>
  <si>
    <t>שאטה (כלא)</t>
  </si>
  <si>
    <t>שא-נור</t>
  </si>
  <si>
    <t>שאר ישוב</t>
  </si>
  <si>
    <t>שבי ציון</t>
  </si>
  <si>
    <t>שבי שומרון</t>
  </si>
  <si>
    <t>שבלי</t>
  </si>
  <si>
    <t>שבלי - אום אל-גנם</t>
  </si>
  <si>
    <t>שבלים</t>
  </si>
  <si>
    <t>שגב</t>
  </si>
  <si>
    <t>שגב שלום</t>
  </si>
  <si>
    <t>שגב שלום (אז.תע.)</t>
  </si>
  <si>
    <t>שגב-שלום</t>
  </si>
  <si>
    <t>שגיא 2000 (מפעלי העמק)</t>
  </si>
  <si>
    <t>שדה אילן</t>
  </si>
  <si>
    <t>שדה אליהו</t>
  </si>
  <si>
    <t>שדה אליעזר</t>
  </si>
  <si>
    <t>שדה בוקר</t>
  </si>
  <si>
    <t>שדה דוד</t>
  </si>
  <si>
    <t>שדה ורבורג</t>
  </si>
  <si>
    <t>שדה יואב</t>
  </si>
  <si>
    <t>שדה יעקב</t>
  </si>
  <si>
    <t>שדה יצחק</t>
  </si>
  <si>
    <t>שדה משה</t>
  </si>
  <si>
    <t>שדה נחום</t>
  </si>
  <si>
    <t>שדה נחמיה</t>
  </si>
  <si>
    <t>שדה ניצן</t>
  </si>
  <si>
    <t>שדה עזיהו</t>
  </si>
  <si>
    <t>שדה צבי</t>
  </si>
  <si>
    <t>שדות ים</t>
  </si>
  <si>
    <t>שדות מיכה</t>
  </si>
  <si>
    <t>שדי אברהם</t>
  </si>
  <si>
    <t>שדי חמד</t>
  </si>
  <si>
    <t>שדי תרומות</t>
  </si>
  <si>
    <t>שדמה</t>
  </si>
  <si>
    <t>שדמות דבורה</t>
  </si>
  <si>
    <t>שדמות מחולה</t>
  </si>
  <si>
    <t>שדרות</t>
  </si>
  <si>
    <t>שדרות (אז.תע.)</t>
  </si>
  <si>
    <t>שהם</t>
  </si>
  <si>
    <t>שואבה</t>
  </si>
  <si>
    <t>שובה</t>
  </si>
  <si>
    <t>שובל</t>
  </si>
  <si>
    <t>שומרה</t>
  </si>
  <si>
    <t>שומריה</t>
  </si>
  <si>
    <t>שוקדה</t>
  </si>
  <si>
    <t>שוקת (אז.תע.)</t>
  </si>
  <si>
    <t>שורש</t>
  </si>
  <si>
    <t>שורשים</t>
  </si>
  <si>
    <t>שושנת העמקים (עמידר)</t>
  </si>
  <si>
    <t>שושנת העמקים (רסקו)</t>
  </si>
  <si>
    <t>שזור</t>
  </si>
  <si>
    <t>שחק(אז.תע שקד,חריש,קציר)</t>
  </si>
  <si>
    <t>שחר</t>
  </si>
  <si>
    <t>שחרות</t>
  </si>
  <si>
    <t>שיבולים</t>
  </si>
  <si>
    <t>שיזף</t>
  </si>
  <si>
    <t>שיח' דנון</t>
  </si>
  <si>
    <t>שיטים</t>
  </si>
  <si>
    <t>שיטים (רהא נחל שטים)</t>
  </si>
  <si>
    <t>שייח' דנון</t>
  </si>
  <si>
    <t>שילה</t>
  </si>
  <si>
    <t>שילת</t>
  </si>
  <si>
    <t>שכניה</t>
  </si>
  <si>
    <t>שלהבת (מרכז ספיר)(אז.תע)</t>
  </si>
  <si>
    <t>שלוה</t>
  </si>
  <si>
    <t>שלוחות</t>
  </si>
  <si>
    <t>שלומי</t>
  </si>
  <si>
    <t>שלומי (אז.תע.)</t>
  </si>
  <si>
    <t>שלומית</t>
  </si>
  <si>
    <t>שלי(אז.תע.)</t>
  </si>
  <si>
    <t>שמיר</t>
  </si>
  <si>
    <t>שמעה</t>
  </si>
  <si>
    <t>שמעה (אז.תע.)</t>
  </si>
  <si>
    <t>שמרת</t>
  </si>
  <si>
    <t>שמשית</t>
  </si>
  <si>
    <t>שני</t>
  </si>
  <si>
    <t>שניר</t>
  </si>
  <si>
    <t>שעב</t>
  </si>
  <si>
    <t>שעל</t>
  </si>
  <si>
    <t>שעלבים</t>
  </si>
  <si>
    <t>שער אפרים</t>
  </si>
  <si>
    <t>שער בנימין (אז.תע.)</t>
  </si>
  <si>
    <t>שער הגולן</t>
  </si>
  <si>
    <t>שער הנגב(מפ.אז.)</t>
  </si>
  <si>
    <t>שער העמקים</t>
  </si>
  <si>
    <t>שער מנשה</t>
  </si>
  <si>
    <t>שערי אברהם</t>
  </si>
  <si>
    <t>שערי תקוה</t>
  </si>
  <si>
    <t>שפיים</t>
  </si>
  <si>
    <t>שפיר</t>
  </si>
  <si>
    <t>שפר</t>
  </si>
  <si>
    <t>שפרעם</t>
  </si>
  <si>
    <t>שפרעם (אז.תע.)</t>
  </si>
  <si>
    <t>שקד</t>
  </si>
  <si>
    <t>שקף</t>
  </si>
  <si>
    <t>שרונה</t>
  </si>
  <si>
    <t>שריגים(לי-און)</t>
  </si>
  <si>
    <t>שריד</t>
  </si>
  <si>
    <t>שרשרת</t>
  </si>
  <si>
    <t>שתולה</t>
  </si>
  <si>
    <t>שתולים</t>
  </si>
  <si>
    <t>תאשור</t>
  </si>
  <si>
    <t>תדהר</t>
  </si>
  <si>
    <t>תובל</t>
  </si>
  <si>
    <t>תומר</t>
  </si>
  <si>
    <t>תושיה</t>
  </si>
  <si>
    <t>תושייה</t>
  </si>
  <si>
    <t>תימורים</t>
  </si>
  <si>
    <t>תירוש</t>
  </si>
  <si>
    <t>תל אביב-יפו</t>
  </si>
  <si>
    <t>תל יוסף</t>
  </si>
  <si>
    <t>תל יצחק</t>
  </si>
  <si>
    <t>תל מונד</t>
  </si>
  <si>
    <t>תל עדשים</t>
  </si>
  <si>
    <t>תל עסניה</t>
  </si>
  <si>
    <t>תל קציר</t>
  </si>
  <si>
    <t>תל שבע</t>
  </si>
  <si>
    <t>תל שבע (אז.תע.)</t>
  </si>
  <si>
    <t>תל תאומים</t>
  </si>
  <si>
    <t>תל-חי (מרכז תיירותי)</t>
  </si>
  <si>
    <t>תל-חי (מרכז תעשייתי)</t>
  </si>
  <si>
    <t>תלם</t>
  </si>
  <si>
    <t>תלמי אליהו</t>
  </si>
  <si>
    <t>תלמי אלעזר</t>
  </si>
  <si>
    <t>תלמי ביל"ו</t>
  </si>
  <si>
    <t>תלמי ביל'ו</t>
  </si>
  <si>
    <t>תלמי בילו</t>
  </si>
  <si>
    <t>תלמי יוסף</t>
  </si>
  <si>
    <t>תלמי יחיאל</t>
  </si>
  <si>
    <t>תלמי יפה</t>
  </si>
  <si>
    <t>תלמים</t>
  </si>
  <si>
    <t>תל-מלחתה</t>
  </si>
  <si>
    <t>תמ"ד דימונה(אז.תע.)</t>
  </si>
  <si>
    <t>תמרת</t>
  </si>
  <si>
    <t>תנובות</t>
  </si>
  <si>
    <t>תעוז</t>
  </si>
  <si>
    <t>תפן (אז.תע.)</t>
  </si>
  <si>
    <t>תפרח</t>
  </si>
  <si>
    <t>תקומה</t>
  </si>
  <si>
    <t>תקוע</t>
  </si>
  <si>
    <t>תקוע - עתיר ידע וטכנ'</t>
  </si>
  <si>
    <t>תראבין א-צאנע</t>
  </si>
  <si>
    <t>תראבין א-צאנע (שבט)</t>
  </si>
  <si>
    <t>תרבין (אז.תע.)</t>
  </si>
  <si>
    <t>תרבין א-צאנע</t>
  </si>
  <si>
    <t>תרדיון (אז.תע.)</t>
  </si>
  <si>
    <t>תרום</t>
  </si>
  <si>
    <t>תוספות ל- 1. פרטים כלליים ועלויות</t>
  </si>
  <si>
    <t>סוג בעל מניות</t>
  </si>
  <si>
    <t>יחיד</t>
  </si>
  <si>
    <t>ציבור</t>
  </si>
  <si>
    <t>שאר</t>
  </si>
  <si>
    <t>תאגיד</t>
  </si>
  <si>
    <t>רשימת מדינות ארץ רישום וארץ תושבות (סעיף 0.1) (סעיף 0.6)</t>
  </si>
  <si>
    <t>שם פרטי</t>
  </si>
  <si>
    <t>שם משפחה</t>
  </si>
  <si>
    <t>מעמד התוכנית</t>
  </si>
  <si>
    <t>רשימת ישובים (סעיף 0.1)</t>
  </si>
  <si>
    <t>תא זה יתעדכן אוטומטית</t>
  </si>
  <si>
    <t>(גרסא 2.1 ספטמבר 2016)
מנגנון התמיכות בהפחתת פליטות של גזי חממה
המשרד להגנת הסביבה</t>
  </si>
  <si>
    <t>סה"כ שנות הפחתה:</t>
  </si>
  <si>
    <t xml:space="preserve">
(כמות החשמל המיוצרת בשנה יכולה להיות מחושבת על בסיס הפרמטרים הנ"ל או באמצעות מודל חיצוני)</t>
  </si>
  <si>
    <t>חובה למילוי לצורך בדיקת הבקשה ותיקופה:</t>
  </si>
  <si>
    <t>רשימת אסמכתאות קבילות</t>
  </si>
  <si>
    <t>מפרט טכני</t>
  </si>
  <si>
    <t>כתב כמויות/הצעת מחיר/חוזה התקשרות</t>
  </si>
  <si>
    <t>תוצאות מדידה</t>
  </si>
  <si>
    <t>סקר אנרגיה</t>
  </si>
  <si>
    <t>יש להזין את שם האתר וכמות החשמל העתידה להיות מיוצרת לשנה.</t>
  </si>
  <si>
    <t xml:space="preserve"> שימוש במודל ממוחשב אופציונאלי, נא לצרף פלט (עד 10 אתרים)</t>
  </si>
  <si>
    <t>צירוף תוכנית עסקית לפרויקט</t>
  </si>
  <si>
    <t>מאשר</t>
  </si>
  <si>
    <t>לא מאשר</t>
  </si>
  <si>
    <t>היקף ייצור (לדוגמא, במידה ומדובר בקירור תהליכי)</t>
  </si>
  <si>
    <t>הוצאה על אנרגיה (₪)</t>
  </si>
  <si>
    <r>
      <t xml:space="preserve">אסמכתאות מצורפות
</t>
    </r>
    <r>
      <rPr>
        <i/>
        <sz val="11"/>
        <rFont val="Arial"/>
        <family val="2"/>
        <scheme val="minor"/>
      </rPr>
      <t xml:space="preserve">נא לפרט אילו אסמכתאות צורפו </t>
    </r>
  </si>
  <si>
    <r>
      <t>תיאור תוכנית הניטור והמדידה של הפרויקט (י</t>
    </r>
    <r>
      <rPr>
        <b/>
        <sz val="11"/>
        <rFont val="Arial"/>
        <family val="2"/>
        <scheme val="minor"/>
      </rPr>
      <t>ש לפרט תכנית ניטור עבור כל אתר</t>
    </r>
    <r>
      <rPr>
        <sz val="11"/>
        <rFont val="Arial"/>
        <family val="2"/>
        <scheme val="minor"/>
      </rPr>
      <t>):</t>
    </r>
  </si>
  <si>
    <r>
      <t xml:space="preserve">כמות חשמל המיוצרת בשנה
</t>
    </r>
    <r>
      <rPr>
        <sz val="11"/>
        <rFont val="Arial"/>
        <family val="2"/>
        <scheme val="minor"/>
      </rPr>
      <t xml:space="preserve"> (</t>
    </r>
    <r>
      <rPr>
        <i/>
        <sz val="11"/>
        <rFont val="Arial"/>
        <family val="2"/>
        <scheme val="minor"/>
      </rPr>
      <t>kWh)</t>
    </r>
  </si>
  <si>
    <r>
      <t xml:space="preserve">שעות פעילות בשנה
</t>
    </r>
    <r>
      <rPr>
        <sz val="11"/>
        <rFont val="Arial"/>
        <family val="2"/>
        <scheme val="minor"/>
      </rPr>
      <t>(</t>
    </r>
    <r>
      <rPr>
        <i/>
        <sz val="11"/>
        <rFont val="Arial"/>
        <family val="2"/>
        <scheme val="minor"/>
      </rPr>
      <t>h)</t>
    </r>
  </si>
  <si>
    <r>
      <t xml:space="preserve">כמות חשמל מיוצרת 
</t>
    </r>
    <r>
      <rPr>
        <sz val="11"/>
        <rFont val="Arial"/>
        <family val="2"/>
        <scheme val="minor"/>
      </rPr>
      <t xml:space="preserve">לפי נתונים  שהזין היזם בטבלה F27 -H38  </t>
    </r>
    <r>
      <rPr>
        <b/>
        <sz val="11"/>
        <rFont val="Arial"/>
        <family val="2"/>
        <scheme val="minor"/>
      </rPr>
      <t xml:space="preserve">
 (kWh)</t>
    </r>
  </si>
  <si>
    <r>
      <rPr>
        <i/>
        <u/>
        <sz val="11"/>
        <rFont val="Arial"/>
        <family val="2"/>
        <scheme val="minor"/>
      </rPr>
      <t>להלן מוצגת דוגמא בלבד</t>
    </r>
    <r>
      <rPr>
        <i/>
        <sz val="11"/>
        <rFont val="Arial"/>
        <family val="2"/>
        <scheme val="minor"/>
      </rPr>
      <t>:
במהלך חיי הפרויקט ינוטר כמות ייצור חשמל- יותקן מונה חשמל לניטור ייצור החשמל של הפאנלים בלבד (בכל אתר).
מונה החשמל יקרא אחת לחודש על ידי אחראי תחזוקה של החברה ונתוני המדידה ירשמו בקובץ ייעודי לפי אתרים.
להסבר מפורט למילוי תוכנית הניטור יש לפנות למסמך הקווים המנחים.</t>
    </r>
  </si>
  <si>
    <r>
      <t xml:space="preserve">דיווח לתקופות ניטור 1-3
</t>
    </r>
    <r>
      <rPr>
        <i/>
        <sz val="20"/>
        <rFont val="Arial"/>
        <family val="2"/>
        <scheme val="minor"/>
      </rPr>
      <t>לשימוש לאחר הטמעת הפרויקט בלבד</t>
    </r>
    <r>
      <rPr>
        <b/>
        <u/>
        <sz val="20"/>
        <rFont val="Arial"/>
        <family val="2"/>
        <scheme val="minor"/>
      </rPr>
      <t xml:space="preserve">
</t>
    </r>
  </si>
  <si>
    <r>
      <t xml:space="preserve">כמות חשמל מיוצרת בשנה
</t>
    </r>
    <r>
      <rPr>
        <i/>
        <sz val="11"/>
        <rFont val="Arial"/>
        <family val="2"/>
        <scheme val="minor"/>
      </rPr>
      <t>kWh</t>
    </r>
  </si>
  <si>
    <r>
      <rPr>
        <b/>
        <sz val="11"/>
        <rFont val="Arial"/>
        <family val="2"/>
        <scheme val="minor"/>
      </rPr>
      <t>מקור</t>
    </r>
    <r>
      <rPr>
        <sz val="11"/>
        <rFont val="Arial"/>
        <family val="2"/>
        <scheme val="minor"/>
      </rPr>
      <t>: http://www.preciseconversions.com/Energy.aspx</t>
    </r>
  </si>
  <si>
    <r>
      <rPr>
        <b/>
        <sz val="11"/>
        <rFont val="Arial"/>
        <family val="2"/>
        <scheme val="minor"/>
      </rPr>
      <t>מקור</t>
    </r>
    <r>
      <rPr>
        <sz val="11"/>
        <rFont val="Arial"/>
        <family val="2"/>
        <scheme val="minor"/>
      </rPr>
      <t>: http://www.convertunits.com/from/kilowatt-hours/to/TJ</t>
    </r>
  </si>
  <si>
    <r>
      <t xml:space="preserve">שטח לייצור חשמל
</t>
    </r>
    <r>
      <rPr>
        <sz val="11"/>
        <rFont val="Arial"/>
        <family val="2"/>
        <scheme val="minor"/>
      </rPr>
      <t>(</t>
    </r>
    <r>
      <rPr>
        <i/>
        <sz val="11"/>
        <rFont val="Arial"/>
        <family val="2"/>
        <scheme val="minor"/>
      </rPr>
      <t>m2)
שטח נטו, השטח המכוסה</t>
    </r>
  </si>
  <si>
    <r>
      <t>הספק המערכת למטר מרובע</t>
    </r>
    <r>
      <rPr>
        <sz val="11"/>
        <rFont val="Arial"/>
        <family val="2"/>
        <scheme val="minor"/>
      </rPr>
      <t xml:space="preserve">
(</t>
    </r>
    <r>
      <rPr>
        <i/>
        <sz val="11"/>
        <rFont val="Arial"/>
        <family val="2"/>
        <scheme val="minor"/>
      </rPr>
      <t>kW/m2)</t>
    </r>
  </si>
  <si>
    <t>שימו לב: במידה ולא צורפו אסמכתאות מתאימות, הועדה רשאית להחמיר בבדיקה, או לא לבדוק את הבקשה- דוגמאות לאסמכתאות ניתן למצוא בגיליון "הנחיות".</t>
  </si>
  <si>
    <t>סוג היזם</t>
  </si>
  <si>
    <t>חברת אסקו</t>
  </si>
  <si>
    <t>יזם עצמאי שאינו חברת אסקו (לרבות עסקים, רשויות וכל גוף זכאי אחר).</t>
  </si>
  <si>
    <t>נא לאשר כי היזם רשום במרשם חברות האסקו במשרד האנרגיה.</t>
  </si>
  <si>
    <t>רישום במרשם חברות האסקו במשרד האנרגיה</t>
  </si>
  <si>
    <t>1.7</t>
  </si>
  <si>
    <t>הקמה</t>
  </si>
  <si>
    <t>הרחבה</t>
  </si>
  <si>
    <t>שיפוץ מלונות</t>
  </si>
  <si>
    <t>העתקה</t>
  </si>
  <si>
    <t>קבוע</t>
  </si>
  <si>
    <t>ענף</t>
  </si>
  <si>
    <t>אגודה שיתופית</t>
  </si>
  <si>
    <t>אגודה שיתופית חקלאית בע"מ</t>
  </si>
  <si>
    <t>חברה נוכרית רשומה בישראל</t>
  </si>
  <si>
    <t>עוסק מורשה</t>
  </si>
  <si>
    <t>שותפות חוץ רשומה בישראל</t>
  </si>
  <si>
    <t>שותפות רשומה לא מוגבלת</t>
  </si>
  <si>
    <t>שותפות רשומה מוגבלת</t>
  </si>
  <si>
    <t>תאגיד פיקטיבי</t>
  </si>
  <si>
    <t>תאגיד שהוקם לפי צו ממשלתי</t>
  </si>
  <si>
    <t>גזבר</t>
  </si>
  <si>
    <t>חשב/ת</t>
  </si>
  <si>
    <t>יועץ</t>
  </si>
  <si>
    <t>יו"ר</t>
  </si>
  <si>
    <t>מהנדס/ת</t>
  </si>
  <si>
    <t>מנהל</t>
  </si>
  <si>
    <t>מנהל/ת חשבונות</t>
  </si>
  <si>
    <t>מנהל/ת כספים</t>
  </si>
  <si>
    <t>מנהל/ת פיתוח</t>
  </si>
  <si>
    <t>מנהל/ת שיווק</t>
  </si>
  <si>
    <t>משנה למנכ"ל</t>
  </si>
  <si>
    <t>נשיא</t>
  </si>
  <si>
    <t>סמנכ"ל</t>
  </si>
  <si>
    <t>סמנכ"ל/ית כספים</t>
  </si>
  <si>
    <t>עו"ד</t>
  </si>
  <si>
    <t>פקידה</t>
  </si>
  <si>
    <t>רו"ח</t>
  </si>
  <si>
    <t>תואר</t>
  </si>
  <si>
    <t>גברת</t>
  </si>
  <si>
    <t>מר</t>
  </si>
  <si>
    <t>מגזר</t>
  </si>
  <si>
    <t>מגזר מוניציפאלי</t>
  </si>
  <si>
    <t>מגזר מסחר ושירותים</t>
  </si>
  <si>
    <t>מגזר תחבורה</t>
  </si>
  <si>
    <t>מגזר תעשייתי וחקלאי</t>
  </si>
  <si>
    <t>מתודולוגית חישוב</t>
  </si>
  <si>
    <t>AMS-I.C</t>
  </si>
  <si>
    <t>AMS-II.C</t>
  </si>
  <si>
    <t>AMS-II.D</t>
  </si>
  <si>
    <t>AMS-II.E</t>
  </si>
  <si>
    <t>AMS-II.I.</t>
  </si>
  <si>
    <t>AMS-III.AE</t>
  </si>
  <si>
    <t>AMS-III.A.O</t>
  </si>
  <si>
    <t>AMS-III.C</t>
  </si>
  <si>
    <t>AMS-III.D</t>
  </si>
  <si>
    <t>AMS-III.E</t>
  </si>
  <si>
    <t>AMS-III.G</t>
  </si>
  <si>
    <t>AMS-III.H</t>
  </si>
  <si>
    <t>AMS-III.S</t>
  </si>
  <si>
    <t>AMS-II.K</t>
  </si>
  <si>
    <t>AM0056</t>
  </si>
  <si>
    <t>AM0060</t>
  </si>
  <si>
    <t>תעודת זהות (9 ספרות)</t>
  </si>
  <si>
    <t>גידולים צמחיים</t>
  </si>
  <si>
    <t>ייעור וכריתת עצים</t>
  </si>
  <si>
    <t>דיג וחקלאות מים</t>
  </si>
  <si>
    <t>גידול בעלי חיים, ציד ופעילויות נלוות</t>
  </si>
  <si>
    <t>כריית פחם ופחם חום</t>
  </si>
  <si>
    <t>הפקת נפט גולמי וגז טבעי</t>
  </si>
  <si>
    <t>כריית עפרות מתכת</t>
  </si>
  <si>
    <t>סוגים אחרים של כרייה וחציבה</t>
  </si>
  <si>
    <t>פעילויות עזר לכרייה</t>
  </si>
  <si>
    <t>ייצור מוצרי מזון</t>
  </si>
  <si>
    <t>ייצור משקאות</t>
  </si>
  <si>
    <t>ייצור מוצרי טבק</t>
  </si>
  <si>
    <t>ייצור טקסטיל</t>
  </si>
  <si>
    <t>ייצור מוצרי הלבשה</t>
  </si>
  <si>
    <t>ייצור ועיבוד של מוצרי עור ושל אביזרים נלווים</t>
  </si>
  <si>
    <t>ייצור מוצרי עץ ומוצרי עץ ושעם, פרט לרהיטים; ייצור מוצרי קש ומוצרים מחומרי קליעה</t>
  </si>
  <si>
    <t xml:space="preserve">ייצור נייר ומוצריו </t>
  </si>
  <si>
    <t>הדפסה ושכפול של חומר תקשורתי מוקלט</t>
  </si>
  <si>
    <t>ייצור מוצרי נפט מזוקק</t>
  </si>
  <si>
    <t>ייצור כימיקלים ומוצריהם</t>
  </si>
  <si>
    <t>ייצור תרופות, כולל תרופות הומאופתיות</t>
  </si>
  <si>
    <t xml:space="preserve">ייצור מוצרי גומי ופלסטיק </t>
  </si>
  <si>
    <t>ייצור מוצרים אחרים על בסיס מינרלים אל-מתכתיים</t>
  </si>
  <si>
    <t>תעשיית מתכות בסיסיות</t>
  </si>
  <si>
    <t>ייצור מוצרי מתכת בהרכבה, פרט למכונות ולציוד</t>
  </si>
  <si>
    <t>ייצור מחשבים, מכשור אלקטרוני ואופטי</t>
  </si>
  <si>
    <t>ייצור ציוד חשמלי</t>
  </si>
  <si>
    <t>ייצור מכונות וציוד לנמ"א</t>
  </si>
  <si>
    <t xml:space="preserve">ייצור כלי רכב מנועיים ונגררים </t>
  </si>
  <si>
    <t>ייצור כלי תחבורה והובלה אחרים</t>
  </si>
  <si>
    <t>ייצור רהיטים</t>
  </si>
  <si>
    <t>ענפי ייצור אחרים</t>
  </si>
  <si>
    <t>תיקון, תחזוקה והתקנה של מכונות וציוד</t>
  </si>
  <si>
    <t>עיבוד יהלומים</t>
  </si>
  <si>
    <t>אספקת חשמל, גז, קיטור ומיזוג אוויר (קירור)</t>
  </si>
  <si>
    <t>אגירת מים, טיפול ואספקה</t>
  </si>
  <si>
    <t>שירותי ביוב</t>
  </si>
  <si>
    <t>איסוף, טיפול וסילוק של אשפה ופסולת; מחזור (והשבה) של חומרים</t>
  </si>
  <si>
    <t>שירותי טיהור ושירותים אחרים לטיפול בפסולת</t>
  </si>
  <si>
    <t>בניית מבנים ובניינים</t>
  </si>
  <si>
    <t xml:space="preserve">עבודות הנדסה אזרחית </t>
  </si>
  <si>
    <t xml:space="preserve">עבודות בנייה מיוחדות </t>
  </si>
  <si>
    <t>מסחר סיטוני וקמעוני בכלי רכב מנועיים ובאופנועים ותיקונם</t>
  </si>
  <si>
    <t>מסחר סיטוני, פרט לכלי רכב מנועיים ולאופנועים</t>
  </si>
  <si>
    <t>מכירה קמעונית, פרט לכלי רכב מנועיים ולאופנועים</t>
  </si>
  <si>
    <t>הובלה יבשתית והובלה באמצעות קווי צינורות</t>
  </si>
  <si>
    <t>הובלה ימית</t>
  </si>
  <si>
    <t>הובלה אווירית</t>
  </si>
  <si>
    <t>אחסנה ושירותי עזר לתחבורה</t>
  </si>
  <si>
    <t>שירותי דואר ובלדרות</t>
  </si>
  <si>
    <t>שירותי אירוח</t>
  </si>
  <si>
    <t xml:space="preserve">שירותי מזון ומשקאות </t>
  </si>
  <si>
    <t>הוצאה לאור</t>
  </si>
  <si>
    <t xml:space="preserve">הפקה, פוסט-פרודקשן והפצה של סרטי קולנוע, סרטי וידאו, תכניות טלוויזיה, הקלטה
 והוצאה לאור של קול ומוזיקה </t>
  </si>
  <si>
    <t>שידור תכניות רדיו וטלוויזיה</t>
  </si>
  <si>
    <t>שירותי תקשורת</t>
  </si>
  <si>
    <t>תכנות מחשבים, ייעוץ בתחום המחשבים ושירותים נלווים אחרים</t>
  </si>
  <si>
    <t>שירותי מידע</t>
  </si>
  <si>
    <t>שירותים פיננסיים, פרט לביטוח ולקרנות פנסיה</t>
  </si>
  <si>
    <t>ביטוח, ביטוח משנה וקרנות פנסיה, פרט לביטוח לאומי חובה</t>
  </si>
  <si>
    <t>פעילויות עזר הנלוות לשירותים פיננסיים ולשירותי ביטוח</t>
  </si>
  <si>
    <t>פעילויות בנדל"ן</t>
  </si>
  <si>
    <t>שירותים משפטיים ושירותי חשבונאות</t>
  </si>
  <si>
    <t>שירותי משרדים ראשיים; שירותי ייעוץ ניהולי</t>
  </si>
  <si>
    <t>שירותי אדריכלות והנדסה; בדיקות טכניות וניתוח נתונים טכניים</t>
  </si>
  <si>
    <t>מחקר מדעי ופיתוח</t>
  </si>
  <si>
    <t>פרסום וחקר שווקים</t>
  </si>
  <si>
    <t>סוגים אחרים של שירותים מקצועיים, מדעיים וטכניים</t>
  </si>
  <si>
    <t>שירותים וטרינריים</t>
  </si>
  <si>
    <t>שירותי השכרה והחכרה</t>
  </si>
  <si>
    <t>שירותי תעסוקה</t>
  </si>
  <si>
    <t>פעילויות של סוכנויות נסיעות, מארגני טיולים, הזמנות ושירותים נלווים</t>
  </si>
  <si>
    <t>שירותי שמירה, אבטחה וחקירה</t>
  </si>
  <si>
    <t>חימום וקירור מים</t>
  </si>
  <si>
    <t>מונה חשמל מסוג XXX של חברת YYY</t>
  </si>
  <si>
    <t>רציף</t>
  </si>
  <si>
    <t>מקל"ש</t>
  </si>
  <si>
    <t>מד ספיקה מסוג XXX של חברת YYY</t>
  </si>
  <si>
    <t>תפוקה בפועל - דוגמא בלבד:</t>
  </si>
  <si>
    <t>צריכת חשמל - דוגמא בלבד:</t>
  </si>
  <si>
    <t>הערכת צריכת אנרגיה של מערכת המנועים</t>
  </si>
  <si>
    <t>הערכת נצילות במקרה בו לא הוזנה נצילות גרף לפי נצילות מנועים לפי הספק ו IE</t>
  </si>
  <si>
    <t>1KW - 10KW</t>
  </si>
  <si>
    <t>10KW - 50KW</t>
  </si>
  <si>
    <t>50KW - 100KW</t>
  </si>
  <si>
    <t>100KW&lt;</t>
  </si>
  <si>
    <t>נצילות (אחוזים)</t>
  </si>
  <si>
    <t>הספק (KW)</t>
  </si>
  <si>
    <r>
      <t>טווח הספק (KW)</t>
    </r>
    <r>
      <rPr>
        <sz val="11"/>
        <rFont val="Arial"/>
        <family val="2"/>
        <scheme val="minor"/>
      </rPr>
      <t xml:space="preserve"> - לצורך הערכת נצילות</t>
    </r>
  </si>
  <si>
    <t>הערכת נצילות נומינלית (בהינתן שלא הוזנה נצילות נומינלית)</t>
  </si>
  <si>
    <t>הערכת צריכת אנרגיה צפויה</t>
  </si>
  <si>
    <t>לא רשום</t>
  </si>
  <si>
    <t>סיכום הפחתת פליטות ממקורות חשמל בלבד (קוט"ש)</t>
  </si>
  <si>
    <t>סה"כ הפחתת צריכת אנרגיה צפויה בשנה ממקורות חשמל בלבד (KWh)</t>
  </si>
  <si>
    <t>סה"כ הפחתת צריכת אנרגיה צפויה כתוצאה מהפרויקט ממקורות חשמל בלבד (KWh)</t>
  </si>
  <si>
    <t>מנועים, החלפת חדש בישן</t>
  </si>
  <si>
    <t>אישור AHRI/ EUROVENT</t>
  </si>
  <si>
    <t>הערכת מהנדס לרבות תיקוף החישוב</t>
  </si>
  <si>
    <t>דרישות ליעילות אנרגטית 
ועמידה בתקנות ותקנים</t>
  </si>
  <si>
    <t>לוחית ע"ג היחידה (Name Plate)</t>
  </si>
  <si>
    <t>טכנולוגיה 
לשימור אנרגיה</t>
  </si>
  <si>
    <t>מעבר למנועים IE3 ומעלה בהתאם לתקנות.
מנועים ישנים יישלחו לאחד מאתרי הגריטה המורשים על ידי הרשות המקומית (רשימת האתרים מצורפת לקול קורא), בתיאום עם צוות הפיקוח ואכיפה של משרד האנרגיה.
1.כל מתקן חשמל יותקן בהתאם לחוק החשמל ותקנותיו.
2.כל מתקן יבנה בהתאם לתקנים הרלוונטים.</t>
  </si>
  <si>
    <t>להלן דרישות והנחיות נוספות עבור פרויקטים להתייעלות אנרגטית:</t>
  </si>
  <si>
    <t>משאבות</t>
  </si>
  <si>
    <t>מדחסים</t>
  </si>
  <si>
    <t>9.6.1</t>
  </si>
  <si>
    <t>9.6.2</t>
  </si>
  <si>
    <t>9.6.3</t>
  </si>
  <si>
    <t>9.7.1</t>
  </si>
  <si>
    <t>9.7.2</t>
  </si>
  <si>
    <t>9.7.3</t>
  </si>
  <si>
    <t>9.8.1</t>
  </si>
  <si>
    <t>9.8.2</t>
  </si>
  <si>
    <t>9.8.3</t>
  </si>
  <si>
    <t>הערכת צריכת אנרגיה שנתית צפויה בהיעדר הפרויקט</t>
  </si>
  <si>
    <t>פקטור צריכת דלקים ליח' תפוקה בהיעדר הפרויקט</t>
  </si>
  <si>
    <t>איקלום מבנים</t>
  </si>
  <si>
    <t>צריכת אנרגיה שנתית לאיקלום מבנים בהיעדר הפרויקט</t>
  </si>
  <si>
    <t>חישובי אמדן כלכלי</t>
  </si>
  <si>
    <t>ב. ניטור של התפוקה בפועל, על פי יחידת התפוקה שנבחרה.</t>
  </si>
  <si>
    <t>המרת יחידות</t>
  </si>
  <si>
    <t>חריגה מערכי סף</t>
  </si>
  <si>
    <t>חלק זה ישמש ככלי לדיווח תוצאות הניטור במהלך תקופות הניטור של 12 חודשים רצופים בתוך תקופה של 24 חודשים מתום תקופת הפרויקט (מספר תקופות הניטור נקבע בהתאם להוראת המנכ"ל ). החישובים מסתמכים על הערכת אנרגיה צפויה כפי שהוגדרה מעלה ועל שינויים שהתבצעו במהלך הפרויקט.</t>
  </si>
  <si>
    <t>* כל המקדמים מעודכנים על פי טבלת  מקדמי פליטה של טופס דווח המנגנון הוולונטרי גרסה 11.0 (2019)</t>
  </si>
  <si>
    <t xml:space="preserve">טבלא 2: המרה ל CO2* (סעיף4.1.1) </t>
  </si>
  <si>
    <t xml:space="preserve">טבלה זו מסכמת את החיסכון הצפוי וכדאיות הכלכלית של הפרוייקט במונחים של שנות החזר השקעה </t>
  </si>
  <si>
    <t>(מחיר  בשער בז"ן + מחיר הבלו) * הרווח של המפיץ*ליטר לטון</t>
  </si>
  <si>
    <t>(מחיר  בשער בז"ן + מחיר הבלו) *צפיפות*ליטר לטון</t>
  </si>
  <si>
    <t>https://www.gov.il/BlobFolder/rfp/shimua_natural_gas/he/ShimuaConJan15.pdf
https://www.gov.il/he/Departments/general/fuel_tax
https://www.gov.il/he/Departments/general/theory_rate_fuel_price</t>
  </si>
  <si>
    <t xml:space="preserve">
https://www.gov.il/he/Departments/general/fuel_tax
https://www.gov.il/he/Departments/general/theory_rate_fuel_price</t>
  </si>
  <si>
    <t>נתוני משרד האנרגיה –  שנת 2019</t>
  </si>
  <si>
    <t>נתוני משרד האנרגיה –  שנת 2020</t>
  </si>
  <si>
    <t>נתונים מתוך סקר אנרגיה עדכניים 2019- לקוח בינוני</t>
  </si>
  <si>
    <t>חישוב שנות החזר ההשקעה של הפרויקט מתבסס על חסכון באנרגיה בלבד, ואינו כולל גידול בהכנסות</t>
  </si>
  <si>
    <t>חישוב המשרד להגנת הסביבה, המקדם כולל ייצור חשמל ע"י יחידות חח"י ויח"פים</t>
  </si>
  <si>
    <t>גיליון זה מכיל הנחיות כלליות למילוי טופס הבקשה לתמיכה בפרויקט להתייעלות באנרגיה והפחתת פליטות</t>
  </si>
  <si>
    <r>
      <rPr>
        <b/>
        <sz val="12"/>
        <rFont val="Segoe UI Semibold"/>
        <family val="2"/>
      </rPr>
      <t>שימו לב:</t>
    </r>
    <r>
      <rPr>
        <sz val="12"/>
        <rFont val="Segoe UI Semibold"/>
        <family val="2"/>
      </rPr>
      <t xml:space="preserve"> במידה ולא צורפו אסמכתאות מתאימות, המשרד יהיה רשאי להחמיר בבדיקה, או לא לבדוק את הבקשה.</t>
    </r>
  </si>
  <si>
    <r>
      <t xml:space="preserve">גיליון 'אמדן כלכלי': </t>
    </r>
    <r>
      <rPr>
        <sz val="12"/>
        <rFont val="Segoe UI Semibold"/>
        <family val="2"/>
      </rPr>
      <t>בגיליון זה מוצגים תוצאות ומדדים כלכליים של הפרויקט. יש למלא את מחירי האנרגיה הרלוונטיים לפרויקט.</t>
    </r>
  </si>
  <si>
    <r>
      <rPr>
        <i/>
        <sz val="12"/>
        <rFont val="Segoe UI Semibold"/>
        <family val="2"/>
      </rPr>
      <t xml:space="preserve">גיליון 'קבועים': </t>
    </r>
    <r>
      <rPr>
        <sz val="12"/>
        <rFont val="Segoe UI Semibold"/>
        <family val="2"/>
      </rPr>
      <t>גיליון זה כולל חישובי ביניים לצורך ביצוע החישובים הסופיים. אין צורך למלא נתונים בגיליון זה.</t>
    </r>
  </si>
  <si>
    <t>יש למלא את גיליון "פרטים כלליים, עלויות ותוצאות" ואת גיליון "מנועים" (הסבר ברשימת פרקים, למטה).</t>
  </si>
  <si>
    <t>שימו לב: במידה ולא צורפו אסמכתאות מתאימות, המשרד יהיה רשאי להחמיר בבדיקה, או לא לבדוק את הבקשה - דוגמאות לאסמכתאות ניתן למצוא בגיליון "הנחיות".</t>
  </si>
  <si>
    <t>ענף התכנית</t>
  </si>
  <si>
    <t>שמות אנשי קשר - נציגים מוסמכים מטעם היזם</t>
  </si>
  <si>
    <t>תאריך סיום ביצוע ההשקעה בפרויקט ותחילת ההפחתות בצריכת האנרגיה בפועל</t>
  </si>
  <si>
    <t>1.3</t>
  </si>
  <si>
    <t>רכיב ציוד</t>
  </si>
  <si>
    <t>עלות עבור ציוד + התקנה (בש"ח כולל מע"מ)</t>
  </si>
  <si>
    <t>לא יחושב סה"כ השקעה ומענק ללא מילוי אנשי קשר בסעיף 0.8</t>
  </si>
  <si>
    <t>1.4</t>
  </si>
  <si>
    <t>סה"כ השקעה כולל מע"מ (ש"ח)</t>
  </si>
  <si>
    <t>1.5</t>
  </si>
  <si>
    <t>נא לציין את סוג היזם</t>
  </si>
  <si>
    <t>סה"כ תמיכה מבוקשת כולל מע"מ (ש"ח)</t>
  </si>
  <si>
    <t>1.6</t>
  </si>
  <si>
    <t>הערות כלליות לחלק זה</t>
  </si>
  <si>
    <t xml:space="preserve">קוט"ש נחסך מצטבר להיקף סיוע מבוקש
₪ / KWh </t>
  </si>
  <si>
    <r>
      <t xml:space="preserve">אסמכתאות מצורפות
</t>
    </r>
    <r>
      <rPr>
        <i/>
        <sz val="11"/>
        <rFont val="Segoe UI Semibold"/>
        <family val="2"/>
      </rPr>
      <t xml:space="preserve">נא לפרט אילו אסמכתאות צורפו </t>
    </r>
  </si>
  <si>
    <r>
      <t xml:space="preserve">המנוע הרלבנטי
</t>
    </r>
    <r>
      <rPr>
        <i/>
        <sz val="11"/>
        <rFont val="Segoe UI Semibold"/>
        <family val="2"/>
      </rPr>
      <t>תיאור המנוע בו נצרך חשמל</t>
    </r>
  </si>
  <si>
    <r>
      <t xml:space="preserve">שעות עבודה
</t>
    </r>
    <r>
      <rPr>
        <i/>
        <sz val="11"/>
        <rFont val="Segoe UI Semibold"/>
        <family val="2"/>
      </rPr>
      <t>סה"כ שעות העבודה השנתיות של המנוע</t>
    </r>
  </si>
  <si>
    <r>
      <t xml:space="preserve">נצילות נומינלית של המנוע באחוזים
</t>
    </r>
    <r>
      <rPr>
        <i/>
        <sz val="11"/>
        <rFont val="Segoe UI Semibold"/>
        <family val="2"/>
      </rPr>
      <t>היעילות בה ממיר המנוע 
חשמל לעבודה. במידה וקיים הנתון יש להזינו</t>
    </r>
  </si>
  <si>
    <r>
      <t xml:space="preserve">הערכת נצילות נומינלית של המנוע
</t>
    </r>
    <r>
      <rPr>
        <i/>
        <sz val="11"/>
        <rFont val="Segoe UI Semibold"/>
        <family val="2"/>
      </rPr>
      <t>אם לא ידוע, נצילות נומינלית תחושב אוטומטית בהתאם לגרף נצילות מנועים לפי הספק ו IE. לצורך החישוב ילקח ההספק המוזן וכברירת מחדל תחת תקן IE2</t>
    </r>
  </si>
  <si>
    <r>
      <t xml:space="preserve">אסמכתאות מצורפות
</t>
    </r>
    <r>
      <rPr>
        <i/>
        <sz val="11"/>
        <rFont val="Segoe UI Semibold"/>
        <family val="2"/>
      </rPr>
      <t>נא לבחור את סוג האסמכתא המצורפת</t>
    </r>
  </si>
  <si>
    <r>
      <t xml:space="preserve">נצילות נומינלית של המנוע באחוזים
</t>
    </r>
    <r>
      <rPr>
        <i/>
        <sz val="11"/>
        <rFont val="Segoe UI Semibold"/>
        <family val="2"/>
      </rPr>
      <t>היעילות בה ממיר המנוע חשמל לעבודה</t>
    </r>
  </si>
  <si>
    <r>
      <rPr>
        <b/>
        <u/>
        <sz val="11"/>
        <rFont val="Segoe UI Semibold"/>
        <family val="2"/>
      </rPr>
      <t>יש לשים לב</t>
    </r>
    <r>
      <rPr>
        <sz val="11"/>
        <rFont val="Segoe UI Semibold"/>
        <family val="2"/>
      </rPr>
      <t xml:space="preserve"> - מתן המענק תלוי בהצגת דוחות  שנתיים  על ביצוע הפרוייקט והחיסכן שהושג ולכן יש צורך בתכנית ניטור ברורה ומפורטת</t>
    </r>
  </si>
  <si>
    <r>
      <t>תיאור תוכנית הניטור והמדידה של הפרויקט (י</t>
    </r>
    <r>
      <rPr>
        <b/>
        <sz val="11"/>
        <rFont val="Segoe UI Semibold"/>
        <family val="2"/>
      </rPr>
      <t>ש לפרט תכנית ניטור עבור כל אתר</t>
    </r>
    <r>
      <rPr>
        <sz val="11"/>
        <rFont val="Segoe UI Semibold"/>
        <family val="2"/>
      </rPr>
      <t>):</t>
    </r>
  </si>
  <si>
    <r>
      <rPr>
        <i/>
        <u/>
        <sz val="11"/>
        <rFont val="Segoe UI Semibold"/>
        <family val="2"/>
      </rPr>
      <t>להלן מוצגת דוגמא בלבד</t>
    </r>
    <r>
      <rPr>
        <i/>
        <sz val="11"/>
        <rFont val="Segoe UI Semibold"/>
        <family val="2"/>
      </rPr>
      <t>:
במהלך חיי הפרויקט ינוטרו הפרמטרים הבאים:
א. צריכת החשמל של המפוחים- יותקן מונה חשמל נפרד לניטור צריכת החשמל של המפוחים בלבד (בכל אתר).
ב. תפוקת המפעל- סה"כ יריעות הפלסטיק המיוצרות במפעל נשקלות בתום תהליך הייצור.
מונה החשמל יקרא אחת לחודש על ידי אחראי תחזוקת המנועים של המפעל ונתוני המדידה ירשמו בקובץ ייעודי לפי אתרים. תפוקת הפלסטיק במפעל תילקח מהדו"חות הכספיים המאומתים של המפעל.
להסבר מפורט למילוי תוכנית הניטור יש לפנות למסמך הקווים המנחים.</t>
    </r>
  </si>
  <si>
    <r>
      <t xml:space="preserve">דיווח לתקופות ניטור 1-3 למנועים
</t>
    </r>
    <r>
      <rPr>
        <i/>
        <sz val="20"/>
        <rFont val="Segoe UI Semibold"/>
        <family val="2"/>
      </rPr>
      <t>לשימוש לאחר הטמעת הפרויקט בלבד</t>
    </r>
  </si>
  <si>
    <t>שימו לב: במידה ולא צורפו אסמכתאות מתאימות, המשרד רשאי להחמיר בבדיקה, או לא לבדוק את הבקשה- דוגמאות לאסמכתאות ניתן למצוא בגיליון "הנחיות".</t>
  </si>
  <si>
    <r>
      <t xml:space="preserve">יחידת תפוקה
</t>
    </r>
    <r>
      <rPr>
        <i/>
        <sz val="11"/>
        <rFont val="Segoe UI Semibold"/>
        <family val="2"/>
      </rPr>
      <t>יש לבחור יחידת תפוקה המשקפת את רמת הפעילות של המנוע. 
לדוג', ספיקת גז עבור מפוח, סה"כ פריטים שהוסעו עבור מסוע וכ"ו.</t>
    </r>
  </si>
  <si>
    <r>
      <rPr>
        <b/>
        <sz val="11"/>
        <rFont val="Segoe UI Semibold"/>
        <family val="2"/>
      </rPr>
      <t>יחידת מידה</t>
    </r>
    <r>
      <rPr>
        <sz val="11"/>
        <rFont val="Segoe UI Semibold"/>
        <family val="2"/>
      </rPr>
      <t xml:space="preserve">
</t>
    </r>
    <r>
      <rPr>
        <i/>
        <sz val="11"/>
        <rFont val="Segoe UI Semibold"/>
        <family val="2"/>
      </rPr>
      <t>יש להזין יחידה מידה התואמת את יחידת התפוקה הנבחרת. לדוגמא: מטר קוב לשנה.</t>
    </r>
  </si>
  <si>
    <r>
      <t xml:space="preserve">אתר
</t>
    </r>
    <r>
      <rPr>
        <i/>
        <sz val="11"/>
        <rFont val="Segoe UI Semibold"/>
        <family val="2"/>
      </rPr>
      <t>יש להזין את שמות האתרים שהוזנו בגיליון 'פרטים כלליים, עלויות ותוצאות' סעיף 1.4</t>
    </r>
  </si>
  <si>
    <r>
      <rPr>
        <b/>
        <sz val="11"/>
        <rFont val="Segoe UI Semibold"/>
        <family val="2"/>
      </rPr>
      <t>פירוט הנתונים באסמכתאות הרלוונטיות</t>
    </r>
    <r>
      <rPr>
        <b/>
        <i/>
        <sz val="11"/>
        <rFont val="Segoe UI Semibold"/>
        <family val="2"/>
      </rPr>
      <t xml:space="preserve">
נא ציין מפורט ככל הניתן את מיקום המידע המתקף לרכיב הרלוונטי, לרבות מספר העמוד באסמכתא, מספר הסעיף, מספר הטבלה וכדומה. </t>
    </r>
  </si>
  <si>
    <t>הערות כלליות לחישובי פליטות בהיעדר הפרויקט</t>
  </si>
  <si>
    <t>פקטור יעילות הפליטה מציג את יעילות פליטת גזי החממה בהיעדר הפרויקט. פקטור זה יקובע וישמש בחישובי הערכת אנרגיה צפויה לאורך חיי הפרויקט.</t>
  </si>
  <si>
    <t>2.2.1</t>
  </si>
  <si>
    <t>הערות כלליות לחישובי פליטות הפרויקט</t>
  </si>
  <si>
    <t>הערות כלליות לחישובי צריכת אנרגיה בהיעדר הפרויקט</t>
  </si>
  <si>
    <t>להלן דוגמא להזנת שורת רכיב</t>
  </si>
  <si>
    <r>
      <t xml:space="preserve">חשמל </t>
    </r>
    <r>
      <rPr>
        <sz val="11"/>
        <rFont val="Segoe UI Semibold"/>
        <family val="2"/>
      </rPr>
      <t>(קוט"ש)</t>
    </r>
  </si>
  <si>
    <r>
      <rPr>
        <b/>
        <i/>
        <sz val="11"/>
        <rFont val="Segoe UI Semibold"/>
        <family val="2"/>
      </rPr>
      <t>יש להזין מחיר ממוצע עבור כל מקור אנרגיה</t>
    </r>
    <r>
      <rPr>
        <i/>
        <sz val="11"/>
        <rFont val="Segoe UI Semibold"/>
        <family val="2"/>
      </rPr>
      <t>. אם לא ידוע מחיר מדויק, יעשה שימוש אוטומטי בערך ברירת מחדל.</t>
    </r>
  </si>
  <si>
    <r>
      <t xml:space="preserve">הוצאה על אנרגיה </t>
    </r>
    <r>
      <rPr>
        <sz val="11"/>
        <rFont val="Segoe UI Semibold"/>
        <family val="2"/>
      </rPr>
      <t>(₪)</t>
    </r>
  </si>
  <si>
    <r>
      <t xml:space="preserve">חיסכון צפוי </t>
    </r>
    <r>
      <rPr>
        <sz val="11"/>
        <rFont val="Segoe UI Semibold"/>
        <family val="2"/>
      </rPr>
      <t>(₪)</t>
    </r>
  </si>
  <si>
    <r>
      <t xml:space="preserve">החזר השקעה </t>
    </r>
    <r>
      <rPr>
        <sz val="11"/>
        <rFont val="Segoe UI Semibold"/>
        <family val="2"/>
      </rPr>
      <t>(אחוזים/שנה)</t>
    </r>
  </si>
  <si>
    <r>
      <t xml:space="preserve">דיווח לתקופות ניטור 1-3
</t>
    </r>
    <r>
      <rPr>
        <i/>
        <sz val="20"/>
        <rFont val="Segoe UI Semibold"/>
        <family val="2"/>
      </rPr>
      <t>לשימוש לאחר הטמעת הפרויקט בלבד</t>
    </r>
    <r>
      <rPr>
        <b/>
        <u/>
        <sz val="20"/>
        <rFont val="Segoe UI Semibold"/>
        <family val="2"/>
      </rPr>
      <t xml:space="preserve">
</t>
    </r>
  </si>
  <si>
    <t>2000</t>
  </si>
  <si>
    <r>
      <t xml:space="preserve">תיאור הפרויקט
</t>
    </r>
    <r>
      <rPr>
        <i/>
        <u/>
        <sz val="11"/>
        <rFont val="Segoe UI Semibold"/>
        <family val="2"/>
      </rPr>
      <t xml:space="preserve">להלן מוצגת דוגמא בלבד:
</t>
    </r>
    <r>
      <rPr>
        <i/>
        <sz val="11"/>
        <rFont val="Segoe UI Semibold"/>
        <family val="2"/>
      </rPr>
      <t>בפס ייצור של מתקן עיבוד מתכת מתבצעת החלפת 100 מנועים בעלי דירוג אנרגטי IE2 במנועים בעלי הספק זהה בדירוג אנרגטי IE4 בהספק של 5 KW כל אחד.</t>
    </r>
  </si>
  <si>
    <t>מנוע בדירוג אנרגטי IE4 בהספק 5 KW</t>
  </si>
  <si>
    <t>מתקן עיבוד מתכת, פס ייצור 1</t>
  </si>
  <si>
    <t>המעפיל 30, באר שבע</t>
  </si>
  <si>
    <t>מתקן עיבוד מתכת, פס ייצור 1, המעפיל 30 באר שבע</t>
  </si>
  <si>
    <t>מנוע בדירוג IE2 בהספק 5 KW</t>
  </si>
  <si>
    <t>מסמך PDF "בדיקת מהנדס", עמודים 3-4</t>
  </si>
  <si>
    <t>מנוע בדירוג IE4 בהספק 5 KW</t>
  </si>
  <si>
    <t>לשם מילוי טופס זה מומלץ להיעזר במדריך למילוי בקשה המצוי באתר משרד האנרגיה</t>
  </si>
  <si>
    <t>לנוחיותכם, מוצגות להלן דוגמאות לאסמכתאות קבילות:</t>
  </si>
  <si>
    <r>
      <rPr>
        <i/>
        <sz val="12"/>
        <rFont val="Segoe UI Semibold"/>
        <family val="2"/>
      </rPr>
      <t>גיליון 'פרטים כלליים, עלויות ותוצאות':</t>
    </r>
    <r>
      <rPr>
        <sz val="12"/>
        <rFont val="Segoe UI Semibold"/>
        <family val="2"/>
      </rPr>
      <t xml:space="preserve"> גיליון המכיל נתונים כלליים של היזם והפרויקט, לרבות תיאור הפרויקט, עלויותיו ותוצאותיו.</t>
    </r>
  </si>
  <si>
    <t>סה"כ חשמל נצרך</t>
  </si>
  <si>
    <r>
      <rPr>
        <i/>
        <sz val="12"/>
        <rFont val="Segoe UI Semibold"/>
        <family val="2"/>
      </rPr>
      <t>גיליון 'מנועים'</t>
    </r>
    <r>
      <rPr>
        <sz val="12"/>
        <rFont val="Segoe UI Semibold"/>
        <family val="2"/>
      </rPr>
      <t xml:space="preserve"> נועד למילוי עבור פרויקטים העוסקים בהתייעלות באנרגיה במנועים חשמליים. בקובץ זה נדרש להזין את המאפיינים ההנדסיים של הפרויקט.</t>
    </r>
  </si>
  <si>
    <t>תשתית החישובים בקובץ זה מבוססת על מתודולוגית החישובים של מנגנון התמיכות אשר פותחה על ידי המשרד להגנת הסביבה במסגרת הוראת מנכ"ל 4.41 - "מסלול סיוע להשקעות בפרויקטים להפחתת פליטות גזי חממה והתייעלות אנרגטית".</t>
  </si>
  <si>
    <r>
      <rPr>
        <b/>
        <sz val="22"/>
        <color theme="6" tint="-0.499984740745262"/>
        <rFont val="Segoe UI Semibold"/>
        <family val="2"/>
      </rPr>
      <t>מנגנון תמיכות בפרויקטים להתייעלות באנרגיה והפחתת פליטות</t>
    </r>
    <r>
      <rPr>
        <b/>
        <sz val="18"/>
        <color theme="6" tint="-0.499984740745262"/>
        <rFont val="Segoe UI Semibold"/>
        <family val="2"/>
      </rPr>
      <t xml:space="preserve">
</t>
    </r>
    <r>
      <rPr>
        <b/>
        <sz val="16"/>
        <color theme="6" tint="-0.499984740745262"/>
        <rFont val="Segoe UI Semibold"/>
        <family val="2"/>
      </rPr>
      <t xml:space="preserve">בקשת תמיכה בפרויקטי התייעלות במנועים
</t>
    </r>
    <r>
      <rPr>
        <b/>
        <sz val="12"/>
        <color theme="6" tint="-0.499984740745262"/>
        <rFont val="Segoe UI Semibold"/>
        <family val="2"/>
      </rPr>
      <t xml:space="preserve">גרסה 1 יולי 2021
</t>
    </r>
    <r>
      <rPr>
        <b/>
        <sz val="11"/>
        <color theme="6" tint="-0.499984740745262"/>
        <rFont val="Segoe UI Semibold"/>
        <family val="2"/>
      </rPr>
      <t xml:space="preserve">
</t>
    </r>
  </si>
  <si>
    <r>
      <t xml:space="preserve">קוט"ש נחסך להיקף סיוע מבוקש בשנה אחת ש"ח / KWh
</t>
    </r>
    <r>
      <rPr>
        <i/>
        <u/>
        <sz val="11"/>
        <rFont val="Segoe UI Semibold"/>
        <family val="2"/>
      </rPr>
      <t>להלן: "הניקוד הגולמי" כמופיע בתנאים למכרז זה</t>
    </r>
  </si>
  <si>
    <r>
      <t xml:space="preserve">על פי תנאיי המכרז תקופת ההחזר של הפרויקט (לפני שקלול המענק) </t>
    </r>
    <r>
      <rPr>
        <i/>
        <u/>
        <sz val="11"/>
        <rFont val="Segoe UI Semibold"/>
        <family val="2"/>
      </rPr>
      <t>לא תפחת מ-24 חודשים ולא תעלה על 12 שנים</t>
    </r>
  </si>
  <si>
    <r>
      <rPr>
        <i/>
        <sz val="11"/>
        <rFont val="Segoe UI Semibold"/>
        <family val="2"/>
      </rPr>
      <t>יש לציין 2 אנשי קשר ופרטי התקשורת מלאים.</t>
    </r>
    <r>
      <rPr>
        <b/>
        <i/>
        <sz val="11"/>
        <rFont val="Segoe UI Semibold"/>
        <family val="2"/>
      </rPr>
      <t xml:space="preserve"> 
1. אנשי הקשר יהיו מוסמכים לחייב את היזם, לפנות למשרד בשם היזם, ולקבל הודעות/ הנחיות עבורו. היזם יהיה רשאי להחליף את הנציג המוסמך באמצעות הודעה בכתב למשרד. 
</t>
    </r>
    <r>
      <rPr>
        <i/>
        <sz val="11"/>
        <color rgb="FFFF0000"/>
        <rFont val="Segoe UI Semibold"/>
        <family val="2"/>
      </rPr>
      <t>2. יש להזין לכל הפחות איש קשר אחד מההנהלה הבכירה בארגון ולכל הפחות איש קשר אחד לו היכרות מקצועית/ הנדסית עם הפרויקט.
3. שים לב: שדות תיאור הפרויקט יפתחו  אך ורק לאחר הזנת פרטים מלאים של אנשי הקשר.</t>
    </r>
  </si>
  <si>
    <t>סיכום תוצאות הפרויקט</t>
  </si>
  <si>
    <t xml:space="preserve">החישובים מבוססים על מתולוגיה מאושרת ממנגנון ה CDM באו"ם: </t>
  </si>
  <si>
    <t>IID: Energy efficiency and fuel switching measures for industrial facilities</t>
  </si>
  <si>
    <t>היקף ההתייעלות של הפרויקט</t>
  </si>
  <si>
    <t>היקף התייעלות באנרגיה והפחתת פליטות גזי חממה</t>
  </si>
  <si>
    <r>
      <rPr>
        <sz val="11"/>
        <rFont val="Segoe UI Semibold"/>
        <family val="2"/>
      </rPr>
      <t>עלויות הפרויקט</t>
    </r>
    <r>
      <rPr>
        <u/>
        <sz val="11"/>
        <rFont val="Segoe UI Semibold"/>
        <family val="2"/>
      </rPr>
      <t xml:space="preserve">
</t>
    </r>
    <r>
      <rPr>
        <i/>
        <u/>
        <sz val="11"/>
        <rFont val="Segoe UI Semibold"/>
        <family val="2"/>
      </rPr>
      <t>הנחיות למילוי:</t>
    </r>
    <r>
      <rPr>
        <u/>
        <sz val="11"/>
        <rFont val="Segoe UI Semibold"/>
        <family val="2"/>
      </rPr>
      <t xml:space="preserve">
</t>
    </r>
    <r>
      <rPr>
        <sz val="11"/>
        <rFont val="Segoe UI Semibold"/>
        <family val="2"/>
      </rPr>
      <t xml:space="preserve">1. </t>
    </r>
    <r>
      <rPr>
        <i/>
        <sz val="11"/>
        <rFont val="Segoe UI Semibold"/>
        <family val="2"/>
      </rPr>
      <t>ראה להלן דוגמא להזנת שורת עלות בשורה הראשונה בטבלה משמאל.
2. בטבלה הבאה יש לתאר את רכיבי הציוד המותקנים בפרויקט - יש להוסיף שורה לכל פריט ציוד או רכיב.
3. גובה המענק מחושב מתוך סכום ההשקעה הכולל אשר הוזן. יש לכלול בסעיף זה גם מע"מ.</t>
    </r>
    <r>
      <rPr>
        <u/>
        <sz val="11"/>
        <rFont val="Segoe UI Semibold"/>
        <family val="2"/>
      </rPr>
      <t xml:space="preserve">
</t>
    </r>
    <r>
      <rPr>
        <sz val="11"/>
        <rFont val="Segoe UI Semibold"/>
        <family val="2"/>
      </rPr>
      <t xml:space="preserve">4. בהתאם להוראות המכרז, במסגרת עלות הפרויקט </t>
    </r>
    <r>
      <rPr>
        <u/>
        <sz val="11"/>
        <rFont val="Segoe UI Semibold"/>
        <family val="2"/>
      </rPr>
      <t>אין לכלול</t>
    </r>
    <r>
      <rPr>
        <sz val="11"/>
        <rFont val="Segoe UI Semibold"/>
        <family val="2"/>
      </rPr>
      <t>: 
- הוצאות מימון לחברות אסקו או לחברות המבצעות את הפרויקט מטעם המציע;
- הוצאות לתכנון הפרויקט והגשת ההצעה (אלו יוכרו במסגרת תקציב תכנון והגשת פרויקטים נפרד כמתואר במכרז).</t>
    </r>
  </si>
  <si>
    <t xml:space="preserve">הנתונים המוזנים בגיליונות משמשים לחישוב ההתייעלות באנרגיה וההפחתה הצפויה בפליטות גזי חממה. </t>
  </si>
  <si>
    <t>היקף ההתייעלות הצפוי לאחר ביצוע הפרויקט</t>
  </si>
  <si>
    <t>ש"ח</t>
  </si>
  <si>
    <r>
      <t xml:space="preserve">סה"כ הוצאה </t>
    </r>
    <r>
      <rPr>
        <sz val="11"/>
        <rFont val="Segoe UI Semibold"/>
        <family val="2"/>
      </rPr>
      <t>(ש"ח)</t>
    </r>
  </si>
  <si>
    <t>ש"ח / קוט"ש</t>
  </si>
  <si>
    <r>
      <t xml:space="preserve">אחוז המענק המבוקש מסך ההשקעה 
</t>
    </r>
    <r>
      <rPr>
        <i/>
        <sz val="11"/>
        <rFont val="Segoe UI Semibold"/>
        <family val="2"/>
      </rPr>
      <t>(בין 1% ל- 35% באחוזים שלמים)</t>
    </r>
    <r>
      <rPr>
        <sz val="11"/>
        <rFont val="Segoe UI Semibold"/>
        <family val="2"/>
      </rPr>
      <t xml:space="preserve">
</t>
    </r>
    <r>
      <rPr>
        <i/>
        <sz val="11"/>
        <color rgb="FFFF0000"/>
        <rFont val="Segoe UI Semibold"/>
        <family val="2"/>
      </rPr>
      <t>סכום המענק בפועל יחושב בהתבסס על הנמוך מבין הבאים: עלות הפרויקט על פי ההצעה, או עלות הפרויקט בפועל על פי אישור בגין הוצאות הפרויקט בפועל בהתאם לנספח הרלוונטי במכרז, או מיליון שקלים חדשים (800,000 ש"ח).</t>
    </r>
  </si>
  <si>
    <t xml:space="preserve">במסגרת מכרז זה, לא יותר שינוי בתפוקת האתר (בהתאם ליחידת התפוקה המשקפת את רמת הפעילות באתר) בין תרחיש הבסיס ותרחיש הפרויקט. לפיכך,  תפוקת האתר שהוזנה לחישובי תרחיש הבסיס תמשך אוטומטית עבור חישובי תרחיש הפרויקט ולא יתאפשר בה שינוי.  בהמשך לכך, לעניין צרכני האנרגיה עצמם, תותר רק החלפת מערכות שתפוקתן לא משתנה ביותר מ-20% ביחס למערכת הקיימת (כדוגמה, תפוקת המנוע החדש לא תגדל או תפחת ביותר מ-20% מתפוקת המנוע המוחלף). </t>
  </si>
  <si>
    <t>כלי חישובי זה מיועד לפרויקטים העוסקים בהתייעלות אנרגטית במנועים חשמליים על בסיס בקרת מהירות . אין להשתמש בגיליון זה עבור פרוייקטים העוסקים בהחלפת מדחסים (החלפת מדחסים תוגש בטופס בקשה לתמיכה בפרויקטי התייעלות במדחסים).</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</si>
</sst>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 #,##0.00_ ;_ * \-#,##0.00_ ;_ * &quot;-&quot;??_ ;_ @_ "/>
    <numFmt numFmtId="164" formatCode="0.0"/>
    <numFmt numFmtId="165" formatCode="[$-1010000]d/m/yy;@"/>
    <numFmt numFmtId="166" formatCode="0.0%"/>
    <numFmt numFmtId="167" formatCode="_ * #,##0_ ;_ * \-#,##0_ ;_ * &quot;-&quot;??_ ;_ @_ "/>
    <numFmt numFmtId="168" formatCode="#,##0.0"/>
    <numFmt numFmtId="169" formatCode="&quot;₪&quot;\ #,##0.00"/>
    <numFmt numFmtId="170" formatCode="&quot;₪&quot;\ #,##0"/>
    <numFmt numFmtId="171" formatCode="0.00000000000000"/>
  </numFmts>
  <fonts count="65">
    <font>
      <sz val="11"/>
      <color theme="1"/>
      <name val="Arial"/>
      <family val="2"/>
      <charset val="177"/>
      <scheme val="minor"/>
    </font>
    <font>
      <sz val="11"/>
      <name val="Arial"/>
      <family val="2"/>
      <scheme val="minor"/>
    </font>
    <font>
      <u/>
      <sz val="8.8000000000000007"/>
      <color theme="10"/>
      <name val="Arial"/>
      <family val="2"/>
      <charset val="177"/>
    </font>
    <font>
      <sz val="11"/>
      <color theme="1"/>
      <name val="Arial"/>
      <family val="2"/>
      <charset val="177"/>
      <scheme val="minor"/>
    </font>
    <font>
      <i/>
      <sz val="11"/>
      <name val="Arial"/>
      <family val="2"/>
      <scheme val="minor"/>
    </font>
    <font>
      <b/>
      <sz val="11"/>
      <name val="Arial"/>
      <family val="2"/>
      <scheme val="minor"/>
    </font>
    <font>
      <sz val="12"/>
      <name val="宋体"/>
      <charset val="134"/>
    </font>
    <font>
      <u/>
      <sz val="8.8000000000000007"/>
      <color indexed="12"/>
      <name val="Arial"/>
      <family val="2"/>
      <charset val="177"/>
    </font>
    <font>
      <b/>
      <u/>
      <sz val="20"/>
      <name val="Arial"/>
      <family val="2"/>
      <scheme val="minor"/>
    </font>
    <font>
      <b/>
      <sz val="12"/>
      <name val="Arial"/>
      <family val="2"/>
      <scheme val="minor"/>
    </font>
    <font>
      <sz val="12"/>
      <name val="Arial"/>
      <family val="2"/>
      <scheme val="minor"/>
    </font>
    <font>
      <b/>
      <u/>
      <sz val="11"/>
      <name val="Arial"/>
      <family val="2"/>
      <scheme val="minor"/>
    </font>
    <font>
      <sz val="14"/>
      <name val="Arial"/>
      <family val="2"/>
      <scheme val="minor"/>
    </font>
    <font>
      <b/>
      <u/>
      <sz val="14"/>
      <name val="Arial"/>
      <family val="2"/>
      <scheme val="minor"/>
    </font>
    <font>
      <i/>
      <u/>
      <sz val="11"/>
      <name val="Arial"/>
      <family val="2"/>
      <scheme val="minor"/>
    </font>
    <font>
      <i/>
      <u/>
      <sz val="11"/>
      <name val="Arial"/>
      <family val="2"/>
    </font>
    <font>
      <b/>
      <sz val="14"/>
      <name val="Arial"/>
      <family val="2"/>
      <scheme val="minor"/>
    </font>
    <font>
      <i/>
      <sz val="20"/>
      <name val="Arial"/>
      <family val="2"/>
      <scheme val="minor"/>
    </font>
    <font>
      <b/>
      <u/>
      <sz val="22"/>
      <name val="Arial"/>
      <family val="2"/>
      <scheme val="minor"/>
    </font>
    <font>
      <u/>
      <sz val="11"/>
      <name val="Arial"/>
      <family val="2"/>
      <scheme val="minor"/>
    </font>
    <font>
      <sz val="10"/>
      <name val="Arial"/>
      <family val="2"/>
      <scheme val="minor"/>
    </font>
    <font>
      <b/>
      <sz val="22"/>
      <name val="Arial"/>
      <family val="2"/>
      <scheme val="minor"/>
    </font>
    <font>
      <sz val="10"/>
      <name val="Arial"/>
      <family val="2"/>
    </font>
    <font>
      <b/>
      <sz val="11"/>
      <color rgb="FFFF0000"/>
      <name val="Arial"/>
      <family val="2"/>
      <scheme val="minor"/>
    </font>
    <font>
      <sz val="11"/>
      <color rgb="FFFF0000"/>
      <name val="Arial"/>
      <family val="2"/>
      <scheme val="minor"/>
    </font>
    <font>
      <b/>
      <sz val="11"/>
      <color theme="1"/>
      <name val="Arial"/>
      <family val="2"/>
      <scheme val="minor"/>
    </font>
    <font>
      <b/>
      <sz val="14"/>
      <color theme="1"/>
      <name val="Arial"/>
      <family val="2"/>
      <scheme val="minor"/>
    </font>
    <font>
      <sz val="8"/>
      <name val="Arial"/>
      <family val="2"/>
      <scheme val="minor"/>
    </font>
    <font>
      <sz val="10"/>
      <color rgb="FFFF0000"/>
      <name val="Arial"/>
      <family val="2"/>
    </font>
    <font>
      <sz val="8"/>
      <name val="Arial"/>
      <family val="2"/>
      <charset val="177"/>
      <scheme val="minor"/>
    </font>
    <font>
      <b/>
      <sz val="11"/>
      <color theme="6" tint="-0.499984740745262"/>
      <name val="Segoe UI Semibold"/>
      <family val="2"/>
    </font>
    <font>
      <b/>
      <sz val="22"/>
      <color theme="6" tint="-0.499984740745262"/>
      <name val="Segoe UI Semibold"/>
      <family val="2"/>
    </font>
    <font>
      <b/>
      <sz val="18"/>
      <color theme="6" tint="-0.499984740745262"/>
      <name val="Segoe UI Semibold"/>
      <family val="2"/>
    </font>
    <font>
      <b/>
      <sz val="16"/>
      <color theme="6" tint="-0.499984740745262"/>
      <name val="Segoe UI Semibold"/>
      <family val="2"/>
    </font>
    <font>
      <b/>
      <sz val="12"/>
      <color theme="6" tint="-0.499984740745262"/>
      <name val="Segoe UI Semibold"/>
      <family val="2"/>
    </font>
    <font>
      <sz val="11"/>
      <name val="Segoe UI Semibold"/>
      <family val="2"/>
    </font>
    <font>
      <i/>
      <u/>
      <sz val="12"/>
      <name val="Segoe UI Semibold"/>
      <family val="2"/>
    </font>
    <font>
      <sz val="12"/>
      <name val="Segoe UI Semibold"/>
      <family val="2"/>
    </font>
    <font>
      <b/>
      <u/>
      <sz val="12"/>
      <name val="Segoe UI Semibold"/>
      <family val="2"/>
    </font>
    <font>
      <b/>
      <sz val="12"/>
      <name val="Segoe UI Semibold"/>
      <family val="2"/>
    </font>
    <font>
      <i/>
      <u/>
      <sz val="11"/>
      <name val="Segoe UI Semibold"/>
      <family val="2"/>
    </font>
    <font>
      <b/>
      <i/>
      <u/>
      <sz val="12"/>
      <name val="Segoe UI Semibold"/>
      <family val="2"/>
    </font>
    <font>
      <b/>
      <u/>
      <sz val="14"/>
      <name val="Segoe UI Semibold"/>
      <family val="2"/>
    </font>
    <font>
      <i/>
      <sz val="11"/>
      <name val="Segoe UI Semibold"/>
      <family val="2"/>
    </font>
    <font>
      <sz val="14"/>
      <name val="Segoe UI Semibold"/>
      <family val="2"/>
    </font>
    <font>
      <b/>
      <sz val="11"/>
      <name val="Segoe UI Semibold"/>
      <family val="2"/>
    </font>
    <font>
      <sz val="11"/>
      <color rgb="FFFFFF00"/>
      <name val="Segoe UI Semibold"/>
      <family val="2"/>
    </font>
    <font>
      <b/>
      <u/>
      <sz val="16"/>
      <color theme="6" tint="-0.499984740745262"/>
      <name val="Segoe UI Semibold"/>
      <family val="2"/>
    </font>
    <font>
      <i/>
      <sz val="12"/>
      <name val="Segoe UI Semibold"/>
      <family val="2"/>
    </font>
    <font>
      <b/>
      <sz val="14"/>
      <name val="Segoe UI Semibold"/>
      <family val="2"/>
    </font>
    <font>
      <b/>
      <u/>
      <sz val="11"/>
      <name val="Segoe UI Semibold"/>
      <family val="2"/>
    </font>
    <font>
      <i/>
      <sz val="11"/>
      <color rgb="FFFF0000"/>
      <name val="Segoe UI Semibold"/>
      <family val="2"/>
    </font>
    <font>
      <b/>
      <sz val="11"/>
      <color rgb="FFFF0000"/>
      <name val="Segoe UI Semibold"/>
      <family val="2"/>
    </font>
    <font>
      <b/>
      <i/>
      <sz val="11"/>
      <name val="Segoe UI Semibold"/>
      <family val="2"/>
    </font>
    <font>
      <u/>
      <sz val="11"/>
      <name val="Segoe UI Semibold"/>
      <family val="2"/>
    </font>
    <font>
      <u/>
      <sz val="16"/>
      <color theme="6" tint="-0.499984740745262"/>
      <name val="Segoe UI Semibold"/>
      <family val="2"/>
    </font>
    <font>
      <i/>
      <sz val="11"/>
      <color rgb="FF222222"/>
      <name val="Segoe UI Semibold"/>
      <family val="2"/>
    </font>
    <font>
      <b/>
      <u/>
      <sz val="20"/>
      <name val="Segoe UI Semibold"/>
      <family val="2"/>
    </font>
    <font>
      <i/>
      <sz val="20"/>
      <name val="Segoe UI Semibold"/>
      <family val="2"/>
    </font>
    <font>
      <i/>
      <sz val="14"/>
      <name val="Segoe UI Semibold"/>
      <family val="2"/>
    </font>
    <font>
      <sz val="11"/>
      <color theme="1"/>
      <name val="Segoe UI Semibold"/>
      <family val="2"/>
    </font>
    <font>
      <sz val="10"/>
      <name val="Segoe UI Semibold"/>
      <family val="2"/>
    </font>
    <font>
      <b/>
      <u/>
      <sz val="22"/>
      <name val="Segoe UI Semibold"/>
      <family val="2"/>
    </font>
    <font>
      <b/>
      <sz val="22"/>
      <name val="Segoe UI Semibold"/>
      <family val="2"/>
    </font>
    <font>
      <u/>
      <sz val="11"/>
      <color theme="10"/>
      <name val="Arial"/>
      <family val="2"/>
      <charset val="177"/>
    </font>
  </fonts>
  <fills count="1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249977111117893"/>
        <bgColor indexed="64"/>
      </patternFill>
    </fill>
    <fill>
      <patternFill patternType="solid">
        <fgColor rgb="FFFF000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63377788628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65">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auto="1"/>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style="thin">
        <color auto="1"/>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style="thin">
        <color auto="1"/>
      </right>
      <top style="medium">
        <color indexed="64"/>
      </top>
      <bottom style="thin">
        <color auto="1"/>
      </bottom>
      <diagonal/>
    </border>
    <border>
      <left style="thin">
        <color auto="1"/>
      </left>
      <right style="medium">
        <color indexed="64"/>
      </right>
      <top/>
      <bottom style="thin">
        <color auto="1"/>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auto="1"/>
      </right>
      <top style="thin">
        <color theme="1" tint="0.14999847407452621"/>
      </top>
      <bottom style="thin">
        <color auto="1"/>
      </bottom>
      <diagonal/>
    </border>
    <border>
      <left style="thin">
        <color auto="1"/>
      </left>
      <right style="thin">
        <color theme="1" tint="0.14999847407452621"/>
      </right>
      <top style="thin">
        <color theme="1" tint="0.14999847407452621"/>
      </top>
      <bottom style="thin">
        <color auto="1"/>
      </bottom>
      <diagonal/>
    </border>
    <border>
      <left style="thin">
        <color theme="1" tint="0.14999847407452621"/>
      </left>
      <right style="thin">
        <color auto="1"/>
      </right>
      <top style="thin">
        <color auto="1"/>
      </top>
      <bottom style="thin">
        <color theme="1" tint="0.14999847407452621"/>
      </bottom>
      <diagonal/>
    </border>
    <border>
      <left style="thin">
        <color auto="1"/>
      </left>
      <right style="thin">
        <color theme="1" tint="0.14999847407452621"/>
      </right>
      <top style="thin">
        <color auto="1"/>
      </top>
      <bottom style="thin">
        <color theme="1" tint="0.14999847407452621"/>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top style="thin">
        <color theme="1" tint="0.249977111117893"/>
      </top>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style="thin">
        <color theme="1" tint="0.249977111117893"/>
      </right>
      <top/>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diagonal/>
    </border>
    <border>
      <left style="thin">
        <color theme="1" tint="0.14999847407452621"/>
      </left>
      <right style="thin">
        <color theme="1" tint="0.14999847407452621"/>
      </right>
      <top/>
      <bottom style="thin">
        <color theme="1" tint="0.14999847407452621"/>
      </bottom>
      <diagonal/>
    </border>
    <border>
      <left style="thin">
        <color theme="1" tint="0.14999847407452621"/>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249977111117893"/>
      </right>
      <top style="thin">
        <color theme="1" tint="0.14999847407452621"/>
      </top>
      <bottom style="thin">
        <color theme="1" tint="0.14999847407452621"/>
      </bottom>
      <diagonal/>
    </border>
    <border>
      <left style="thin">
        <color theme="6" tint="-0.499984740745262"/>
      </left>
      <right/>
      <top style="thin">
        <color theme="6" tint="-0.499984740745262"/>
      </top>
      <bottom/>
      <diagonal/>
    </border>
    <border>
      <left/>
      <right/>
      <top style="thin">
        <color theme="6" tint="-0.499984740745262"/>
      </top>
      <bottom/>
      <diagonal/>
    </border>
    <border>
      <left/>
      <right style="thin">
        <color theme="6" tint="-0.499984740745262"/>
      </right>
      <top style="thin">
        <color theme="6" tint="-0.499984740745262"/>
      </top>
      <bottom/>
      <diagonal/>
    </border>
    <border>
      <left style="thin">
        <color theme="6" tint="-0.499984740745262"/>
      </left>
      <right/>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s>
  <cellStyleXfs count="34">
    <xf numFmtId="0" fontId="0"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165" fontId="3" fillId="0" borderId="0"/>
    <xf numFmtId="165" fontId="2" fillId="0" borderId="0" applyNumberFormat="0" applyFill="0" applyBorder="0" applyAlignment="0" applyProtection="0">
      <alignment vertical="top"/>
      <protection locked="0"/>
    </xf>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0" fontId="6" fillId="0" borderId="0"/>
    <xf numFmtId="0" fontId="7" fillId="0" borderId="0" applyNumberFormat="0" applyFill="0" applyBorder="0" applyAlignment="0" applyProtection="0">
      <alignment vertical="top"/>
      <protection locked="0"/>
    </xf>
    <xf numFmtId="9" fontId="3" fillId="0" borderId="0" applyFont="0" applyFill="0" applyBorder="0" applyAlignment="0" applyProtection="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cellStyleXfs>
  <cellXfs count="851">
    <xf numFmtId="0" fontId="0" fillId="0" borderId="0" xfId="0"/>
    <xf numFmtId="0" fontId="1" fillId="4" borderId="1" xfId="0" applyFont="1" applyFill="1" applyBorder="1" applyAlignment="1" applyProtection="1">
      <alignment vertical="top" wrapText="1"/>
      <protection locked="0"/>
    </xf>
    <xf numFmtId="0" fontId="1" fillId="3" borderId="0" xfId="8" applyNumberFormat="1" applyFont="1" applyFill="1" applyBorder="1" applyAlignment="1" applyProtection="1">
      <alignment vertical="top"/>
    </xf>
    <xf numFmtId="0" fontId="5" fillId="3" borderId="0" xfId="8" applyNumberFormat="1" applyFont="1" applyFill="1" applyBorder="1" applyAlignment="1" applyProtection="1">
      <alignment vertical="top"/>
    </xf>
    <xf numFmtId="0" fontId="4" fillId="3" borderId="0" xfId="8" applyNumberFormat="1" applyFont="1" applyFill="1" applyBorder="1" applyAlignment="1" applyProtection="1">
      <alignment vertical="top" wrapText="1"/>
    </xf>
    <xf numFmtId="0" fontId="1" fillId="3" borderId="0" xfId="8" applyNumberFormat="1" applyFont="1" applyFill="1" applyBorder="1" applyAlignment="1" applyProtection="1">
      <alignment vertical="top" wrapText="1"/>
    </xf>
    <xf numFmtId="0" fontId="5" fillId="3" borderId="0" xfId="8" applyNumberFormat="1" applyFont="1" applyFill="1" applyAlignment="1" applyProtection="1">
      <alignment horizontal="right" vertical="top" wrapText="1"/>
    </xf>
    <xf numFmtId="0" fontId="5" fillId="3" borderId="0" xfId="8" applyNumberFormat="1" applyFont="1" applyFill="1" applyBorder="1" applyAlignment="1" applyProtection="1">
      <alignment horizontal="right" vertical="top" wrapText="1"/>
    </xf>
    <xf numFmtId="0" fontId="1" fillId="2" borderId="0" xfId="0" applyFont="1" applyFill="1" applyAlignment="1" applyProtection="1">
      <alignment vertical="top"/>
    </xf>
    <xf numFmtId="0" fontId="8" fillId="2" borderId="0" xfId="0" applyFont="1" applyFill="1" applyAlignment="1" applyProtection="1">
      <alignment vertical="top" wrapText="1"/>
    </xf>
    <xf numFmtId="0" fontId="10" fillId="2" borderId="0" xfId="0" applyFont="1" applyFill="1" applyAlignment="1" applyProtection="1">
      <alignment wrapText="1"/>
    </xf>
    <xf numFmtId="0" fontId="16" fillId="3" borderId="0" xfId="0" applyNumberFormat="1" applyFont="1" applyFill="1" applyAlignment="1" applyProtection="1">
      <alignment vertical="center"/>
    </xf>
    <xf numFmtId="0" fontId="12" fillId="2" borderId="0" xfId="0" applyFont="1" applyFill="1" applyBorder="1" applyAlignment="1" applyProtection="1">
      <alignment vertical="top"/>
    </xf>
    <xf numFmtId="0" fontId="12" fillId="2" borderId="0" xfId="0" applyFont="1" applyFill="1" applyBorder="1" applyAlignment="1" applyProtection="1">
      <alignment horizontal="right" vertical="top"/>
    </xf>
    <xf numFmtId="0" fontId="1" fillId="3" borderId="0" xfId="0" applyFont="1" applyFill="1" applyAlignment="1" applyProtection="1">
      <alignment vertical="top"/>
    </xf>
    <xf numFmtId="0" fontId="12" fillId="3" borderId="0" xfId="0" applyFont="1" applyFill="1" applyBorder="1" applyAlignment="1" applyProtection="1">
      <alignment vertical="top"/>
    </xf>
    <xf numFmtId="0" fontId="1" fillId="3" borderId="0" xfId="0" applyFont="1" applyFill="1" applyBorder="1" applyAlignment="1" applyProtection="1">
      <alignment vertical="top"/>
    </xf>
    <xf numFmtId="0" fontId="5" fillId="3" borderId="0" xfId="0" applyFont="1" applyFill="1" applyAlignment="1" applyProtection="1">
      <alignment vertical="top"/>
    </xf>
    <xf numFmtId="0" fontId="1" fillId="3" borderId="0" xfId="0" applyFont="1" applyFill="1" applyBorder="1" applyAlignment="1" applyProtection="1">
      <alignment horizontal="right" vertical="top"/>
    </xf>
    <xf numFmtId="0" fontId="1" fillId="0" borderId="0" xfId="0" applyFont="1" applyAlignment="1" applyProtection="1">
      <alignment vertical="top"/>
    </xf>
    <xf numFmtId="0" fontId="1" fillId="2" borderId="0" xfId="0" applyFont="1" applyFill="1" applyAlignment="1" applyProtection="1">
      <alignment horizontal="right" vertical="top"/>
    </xf>
    <xf numFmtId="0" fontId="11" fillId="3" borderId="0" xfId="0" applyFont="1" applyFill="1" applyAlignment="1" applyProtection="1">
      <alignment vertical="top"/>
    </xf>
    <xf numFmtId="0" fontId="1" fillId="3" borderId="0" xfId="0" applyFont="1" applyFill="1" applyAlignment="1" applyProtection="1">
      <alignment horizontal="right" vertical="top"/>
    </xf>
    <xf numFmtId="0" fontId="1" fillId="3" borderId="1" xfId="0" applyFont="1" applyFill="1" applyBorder="1" applyAlignment="1" applyProtection="1">
      <alignment horizontal="center" vertical="top"/>
    </xf>
    <xf numFmtId="0" fontId="1" fillId="4" borderId="1" xfId="0" applyFont="1" applyFill="1" applyBorder="1" applyAlignment="1" applyProtection="1">
      <alignment vertical="top"/>
    </xf>
    <xf numFmtId="0" fontId="1" fillId="5" borderId="2" xfId="0" applyFont="1" applyFill="1" applyBorder="1" applyAlignment="1" applyProtection="1">
      <alignment vertical="top"/>
    </xf>
    <xf numFmtId="0" fontId="13" fillId="2" borderId="0" xfId="0" applyFont="1" applyFill="1" applyBorder="1" applyAlignment="1" applyProtection="1">
      <alignment vertical="top"/>
    </xf>
    <xf numFmtId="0" fontId="15" fillId="3" borderId="0" xfId="0" applyFont="1" applyFill="1" applyAlignment="1" applyProtection="1">
      <alignment horizontal="right" readingOrder="2"/>
    </xf>
    <xf numFmtId="0" fontId="1" fillId="0" borderId="0" xfId="0" applyFont="1" applyFill="1" applyBorder="1" applyAlignment="1" applyProtection="1">
      <alignment vertical="top"/>
    </xf>
    <xf numFmtId="0" fontId="5" fillId="3" borderId="0" xfId="0" applyFont="1" applyFill="1" applyBorder="1" applyAlignment="1" applyProtection="1">
      <alignment vertical="top"/>
    </xf>
    <xf numFmtId="0" fontId="1" fillId="3" borderId="1" xfId="0" applyFont="1" applyFill="1" applyBorder="1" applyAlignment="1" applyProtection="1">
      <alignment vertical="top" wrapText="1"/>
    </xf>
    <xf numFmtId="0" fontId="1" fillId="3" borderId="1" xfId="0" applyFont="1" applyFill="1" applyBorder="1" applyAlignment="1" applyProtection="1">
      <alignment vertical="top"/>
    </xf>
    <xf numFmtId="0" fontId="5" fillId="0" borderId="0" xfId="0" applyFont="1" applyFill="1" applyProtection="1"/>
    <xf numFmtId="0" fontId="4" fillId="3" borderId="0" xfId="0" applyFont="1" applyFill="1" applyBorder="1" applyAlignment="1" applyProtection="1">
      <alignment horizontal="right" vertical="top"/>
    </xf>
    <xf numFmtId="0" fontId="5"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wrapText="1"/>
    </xf>
    <xf numFmtId="0" fontId="5" fillId="3" borderId="10" xfId="0" applyFont="1" applyFill="1" applyBorder="1" applyAlignment="1" applyProtection="1">
      <alignment horizontal="center" vertical="top"/>
    </xf>
    <xf numFmtId="0" fontId="1" fillId="2" borderId="4" xfId="0" applyFont="1" applyFill="1" applyBorder="1" applyProtection="1"/>
    <xf numFmtId="0" fontId="5" fillId="3" borderId="0" xfId="0" applyFont="1" applyFill="1" applyBorder="1" applyAlignment="1" applyProtection="1">
      <alignment horizontal="right" vertical="top"/>
    </xf>
    <xf numFmtId="0" fontId="1" fillId="3" borderId="0" xfId="0" applyFont="1" applyFill="1" applyAlignment="1" applyProtection="1">
      <alignment vertical="top" wrapText="1"/>
    </xf>
    <xf numFmtId="0" fontId="1" fillId="4" borderId="2" xfId="0" applyFont="1" applyFill="1" applyBorder="1" applyAlignment="1" applyProtection="1">
      <alignment vertical="top" wrapText="1"/>
      <protection locked="0"/>
    </xf>
    <xf numFmtId="0" fontId="1" fillId="4" borderId="4" xfId="0" applyFont="1" applyFill="1" applyBorder="1" applyAlignment="1" applyProtection="1">
      <alignment vertical="top" wrapText="1"/>
      <protection locked="0"/>
    </xf>
    <xf numFmtId="168" fontId="1" fillId="5" borderId="8" xfId="0" applyNumberFormat="1" applyFont="1" applyFill="1" applyBorder="1" applyAlignment="1" applyProtection="1">
      <alignment horizontal="center" vertical="center" wrapText="1"/>
    </xf>
    <xf numFmtId="0" fontId="5" fillId="3" borderId="0" xfId="0" applyFont="1" applyFill="1" applyBorder="1" applyAlignment="1" applyProtection="1">
      <alignment horizontal="right" vertical="top" wrapText="1"/>
    </xf>
    <xf numFmtId="0" fontId="4" fillId="3" borderId="0" xfId="0" applyFont="1" applyFill="1" applyAlignment="1" applyProtection="1">
      <alignment vertical="top"/>
    </xf>
    <xf numFmtId="0" fontId="1" fillId="4" borderId="2" xfId="0" applyFont="1" applyFill="1" applyBorder="1" applyAlignment="1" applyProtection="1">
      <alignment vertical="top"/>
      <protection locked="0"/>
    </xf>
    <xf numFmtId="1" fontId="5" fillId="3" borderId="7" xfId="0" applyNumberFormat="1" applyFont="1" applyFill="1" applyBorder="1" applyAlignment="1" applyProtection="1">
      <alignment horizontal="right" vertical="top" wrapText="1"/>
    </xf>
    <xf numFmtId="1" fontId="11" fillId="3" borderId="0" xfId="0" applyNumberFormat="1" applyFont="1" applyFill="1" applyBorder="1" applyAlignment="1" applyProtection="1">
      <alignment horizontal="right" vertical="top" wrapText="1"/>
    </xf>
    <xf numFmtId="0" fontId="1" fillId="3" borderId="0" xfId="0" applyFont="1" applyFill="1" applyBorder="1" applyAlignment="1" applyProtection="1">
      <alignment vertical="top" wrapText="1"/>
    </xf>
    <xf numFmtId="0" fontId="5" fillId="3" borderId="0" xfId="0" applyFont="1" applyFill="1" applyAlignment="1" applyProtection="1">
      <alignment vertical="center"/>
    </xf>
    <xf numFmtId="0" fontId="1" fillId="3" borderId="2" xfId="0" applyFont="1" applyFill="1" applyBorder="1" applyAlignment="1" applyProtection="1">
      <alignment vertical="top" wrapText="1"/>
    </xf>
    <xf numFmtId="0" fontId="1" fillId="3" borderId="0" xfId="0" applyFont="1" applyFill="1" applyProtection="1"/>
    <xf numFmtId="0" fontId="1" fillId="3" borderId="12" xfId="0" applyFont="1" applyFill="1" applyBorder="1" applyAlignment="1" applyProtection="1">
      <alignment vertical="top"/>
    </xf>
    <xf numFmtId="0" fontId="1" fillId="3" borderId="12" xfId="0" applyFont="1" applyFill="1" applyBorder="1" applyAlignment="1" applyProtection="1">
      <alignment horizontal="right" vertical="top"/>
    </xf>
    <xf numFmtId="0" fontId="1" fillId="4" borderId="1" xfId="8" applyNumberFormat="1" applyFont="1" applyFill="1" applyBorder="1" applyAlignment="1" applyProtection="1">
      <alignment vertical="top"/>
      <protection locked="0"/>
    </xf>
    <xf numFmtId="0" fontId="12" fillId="2" borderId="0" xfId="11" applyNumberFormat="1" applyFont="1" applyFill="1" applyBorder="1" applyAlignment="1" applyProtection="1">
      <alignment vertical="top"/>
    </xf>
    <xf numFmtId="0" fontId="13" fillId="2" borderId="0" xfId="11" applyNumberFormat="1" applyFont="1" applyFill="1" applyBorder="1" applyAlignment="1" applyProtection="1">
      <alignment vertical="top"/>
    </xf>
    <xf numFmtId="0" fontId="1" fillId="3" borderId="0" xfId="8" applyNumberFormat="1" applyFont="1" applyFill="1" applyAlignment="1" applyProtection="1">
      <alignment vertical="top"/>
    </xf>
    <xf numFmtId="0" fontId="5" fillId="3" borderId="1" xfId="8" applyNumberFormat="1" applyFont="1" applyFill="1" applyBorder="1" applyAlignment="1" applyProtection="1">
      <alignment vertical="top"/>
    </xf>
    <xf numFmtId="0" fontId="4" fillId="3" borderId="0" xfId="8" applyNumberFormat="1" applyFont="1" applyFill="1" applyAlignment="1" applyProtection="1">
      <alignment vertical="top"/>
    </xf>
    <xf numFmtId="0" fontId="4" fillId="3" borderId="0" xfId="8" applyNumberFormat="1" applyFont="1" applyFill="1" applyBorder="1" applyAlignment="1" applyProtection="1">
      <alignment vertical="top"/>
    </xf>
    <xf numFmtId="0" fontId="1" fillId="3" borderId="1" xfId="8" applyNumberFormat="1" applyFont="1" applyFill="1" applyBorder="1" applyAlignment="1" applyProtection="1">
      <alignment vertical="top" wrapText="1"/>
    </xf>
    <xf numFmtId="0" fontId="1" fillId="3" borderId="1" xfId="8" applyNumberFormat="1" applyFont="1" applyFill="1" applyBorder="1" applyAlignment="1" applyProtection="1">
      <alignment vertical="top"/>
    </xf>
    <xf numFmtId="0" fontId="1" fillId="3" borderId="0" xfId="8" applyNumberFormat="1" applyFont="1" applyFill="1" applyBorder="1" applyAlignment="1" applyProtection="1">
      <alignment horizontal="right" vertical="top"/>
    </xf>
    <xf numFmtId="0" fontId="1" fillId="0" borderId="1" xfId="8" applyNumberFormat="1" applyFont="1" applyFill="1" applyBorder="1" applyAlignment="1" applyProtection="1">
      <alignment horizontal="right" vertical="top"/>
    </xf>
    <xf numFmtId="0" fontId="1" fillId="4" borderId="1" xfId="8" applyNumberFormat="1" applyFont="1" applyFill="1" applyBorder="1" applyAlignment="1" applyProtection="1">
      <alignment vertical="top" wrapText="1"/>
      <protection locked="0"/>
    </xf>
    <xf numFmtId="0" fontId="1" fillId="3" borderId="0" xfId="8" applyNumberFormat="1" applyFont="1" applyFill="1" applyAlignment="1" applyProtection="1">
      <alignment horizontal="right" vertical="top"/>
    </xf>
    <xf numFmtId="165" fontId="1" fillId="3" borderId="0" xfId="8" applyFont="1" applyFill="1" applyBorder="1" applyProtection="1"/>
    <xf numFmtId="0" fontId="1" fillId="3" borderId="3" xfId="8" applyNumberFormat="1" applyFont="1" applyFill="1" applyBorder="1" applyAlignment="1" applyProtection="1">
      <alignment vertical="top"/>
    </xf>
    <xf numFmtId="0" fontId="1" fillId="3" borderId="1" xfId="8" applyNumberFormat="1" applyFont="1" applyFill="1" applyBorder="1" applyAlignment="1" applyProtection="1">
      <alignment horizontal="right" vertical="top"/>
    </xf>
    <xf numFmtId="0" fontId="5" fillId="3" borderId="1"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left" vertical="top" wrapText="1"/>
    </xf>
    <xf numFmtId="0" fontId="12" fillId="2" borderId="0" xfId="8" applyNumberFormat="1" applyFont="1" applyFill="1" applyBorder="1" applyAlignment="1" applyProtection="1">
      <alignment vertical="top"/>
    </xf>
    <xf numFmtId="0" fontId="13" fillId="2" borderId="0" xfId="8" applyNumberFormat="1" applyFont="1" applyFill="1" applyBorder="1" applyAlignment="1" applyProtection="1">
      <alignment vertical="top"/>
    </xf>
    <xf numFmtId="165" fontId="18" fillId="13" borderId="0" xfId="8" applyFont="1" applyFill="1" applyProtection="1"/>
    <xf numFmtId="0" fontId="5" fillId="3" borderId="1"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right"/>
    </xf>
    <xf numFmtId="165" fontId="1" fillId="3" borderId="0" xfId="8" applyFont="1" applyFill="1" applyProtection="1"/>
    <xf numFmtId="0" fontId="4" fillId="3" borderId="0" xfId="8" applyNumberFormat="1" applyFont="1" applyFill="1" applyAlignment="1" applyProtection="1">
      <alignment horizontal="right" vertical="top" wrapText="1"/>
    </xf>
    <xf numFmtId="0" fontId="1" fillId="3" borderId="1" xfId="8" applyNumberFormat="1" applyFont="1" applyFill="1" applyBorder="1" applyAlignment="1" applyProtection="1">
      <alignment horizontal="right" vertical="top" wrapText="1"/>
    </xf>
    <xf numFmtId="0" fontId="5" fillId="3" borderId="1" xfId="8" applyNumberFormat="1" applyFont="1" applyFill="1" applyBorder="1" applyAlignment="1" applyProtection="1">
      <alignment horizontal="right" vertical="top"/>
    </xf>
    <xf numFmtId="0" fontId="1" fillId="3" borderId="0" xfId="8" applyNumberFormat="1" applyFont="1" applyFill="1" applyBorder="1" applyAlignment="1" applyProtection="1"/>
    <xf numFmtId="0" fontId="1" fillId="3" borderId="0" xfId="8" applyNumberFormat="1" applyFont="1" applyFill="1" applyAlignment="1" applyProtection="1"/>
    <xf numFmtId="0" fontId="1" fillId="3" borderId="0" xfId="8" applyNumberFormat="1" applyFont="1" applyFill="1" applyAlignment="1" applyProtection="1">
      <alignment wrapText="1"/>
    </xf>
    <xf numFmtId="0" fontId="4" fillId="3" borderId="2" xfId="8" applyNumberFormat="1" applyFont="1" applyFill="1" applyBorder="1" applyAlignment="1" applyProtection="1">
      <alignment vertical="top" wrapText="1"/>
    </xf>
    <xf numFmtId="0" fontId="4" fillId="3" borderId="3" xfId="8" applyNumberFormat="1" applyFont="1" applyFill="1" applyBorder="1" applyAlignment="1" applyProtection="1">
      <alignment vertical="top" wrapText="1"/>
    </xf>
    <xf numFmtId="0" fontId="5" fillId="3" borderId="22"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center" vertical="center" wrapText="1"/>
    </xf>
    <xf numFmtId="9" fontId="1" fillId="3" borderId="0" xfId="8" applyNumberFormat="1" applyFont="1" applyFill="1" applyBorder="1" applyAlignment="1" applyProtection="1">
      <alignment horizontal="center" vertical="center" wrapText="1"/>
    </xf>
    <xf numFmtId="0" fontId="1" fillId="13" borderId="0" xfId="8" applyNumberFormat="1" applyFont="1" applyFill="1" applyAlignment="1" applyProtection="1">
      <alignment vertical="top"/>
    </xf>
    <xf numFmtId="0" fontId="11" fillId="13" borderId="0" xfId="8" applyNumberFormat="1" applyFont="1" applyFill="1" applyAlignment="1" applyProtection="1">
      <alignment vertical="top"/>
    </xf>
    <xf numFmtId="0" fontId="1" fillId="13" borderId="0" xfId="8" applyNumberFormat="1" applyFont="1" applyFill="1" applyBorder="1" applyAlignment="1" applyProtection="1">
      <alignment vertical="top"/>
    </xf>
    <xf numFmtId="165" fontId="1" fillId="13" borderId="0" xfId="8" applyFont="1" applyFill="1" applyProtection="1"/>
    <xf numFmtId="0" fontId="1" fillId="13" borderId="0" xfId="0" applyFont="1" applyFill="1" applyAlignment="1" applyProtection="1">
      <alignment vertical="top"/>
    </xf>
    <xf numFmtId="165" fontId="5" fillId="3" borderId="0" xfId="8" applyFont="1" applyFill="1" applyAlignment="1" applyProtection="1">
      <alignment horizontal="right" wrapText="1"/>
    </xf>
    <xf numFmtId="0" fontId="11" fillId="3" borderId="0" xfId="8" applyNumberFormat="1" applyFont="1" applyFill="1" applyAlignment="1" applyProtection="1">
      <alignment vertical="top"/>
    </xf>
    <xf numFmtId="165" fontId="1" fillId="3" borderId="0" xfId="8" applyFont="1" applyFill="1" applyAlignment="1" applyProtection="1">
      <alignment horizontal="right" wrapText="1"/>
    </xf>
    <xf numFmtId="0" fontId="1" fillId="0" borderId="0" xfId="0" applyFont="1" applyProtection="1"/>
    <xf numFmtId="0" fontId="5" fillId="3" borderId="10" xfId="0" applyFont="1" applyFill="1" applyBorder="1" applyAlignment="1" applyProtection="1">
      <alignment vertical="top" wrapText="1"/>
    </xf>
    <xf numFmtId="0" fontId="5" fillId="3" borderId="10" xfId="0" applyFont="1" applyFill="1" applyBorder="1" applyAlignment="1" applyProtection="1">
      <alignment horizontal="center" vertical="top" wrapText="1"/>
    </xf>
    <xf numFmtId="0" fontId="5" fillId="3" borderId="0" xfId="0" applyFont="1" applyFill="1" applyAlignment="1" applyProtection="1">
      <alignment wrapText="1"/>
    </xf>
    <xf numFmtId="0" fontId="1" fillId="0" borderId="10" xfId="0" applyFont="1" applyFill="1" applyBorder="1" applyAlignment="1" applyProtection="1">
      <alignment vertical="top"/>
    </xf>
    <xf numFmtId="0" fontId="1" fillId="12" borderId="4" xfId="0" applyFont="1" applyFill="1" applyBorder="1" applyAlignment="1" applyProtection="1">
      <alignment vertical="top"/>
      <protection locked="0"/>
    </xf>
    <xf numFmtId="0" fontId="1" fillId="0" borderId="9" xfId="0" applyFont="1" applyFill="1" applyBorder="1" applyAlignment="1" applyProtection="1">
      <alignment vertical="top"/>
    </xf>
    <xf numFmtId="0" fontId="1" fillId="0" borderId="5" xfId="0" applyFont="1" applyFill="1" applyBorder="1" applyAlignment="1" applyProtection="1">
      <alignment vertical="top"/>
    </xf>
    <xf numFmtId="168" fontId="1" fillId="5" borderId="14" xfId="2" applyNumberFormat="1" applyFont="1" applyFill="1" applyBorder="1" applyAlignment="1" applyProtection="1">
      <alignment horizontal="center" vertical="center" wrapText="1"/>
    </xf>
    <xf numFmtId="1" fontId="11" fillId="3" borderId="0" xfId="0" applyNumberFormat="1" applyFont="1" applyFill="1" applyBorder="1" applyAlignment="1" applyProtection="1">
      <alignment horizontal="right" vertical="center" wrapText="1"/>
    </xf>
    <xf numFmtId="165" fontId="18" fillId="3" borderId="0" xfId="8" applyFont="1" applyFill="1" applyProtection="1"/>
    <xf numFmtId="0" fontId="1" fillId="3" borderId="1" xfId="18" applyNumberFormat="1" applyFont="1" applyFill="1" applyBorder="1" applyAlignment="1" applyProtection="1">
      <alignment vertical="top"/>
    </xf>
    <xf numFmtId="0" fontId="1" fillId="3" borderId="0" xfId="18" applyNumberFormat="1" applyFont="1" applyFill="1" applyBorder="1" applyAlignment="1" applyProtection="1">
      <alignment vertical="top"/>
    </xf>
    <xf numFmtId="0" fontId="12" fillId="3" borderId="0" xfId="18" applyNumberFormat="1" applyFont="1" applyFill="1" applyBorder="1" applyAlignment="1" applyProtection="1">
      <alignment vertical="top"/>
    </xf>
    <xf numFmtId="165" fontId="1" fillId="3" borderId="0" xfId="18" applyFont="1" applyFill="1" applyBorder="1" applyProtection="1"/>
    <xf numFmtId="0" fontId="5" fillId="3" borderId="17" xfId="18" applyNumberFormat="1" applyFont="1" applyFill="1" applyBorder="1" applyAlignment="1" applyProtection="1">
      <alignment vertical="top" wrapText="1"/>
    </xf>
    <xf numFmtId="0" fontId="1" fillId="3" borderId="18" xfId="18" applyNumberFormat="1" applyFont="1" applyFill="1" applyBorder="1" applyAlignment="1" applyProtection="1"/>
    <xf numFmtId="0" fontId="1" fillId="3" borderId="24" xfId="18" applyNumberFormat="1" applyFont="1" applyFill="1" applyBorder="1" applyAlignment="1" applyProtection="1">
      <alignment vertical="top" wrapText="1"/>
    </xf>
    <xf numFmtId="0" fontId="1" fillId="3" borderId="18" xfId="18" applyNumberFormat="1" applyFont="1" applyFill="1" applyBorder="1" applyAlignment="1" applyProtection="1">
      <alignment vertical="top"/>
    </xf>
    <xf numFmtId="0" fontId="1" fillId="3" borderId="19" xfId="18" applyNumberFormat="1" applyFont="1" applyFill="1" applyBorder="1" applyAlignment="1" applyProtection="1">
      <alignment vertical="top"/>
    </xf>
    <xf numFmtId="168" fontId="1" fillId="5" borderId="13" xfId="18" applyNumberFormat="1" applyFont="1" applyFill="1" applyBorder="1" applyAlignment="1" applyProtection="1">
      <alignment horizontal="center" vertical="center" wrapText="1"/>
    </xf>
    <xf numFmtId="0" fontId="1" fillId="10" borderId="23" xfId="18" applyNumberFormat="1" applyFont="1" applyFill="1" applyBorder="1" applyAlignment="1" applyProtection="1">
      <alignment vertical="top"/>
      <protection locked="0"/>
    </xf>
    <xf numFmtId="0" fontId="1" fillId="0" borderId="17" xfId="8" applyNumberFormat="1" applyFont="1" applyFill="1" applyBorder="1" applyAlignment="1" applyProtection="1">
      <alignment vertical="top"/>
    </xf>
    <xf numFmtId="0" fontId="1" fillId="0" borderId="18" xfId="8" applyNumberFormat="1" applyFont="1" applyFill="1" applyBorder="1" applyAlignment="1" applyProtection="1">
      <alignment vertical="top"/>
    </xf>
    <xf numFmtId="0" fontId="1" fillId="0" borderId="18" xfId="8" applyNumberFormat="1" applyFont="1" applyFill="1" applyBorder="1" applyAlignment="1" applyProtection="1">
      <alignment vertical="top" wrapText="1"/>
    </xf>
    <xf numFmtId="0" fontId="1" fillId="0" borderId="19" xfId="8" applyNumberFormat="1" applyFont="1" applyFill="1" applyBorder="1" applyAlignment="1" applyProtection="1">
      <alignment vertical="top"/>
    </xf>
    <xf numFmtId="0" fontId="1" fillId="3" borderId="0" xfId="0" applyFont="1" applyFill="1" applyAlignment="1" applyProtection="1">
      <alignment horizontal="right"/>
    </xf>
    <xf numFmtId="20" fontId="1" fillId="3" borderId="0" xfId="0" applyNumberFormat="1" applyFont="1" applyFill="1" applyBorder="1" applyAlignment="1" applyProtection="1">
      <alignment horizontal="right" vertical="top"/>
    </xf>
    <xf numFmtId="0" fontId="1" fillId="4" borderId="5" xfId="0" applyFont="1" applyFill="1" applyBorder="1" applyAlignment="1" applyProtection="1">
      <alignment vertical="top" wrapText="1"/>
      <protection locked="0"/>
    </xf>
    <xf numFmtId="168" fontId="1" fillId="5" borderId="6" xfId="8" applyNumberFormat="1" applyFont="1" applyFill="1" applyBorder="1" applyAlignment="1" applyProtection="1">
      <alignment horizontal="center" vertical="top" wrapText="1"/>
    </xf>
    <xf numFmtId="0" fontId="12" fillId="2" borderId="0" xfId="11" applyNumberFormat="1" applyFont="1" applyFill="1" applyBorder="1" applyAlignment="1" applyProtection="1">
      <alignment horizontal="right" vertical="top"/>
    </xf>
    <xf numFmtId="0" fontId="12" fillId="2" borderId="0" xfId="8" applyNumberFormat="1" applyFont="1" applyFill="1" applyBorder="1" applyAlignment="1" applyProtection="1">
      <alignment horizontal="right" vertical="top"/>
    </xf>
    <xf numFmtId="0" fontId="1" fillId="13" borderId="0" xfId="8" applyNumberFormat="1" applyFont="1" applyFill="1" applyAlignment="1" applyProtection="1">
      <alignment horizontal="right"/>
    </xf>
    <xf numFmtId="0" fontId="5" fillId="3" borderId="22" xfId="18" applyNumberFormat="1" applyFont="1" applyFill="1" applyBorder="1" applyAlignment="1" applyProtection="1">
      <alignment vertical="top"/>
    </xf>
    <xf numFmtId="0" fontId="5" fillId="0" borderId="0" xfId="0" applyFont="1" applyFill="1" applyAlignment="1" applyProtection="1">
      <alignment wrapText="1"/>
    </xf>
    <xf numFmtId="0" fontId="1" fillId="3" borderId="0" xfId="0" applyFont="1" applyFill="1" applyAlignment="1" applyProtection="1">
      <alignment horizontal="center" vertical="center"/>
    </xf>
    <xf numFmtId="0" fontId="1" fillId="3" borderId="0" xfId="0" applyFont="1" applyFill="1" applyAlignment="1" applyProtection="1">
      <alignment vertical="center"/>
    </xf>
    <xf numFmtId="0" fontId="1" fillId="3"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1" fontId="5" fillId="3" borderId="11" xfId="0" applyNumberFormat="1" applyFont="1" applyFill="1" applyBorder="1" applyAlignment="1" applyProtection="1">
      <alignment horizontal="right" vertical="top" wrapText="1"/>
    </xf>
    <xf numFmtId="14" fontId="1" fillId="5" borderId="6" xfId="8" applyNumberFormat="1" applyFont="1" applyFill="1" applyBorder="1" applyAlignment="1" applyProtection="1">
      <alignment horizontal="center" vertical="top" wrapText="1"/>
    </xf>
    <xf numFmtId="0" fontId="1" fillId="3" borderId="2" xfId="18" applyNumberFormat="1" applyFont="1" applyFill="1" applyBorder="1" applyAlignment="1" applyProtection="1">
      <alignment horizontal="right" vertical="top" wrapText="1"/>
    </xf>
    <xf numFmtId="0" fontId="4" fillId="3" borderId="0" xfId="18" applyNumberFormat="1" applyFont="1" applyFill="1" applyBorder="1" applyAlignment="1" applyProtection="1">
      <alignment vertical="top" wrapText="1"/>
    </xf>
    <xf numFmtId="165" fontId="21" fillId="13" borderId="0" xfId="8" applyFont="1" applyFill="1" applyAlignment="1" applyProtection="1">
      <alignment horizontal="right" wrapText="1"/>
    </xf>
    <xf numFmtId="3" fontId="1" fillId="3" borderId="0" xfId="26" applyNumberFormat="1" applyFont="1" applyFill="1" applyBorder="1" applyAlignment="1" applyProtection="1">
      <alignment horizontal="right" vertical="top"/>
    </xf>
    <xf numFmtId="3" fontId="1" fillId="3" borderId="0" xfId="26" applyNumberFormat="1" applyFont="1" applyFill="1" applyBorder="1" applyAlignment="1" applyProtection="1">
      <alignment vertical="top"/>
    </xf>
    <xf numFmtId="0" fontId="4" fillId="3" borderId="0" xfId="0" applyFont="1" applyFill="1" applyProtection="1"/>
    <xf numFmtId="3" fontId="5" fillId="3" borderId="4" xfId="0" applyNumberFormat="1" applyFont="1" applyFill="1" applyBorder="1" applyAlignment="1" applyProtection="1">
      <alignment horizontal="right" vertical="top" wrapText="1"/>
    </xf>
    <xf numFmtId="0" fontId="1" fillId="0" borderId="1" xfId="0" applyFont="1" applyBorder="1" applyAlignment="1" applyProtection="1">
      <alignment vertical="top" wrapText="1"/>
    </xf>
    <xf numFmtId="0" fontId="1" fillId="0" borderId="1" xfId="0" applyFont="1" applyBorder="1" applyAlignment="1" applyProtection="1">
      <alignment vertical="top"/>
    </xf>
    <xf numFmtId="0" fontId="4" fillId="3" borderId="0" xfId="0" applyFont="1" applyFill="1" applyBorder="1" applyAlignment="1" applyProtection="1">
      <alignment horizontal="right" vertical="top" wrapText="1"/>
    </xf>
    <xf numFmtId="0" fontId="4" fillId="3" borderId="0" xfId="0" applyFont="1" applyFill="1" applyAlignment="1" applyProtection="1">
      <alignment horizontal="right" readingOrder="2"/>
    </xf>
    <xf numFmtId="0" fontId="1" fillId="3" borderId="0" xfId="0" applyFont="1" applyFill="1" applyBorder="1" applyAlignment="1" applyProtection="1">
      <alignment horizontal="center"/>
    </xf>
    <xf numFmtId="0" fontId="5" fillId="3" borderId="3" xfId="0" applyFont="1" applyFill="1" applyBorder="1" applyAlignment="1" applyProtection="1">
      <alignment horizontal="center" vertical="top"/>
    </xf>
    <xf numFmtId="167" fontId="1" fillId="2" borderId="4" xfId="2" applyNumberFormat="1" applyFont="1" applyFill="1" applyBorder="1" applyProtection="1"/>
    <xf numFmtId="43" fontId="1" fillId="5" borderId="4" xfId="2" applyFont="1" applyFill="1" applyBorder="1" applyAlignment="1" applyProtection="1">
      <alignment vertical="top"/>
    </xf>
    <xf numFmtId="43" fontId="1" fillId="5" borderId="2" xfId="0" applyNumberFormat="1" applyFont="1" applyFill="1" applyBorder="1" applyAlignment="1" applyProtection="1">
      <alignment vertical="top"/>
    </xf>
    <xf numFmtId="169" fontId="1" fillId="12" borderId="4" xfId="0" applyNumberFormat="1" applyFont="1" applyFill="1" applyBorder="1" applyAlignment="1" applyProtection="1">
      <alignment vertical="top"/>
      <protection locked="0"/>
    </xf>
    <xf numFmtId="0" fontId="5" fillId="3" borderId="1" xfId="0" applyFont="1" applyFill="1" applyBorder="1" applyAlignment="1" applyProtection="1">
      <alignment vertical="top"/>
    </xf>
    <xf numFmtId="0" fontId="5" fillId="3" borderId="1" xfId="0" applyFont="1" applyFill="1" applyBorder="1" applyProtection="1"/>
    <xf numFmtId="0" fontId="5" fillId="3" borderId="1" xfId="0" applyFont="1" applyFill="1" applyBorder="1" applyAlignment="1" applyProtection="1">
      <alignment horizontal="center" wrapText="1" readingOrder="2"/>
    </xf>
    <xf numFmtId="0" fontId="5" fillId="3" borderId="1" xfId="0" applyFont="1" applyFill="1" applyBorder="1" applyAlignment="1" applyProtection="1">
      <alignment horizontal="center" readingOrder="2"/>
    </xf>
    <xf numFmtId="171" fontId="1" fillId="3" borderId="0" xfId="0" applyNumberFormat="1" applyFont="1" applyFill="1" applyProtection="1"/>
    <xf numFmtId="10" fontId="1" fillId="5" borderId="33" xfId="17" applyNumberFormat="1" applyFont="1" applyFill="1" applyBorder="1" applyAlignment="1" applyProtection="1">
      <alignment horizontal="center" vertical="center" wrapText="1"/>
    </xf>
    <xf numFmtId="166" fontId="1" fillId="5" borderId="8" xfId="17" applyNumberFormat="1" applyFont="1" applyFill="1" applyBorder="1" applyAlignment="1" applyProtection="1">
      <alignment horizontal="center" vertical="center" wrapText="1"/>
    </xf>
    <xf numFmtId="169" fontId="1" fillId="5" borderId="8" xfId="0" applyNumberFormat="1" applyFont="1" applyFill="1" applyBorder="1" applyAlignment="1" applyProtection="1">
      <alignment horizontal="center" vertical="center" wrapText="1"/>
    </xf>
    <xf numFmtId="0" fontId="20" fillId="13" borderId="0" xfId="8" applyNumberFormat="1" applyFont="1" applyFill="1" applyAlignment="1" applyProtection="1">
      <alignment horizontal="right"/>
    </xf>
    <xf numFmtId="0" fontId="20" fillId="3" borderId="0" xfId="8" applyNumberFormat="1" applyFont="1" applyFill="1" applyAlignment="1" applyProtection="1">
      <alignment horizontal="right" vertical="top"/>
    </xf>
    <xf numFmtId="168" fontId="1" fillId="5" borderId="25" xfId="18" applyNumberFormat="1" applyFont="1" applyFill="1" applyBorder="1" applyAlignment="1" applyProtection="1">
      <alignment horizontal="center" vertical="center" wrapText="1"/>
    </xf>
    <xf numFmtId="10" fontId="1" fillId="5" borderId="13" xfId="18" applyNumberFormat="1" applyFont="1" applyFill="1" applyBorder="1" applyAlignment="1" applyProtection="1">
      <alignment horizontal="center" vertical="center"/>
    </xf>
    <xf numFmtId="0" fontId="4" fillId="0" borderId="0" xfId="8" applyNumberFormat="1" applyFont="1" applyFill="1" applyBorder="1" applyAlignment="1" applyProtection="1">
      <alignment vertical="top" wrapText="1"/>
    </xf>
    <xf numFmtId="3" fontId="1" fillId="3" borderId="5" xfId="0" applyNumberFormat="1" applyFont="1" applyFill="1" applyBorder="1" applyAlignment="1" applyProtection="1">
      <alignment horizontal="right" vertical="top" wrapText="1"/>
    </xf>
    <xf numFmtId="0" fontId="1" fillId="0" borderId="0" xfId="0" applyFont="1" applyFill="1" applyProtection="1"/>
    <xf numFmtId="0" fontId="1" fillId="0" borderId="0" xfId="0" applyFont="1" applyFill="1" applyAlignment="1" applyProtection="1">
      <alignment horizontal="right" readingOrder="2"/>
    </xf>
    <xf numFmtId="0" fontId="1" fillId="0" borderId="0" xfId="0" applyFont="1" applyFill="1" applyAlignment="1" applyProtection="1">
      <alignment readingOrder="2"/>
    </xf>
    <xf numFmtId="0" fontId="5"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5" fillId="0" borderId="0" xfId="3" applyNumberFormat="1" applyFont="1" applyFill="1" applyProtection="1"/>
    <xf numFmtId="0" fontId="5" fillId="0" borderId="0" xfId="6" applyNumberFormat="1" applyFont="1" applyFill="1" applyProtection="1"/>
    <xf numFmtId="0" fontId="5" fillId="0" borderId="0" xfId="7" applyNumberFormat="1" applyFont="1" applyFill="1" applyProtection="1"/>
    <xf numFmtId="0" fontId="1" fillId="0" borderId="0" xfId="0" applyFont="1" applyFill="1" applyAlignment="1" applyProtection="1">
      <alignment horizontal="right"/>
    </xf>
    <xf numFmtId="0" fontId="1" fillId="0" borderId="0" xfId="3" applyNumberFormat="1" applyFont="1" applyFill="1" applyProtection="1"/>
    <xf numFmtId="0" fontId="1" fillId="0" borderId="0" xfId="6" applyNumberFormat="1" applyFont="1" applyFill="1" applyBorder="1" applyAlignment="1" applyProtection="1">
      <alignment vertical="top"/>
    </xf>
    <xf numFmtId="0" fontId="1" fillId="0" borderId="0" xfId="6" applyNumberFormat="1" applyFont="1" applyFill="1" applyProtection="1"/>
    <xf numFmtId="0" fontId="1" fillId="0" borderId="0" xfId="7" applyNumberFormat="1" applyFont="1" applyFill="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top" wrapText="1"/>
    </xf>
    <xf numFmtId="0" fontId="1" fillId="0" borderId="0" xfId="0" applyNumberFormat="1" applyFont="1" applyFill="1" applyProtection="1"/>
    <xf numFmtId="0" fontId="11" fillId="0" borderId="0" xfId="0" applyFont="1" applyFill="1" applyBorder="1" applyAlignment="1" applyProtection="1"/>
    <xf numFmtId="0" fontId="1" fillId="0" borderId="0" xfId="0" applyFont="1" applyFill="1" applyAlignment="1" applyProtection="1">
      <alignment wrapText="1"/>
    </xf>
    <xf numFmtId="0" fontId="1" fillId="11" borderId="12" xfId="0" applyFont="1" applyFill="1" applyBorder="1" applyProtection="1"/>
    <xf numFmtId="0" fontId="1" fillId="11" borderId="12" xfId="0" applyNumberFormat="1" applyFont="1" applyFill="1" applyBorder="1" applyProtection="1"/>
    <xf numFmtId="0" fontId="5" fillId="11" borderId="12" xfId="0" applyFont="1" applyFill="1" applyBorder="1" applyProtection="1"/>
    <xf numFmtId="0" fontId="5" fillId="6" borderId="0" xfId="0" applyFont="1" applyFill="1" applyBorder="1" applyAlignment="1" applyProtection="1"/>
    <xf numFmtId="1" fontId="1" fillId="0" borderId="0" xfId="0" applyNumberFormat="1" applyFont="1" applyFill="1" applyProtection="1"/>
    <xf numFmtId="0" fontId="4" fillId="0" borderId="0" xfId="0" applyFont="1" applyFill="1" applyBorder="1" applyAlignment="1" applyProtection="1">
      <alignment vertical="top"/>
    </xf>
    <xf numFmtId="0" fontId="5" fillId="7" borderId="0" xfId="0" applyFont="1" applyFill="1" applyBorder="1" applyAlignment="1" applyProtection="1"/>
    <xf numFmtId="3" fontId="1" fillId="0" borderId="0" xfId="0" applyNumberFormat="1" applyFont="1" applyFill="1" applyProtection="1"/>
    <xf numFmtId="0" fontId="5" fillId="9" borderId="0" xfId="0" applyFont="1" applyFill="1" applyBorder="1" applyAlignment="1" applyProtection="1"/>
    <xf numFmtId="0" fontId="1" fillId="0" borderId="0" xfId="0" applyFont="1" applyFill="1" applyBorder="1" applyProtection="1"/>
    <xf numFmtId="0" fontId="1" fillId="0" borderId="4" xfId="0" applyFont="1" applyFill="1" applyBorder="1" applyProtection="1"/>
    <xf numFmtId="164" fontId="1" fillId="0" borderId="0" xfId="0" applyNumberFormat="1" applyFont="1" applyFill="1" applyProtection="1"/>
    <xf numFmtId="167" fontId="1" fillId="0" borderId="0" xfId="2" applyNumberFormat="1" applyFont="1" applyFill="1" applyProtection="1"/>
    <xf numFmtId="9" fontId="1" fillId="0" borderId="0" xfId="0" applyNumberFormat="1" applyFont="1" applyFill="1" applyProtection="1"/>
    <xf numFmtId="0" fontId="5" fillId="0" borderId="0" xfId="13" applyNumberFormat="1" applyFont="1" applyFill="1" applyAlignment="1" applyProtection="1">
      <alignment wrapText="1"/>
    </xf>
    <xf numFmtId="166" fontId="1" fillId="0" borderId="0" xfId="0" applyNumberFormat="1" applyFont="1" applyFill="1" applyProtection="1"/>
    <xf numFmtId="10" fontId="1" fillId="0" borderId="0" xfId="0" applyNumberFormat="1" applyFont="1" applyFill="1" applyProtection="1"/>
    <xf numFmtId="10" fontId="1" fillId="0" borderId="0" xfId="0" applyNumberFormat="1" applyFont="1" applyFill="1" applyBorder="1" applyAlignment="1" applyProtection="1"/>
    <xf numFmtId="0" fontId="16" fillId="11" borderId="12" xfId="0" applyFont="1" applyFill="1" applyBorder="1" applyAlignment="1" applyProtection="1">
      <alignment horizontal="center"/>
    </xf>
    <xf numFmtId="167" fontId="1" fillId="0" borderId="0" xfId="0" applyNumberFormat="1" applyFont="1" applyFill="1" applyProtection="1"/>
    <xf numFmtId="43" fontId="1" fillId="0" borderId="0" xfId="0" applyNumberFormat="1" applyFont="1" applyFill="1" applyBorder="1" applyProtection="1"/>
    <xf numFmtId="3" fontId="11" fillId="0" borderId="0" xfId="0" applyNumberFormat="1" applyFont="1" applyFill="1" applyBorder="1" applyAlignment="1" applyProtection="1">
      <alignment horizontal="right" vertical="top" wrapText="1"/>
    </xf>
    <xf numFmtId="43" fontId="5" fillId="0" borderId="0" xfId="2" applyFont="1" applyFill="1" applyProtection="1"/>
    <xf numFmtId="43" fontId="1" fillId="0" borderId="0" xfId="2" applyFont="1" applyFill="1" applyBorder="1" applyAlignment="1" applyProtection="1">
      <alignment vertical="top"/>
    </xf>
    <xf numFmtId="43" fontId="1" fillId="0" borderId="0" xfId="0" applyNumberFormat="1" applyFont="1" applyFill="1" applyProtection="1"/>
    <xf numFmtId="0" fontId="5" fillId="15" borderId="0" xfId="0" applyFont="1" applyFill="1" applyProtection="1"/>
    <xf numFmtId="0" fontId="5" fillId="14" borderId="0" xfId="0" applyFont="1" applyFill="1" applyBorder="1" applyAlignment="1" applyProtection="1">
      <alignment horizontal="right"/>
    </xf>
    <xf numFmtId="3" fontId="1" fillId="3" borderId="4" xfId="0" applyNumberFormat="1" applyFont="1" applyFill="1" applyBorder="1" applyAlignment="1" applyProtection="1">
      <alignment horizontal="right" vertical="top" wrapText="1"/>
    </xf>
    <xf numFmtId="43" fontId="1" fillId="0" borderId="0" xfId="2" applyFont="1" applyFill="1" applyProtection="1"/>
    <xf numFmtId="0" fontId="22" fillId="0" borderId="0" xfId="0" applyFont="1" applyAlignment="1" applyProtection="1">
      <alignment wrapText="1"/>
    </xf>
    <xf numFmtId="0" fontId="1" fillId="0" borderId="0" xfId="0" applyFont="1" applyAlignment="1" applyProtection="1">
      <alignment wrapText="1"/>
    </xf>
    <xf numFmtId="0" fontId="1" fillId="0" borderId="0" xfId="0" applyFont="1"/>
    <xf numFmtId="0" fontId="19" fillId="0" borderId="0" xfId="0" applyFont="1" applyBorder="1" applyAlignment="1">
      <alignment horizontal="right" vertical="center" readingOrder="2"/>
    </xf>
    <xf numFmtId="0" fontId="1" fillId="0" borderId="0" xfId="0" applyFont="1" applyBorder="1" applyAlignment="1">
      <alignment horizontal="right" vertical="center" readingOrder="2"/>
    </xf>
    <xf numFmtId="0" fontId="10" fillId="0" borderId="0" xfId="0" applyFont="1" applyBorder="1" applyAlignment="1">
      <alignment horizontal="right" vertical="center" readingOrder="2"/>
    </xf>
    <xf numFmtId="0" fontId="5" fillId="3" borderId="4" xfId="0" applyFont="1" applyFill="1" applyBorder="1" applyAlignment="1" applyProtection="1">
      <alignment horizontal="center" vertical="top" wrapText="1"/>
    </xf>
    <xf numFmtId="0" fontId="24" fillId="0" borderId="0" xfId="0" applyFont="1" applyFill="1" applyProtection="1"/>
    <xf numFmtId="0" fontId="23" fillId="0" borderId="0" xfId="0" applyFont="1" applyFill="1" applyProtection="1"/>
    <xf numFmtId="0" fontId="23" fillId="0" borderId="0" xfId="0" applyFont="1" applyFill="1" applyBorder="1" applyAlignment="1" applyProtection="1"/>
    <xf numFmtId="0" fontId="24" fillId="0" borderId="0" xfId="0" applyFont="1" applyFill="1" applyAlignment="1" applyProtection="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5" fillId="0" borderId="4" xfId="0" applyFont="1" applyFill="1" applyBorder="1" applyAlignment="1" applyProtection="1">
      <alignment vertical="top"/>
    </xf>
    <xf numFmtId="0" fontId="1" fillId="0" borderId="10" xfId="0" applyFont="1" applyFill="1" applyBorder="1" applyProtection="1"/>
    <xf numFmtId="0" fontId="5" fillId="0" borderId="4" xfId="0" applyFont="1" applyFill="1" applyBorder="1" applyAlignment="1" applyProtection="1">
      <alignment wrapText="1"/>
    </xf>
    <xf numFmtId="0" fontId="5" fillId="0" borderId="4" xfId="0" applyFont="1" applyFill="1" applyBorder="1" applyAlignment="1" applyProtection="1"/>
    <xf numFmtId="0" fontId="5" fillId="0" borderId="4" xfId="0" applyFont="1" applyFill="1" applyBorder="1" applyProtection="1"/>
    <xf numFmtId="0" fontId="5" fillId="0" borderId="0" xfId="0" applyFont="1" applyFill="1" applyProtection="1"/>
    <xf numFmtId="0" fontId="1" fillId="0" borderId="4" xfId="0" applyFont="1" applyFill="1" applyBorder="1" applyAlignment="1" applyProtection="1">
      <alignment vertical="top"/>
    </xf>
    <xf numFmtId="0" fontId="5" fillId="0" borderId="0" xfId="0" applyFont="1" applyFill="1" applyAlignment="1" applyProtection="1">
      <alignment wrapText="1"/>
    </xf>
    <xf numFmtId="0" fontId="1" fillId="0" borderId="0" xfId="0" applyFont="1" applyFill="1" applyProtection="1"/>
    <xf numFmtId="0" fontId="5" fillId="0" borderId="0" xfId="0" applyFont="1" applyFill="1" applyBorder="1" applyAlignment="1" applyProtection="1"/>
    <xf numFmtId="0" fontId="1" fillId="0" borderId="0" xfId="0" applyNumberFormat="1" applyFont="1" applyFill="1" applyProtection="1"/>
    <xf numFmtId="0" fontId="4" fillId="0" borderId="0" xfId="0" applyFont="1" applyFill="1" applyBorder="1" applyAlignment="1" applyProtection="1">
      <alignment vertical="top"/>
    </xf>
    <xf numFmtId="9" fontId="1" fillId="0" borderId="4" xfId="17" applyFont="1" applyFill="1" applyBorder="1" applyProtection="1"/>
    <xf numFmtId="2" fontId="1" fillId="0" borderId="4" xfId="0" applyNumberFormat="1" applyFont="1" applyFill="1" applyBorder="1" applyAlignment="1" applyProtection="1">
      <alignment horizontal="right"/>
    </xf>
    <xf numFmtId="9" fontId="1" fillId="0" borderId="0" xfId="17" applyFont="1" applyFill="1" applyBorder="1" applyAlignment="1" applyProtection="1"/>
    <xf numFmtId="43" fontId="5" fillId="0" borderId="0" xfId="2" applyFont="1" applyFill="1" applyAlignment="1" applyProtection="1">
      <alignment horizontal="center"/>
    </xf>
    <xf numFmtId="0" fontId="1" fillId="0" borderId="0" xfId="0" applyFont="1" applyFill="1" applyAlignment="1" applyProtection="1">
      <alignment horizontal="center"/>
    </xf>
    <xf numFmtId="43" fontId="1" fillId="0" borderId="0" xfId="0" applyNumberFormat="1" applyFont="1" applyFill="1" applyAlignment="1" applyProtection="1">
      <alignment horizontal="center"/>
    </xf>
    <xf numFmtId="1" fontId="1" fillId="0" borderId="0" xfId="0" applyNumberFormat="1" applyFont="1" applyFill="1" applyAlignment="1" applyProtection="1">
      <alignment horizontal="center"/>
    </xf>
    <xf numFmtId="0" fontId="5" fillId="0" borderId="4" xfId="0" applyFont="1" applyFill="1" applyBorder="1" applyAlignment="1" applyProtection="1">
      <alignment vertical="top" wrapText="1"/>
    </xf>
    <xf numFmtId="167" fontId="1" fillId="0" borderId="4" xfId="0" applyNumberFormat="1" applyFont="1" applyFill="1" applyBorder="1" applyProtection="1"/>
    <xf numFmtId="0" fontId="1" fillId="0" borderId="4" xfId="0" applyFont="1" applyFill="1" applyBorder="1" applyAlignment="1" applyProtection="1">
      <alignment wrapText="1"/>
    </xf>
    <xf numFmtId="0" fontId="1" fillId="0" borderId="0" xfId="0" applyFont="1" applyFill="1" applyProtection="1"/>
    <xf numFmtId="0" fontId="2" fillId="0" borderId="0" xfId="1" applyNumberFormat="1" applyFill="1" applyAlignment="1" applyProtection="1"/>
    <xf numFmtId="0" fontId="24" fillId="0" borderId="0" xfId="0" applyFont="1" applyFill="1" applyBorder="1" applyAlignment="1" applyProtection="1">
      <alignment vertical="top"/>
    </xf>
    <xf numFmtId="0" fontId="24" fillId="0" borderId="0" xfId="0" applyFont="1" applyFill="1" applyBorder="1" applyAlignment="1" applyProtection="1">
      <alignment horizontal="right" vertical="top" readingOrder="2"/>
    </xf>
    <xf numFmtId="43" fontId="24" fillId="0" borderId="0" xfId="2" applyFont="1" applyFill="1" applyProtection="1"/>
    <xf numFmtId="0" fontId="1" fillId="0" borderId="0" xfId="0" applyFont="1" applyAlignment="1" applyProtection="1">
      <alignment horizontal="right" wrapText="1"/>
    </xf>
    <xf numFmtId="0" fontId="28" fillId="0" borderId="0" xfId="0" applyFont="1" applyAlignment="1" applyProtection="1">
      <alignment wrapText="1"/>
    </xf>
    <xf numFmtId="0" fontId="35" fillId="3" borderId="0" xfId="0" applyFont="1" applyFill="1" applyAlignment="1">
      <alignment vertical="top"/>
    </xf>
    <xf numFmtId="0" fontId="30" fillId="16" borderId="37" xfId="0" applyFont="1" applyFill="1" applyBorder="1" applyAlignment="1">
      <alignment horizontal="center" vertical="center" wrapText="1"/>
    </xf>
    <xf numFmtId="0" fontId="30" fillId="16" borderId="38" xfId="0" applyFont="1" applyFill="1" applyBorder="1" applyAlignment="1">
      <alignment horizontal="center" vertical="center"/>
    </xf>
    <xf numFmtId="0" fontId="36" fillId="3" borderId="37" xfId="0" applyFont="1" applyFill="1" applyBorder="1" applyAlignment="1">
      <alignment horizontal="right" vertical="center" readingOrder="2"/>
    </xf>
    <xf numFmtId="0" fontId="37" fillId="3" borderId="0" xfId="0" applyFont="1" applyFill="1" applyAlignment="1">
      <alignment vertical="center"/>
    </xf>
    <xf numFmtId="0" fontId="37" fillId="3" borderId="38" xfId="0" applyFont="1" applyFill="1" applyBorder="1" applyAlignment="1">
      <alignment vertical="center"/>
    </xf>
    <xf numFmtId="0" fontId="40" fillId="3" borderId="37" xfId="0" applyFont="1" applyFill="1" applyBorder="1" applyAlignment="1">
      <alignment horizontal="right" readingOrder="2"/>
    </xf>
    <xf numFmtId="0" fontId="35" fillId="3" borderId="38" xfId="0" applyFont="1" applyFill="1" applyBorder="1" applyAlignment="1">
      <alignment vertical="top"/>
    </xf>
    <xf numFmtId="0" fontId="35" fillId="3" borderId="0" xfId="0" applyNumberFormat="1" applyFont="1" applyFill="1" applyAlignment="1" applyProtection="1">
      <alignment vertical="top"/>
    </xf>
    <xf numFmtId="0" fontId="35" fillId="3" borderId="0" xfId="0" applyNumberFormat="1" applyFont="1" applyFill="1" applyBorder="1" applyAlignment="1" applyProtection="1">
      <alignment vertical="top"/>
    </xf>
    <xf numFmtId="0" fontId="35" fillId="0" borderId="4" xfId="0" applyFont="1" applyFill="1" applyBorder="1" applyProtection="1"/>
    <xf numFmtId="0" fontId="35" fillId="0" borderId="4" xfId="0" applyFont="1" applyFill="1" applyBorder="1" applyAlignment="1" applyProtection="1">
      <alignment wrapText="1"/>
    </xf>
    <xf numFmtId="0" fontId="35" fillId="0" borderId="0" xfId="0" applyFont="1" applyFill="1" applyBorder="1" applyProtection="1"/>
    <xf numFmtId="0" fontId="44" fillId="2" borderId="0" xfId="0" applyFont="1" applyFill="1" applyBorder="1" applyAlignment="1" applyProtection="1">
      <alignment vertical="top"/>
    </xf>
    <xf numFmtId="0" fontId="35" fillId="3" borderId="0" xfId="0" applyFont="1" applyFill="1" applyAlignment="1" applyProtection="1">
      <alignment vertical="top"/>
    </xf>
    <xf numFmtId="0" fontId="44" fillId="3" borderId="0" xfId="0" applyFont="1" applyFill="1" applyBorder="1" applyAlignment="1" applyProtection="1">
      <alignment vertical="top"/>
    </xf>
    <xf numFmtId="0" fontId="35" fillId="3" borderId="0" xfId="0" applyFont="1" applyFill="1" applyBorder="1" applyAlignment="1" applyProtection="1">
      <alignment vertical="top"/>
    </xf>
    <xf numFmtId="0" fontId="35" fillId="3" borderId="0" xfId="0" applyFont="1" applyFill="1" applyBorder="1" applyAlignment="1" applyProtection="1">
      <alignment horizontal="right" vertical="top"/>
    </xf>
    <xf numFmtId="0" fontId="35" fillId="3" borderId="0" xfId="0" applyNumberFormat="1" applyFont="1" applyFill="1" applyBorder="1" applyAlignment="1" applyProtection="1">
      <alignment horizontal="right" vertical="top" wrapText="1"/>
    </xf>
    <xf numFmtId="3" fontId="45" fillId="3" borderId="0" xfId="0" applyNumberFormat="1" applyFont="1" applyFill="1" applyBorder="1" applyAlignment="1" applyProtection="1">
      <alignment vertical="top"/>
    </xf>
    <xf numFmtId="3" fontId="45" fillId="3" borderId="0" xfId="0" applyNumberFormat="1" applyFont="1" applyFill="1" applyBorder="1" applyAlignment="1" applyProtection="1">
      <alignment horizontal="right" vertical="top" wrapText="1"/>
    </xf>
    <xf numFmtId="3" fontId="35" fillId="3" borderId="0" xfId="0" applyNumberFormat="1" applyFont="1" applyFill="1" applyBorder="1" applyAlignment="1" applyProtection="1">
      <alignment vertical="top"/>
    </xf>
    <xf numFmtId="3" fontId="35" fillId="3" borderId="0" xfId="0" applyNumberFormat="1" applyFont="1" applyFill="1" applyBorder="1" applyAlignment="1" applyProtection="1">
      <alignment vertical="top" wrapText="1"/>
    </xf>
    <xf numFmtId="0" fontId="37" fillId="3" borderId="0" xfId="0" applyFont="1" applyFill="1" applyAlignment="1" applyProtection="1">
      <alignment vertical="top" wrapText="1"/>
    </xf>
    <xf numFmtId="0" fontId="45" fillId="3" borderId="0" xfId="0" applyNumberFormat="1" applyFont="1" applyFill="1" applyBorder="1" applyAlignment="1" applyProtection="1">
      <alignment vertical="top"/>
    </xf>
    <xf numFmtId="0" fontId="45" fillId="3" borderId="0" xfId="0" applyFont="1" applyFill="1" applyBorder="1" applyAlignment="1" applyProtection="1">
      <alignment vertical="top" wrapText="1"/>
    </xf>
    <xf numFmtId="3" fontId="35" fillId="3" borderId="0" xfId="0" applyNumberFormat="1" applyFont="1" applyFill="1" applyBorder="1" applyAlignment="1" applyProtection="1">
      <alignment horizontal="right" vertical="top" wrapText="1"/>
    </xf>
    <xf numFmtId="0" fontId="43" fillId="3" borderId="0" xfId="0" applyNumberFormat="1" applyFont="1" applyFill="1" applyBorder="1" applyAlignment="1" applyProtection="1">
      <alignment vertical="top" wrapText="1"/>
    </xf>
    <xf numFmtId="0" fontId="35" fillId="3" borderId="0" xfId="0" applyNumberFormat="1" applyFont="1" applyFill="1" applyBorder="1" applyAlignment="1" applyProtection="1">
      <alignment horizontal="center"/>
    </xf>
    <xf numFmtId="0" fontId="35" fillId="3" borderId="0" xfId="0" applyNumberFormat="1" applyFont="1" applyFill="1" applyBorder="1" applyAlignment="1" applyProtection="1">
      <alignment vertical="top" wrapText="1"/>
    </xf>
    <xf numFmtId="3" fontId="35" fillId="3" borderId="0" xfId="0" applyNumberFormat="1" applyFont="1" applyFill="1" applyBorder="1" applyAlignment="1" applyProtection="1">
      <alignment horizontal="center" vertical="top"/>
    </xf>
    <xf numFmtId="3" fontId="35" fillId="3" borderId="0" xfId="0" applyNumberFormat="1" applyFont="1" applyFill="1" applyBorder="1" applyAlignment="1" applyProtection="1">
      <alignment horizontal="right" vertical="top"/>
    </xf>
    <xf numFmtId="3" fontId="45" fillId="3" borderId="0" xfId="0" applyNumberFormat="1" applyFont="1" applyFill="1" applyBorder="1" applyAlignment="1" applyProtection="1">
      <alignment horizontal="right" vertical="top"/>
    </xf>
    <xf numFmtId="0" fontId="35" fillId="0" borderId="0" xfId="0" applyFont="1" applyAlignment="1" applyProtection="1">
      <alignment vertical="top"/>
    </xf>
    <xf numFmtId="0" fontId="35" fillId="0" borderId="0" xfId="0" applyFont="1" applyAlignment="1" applyProtection="1">
      <alignment horizontal="right" vertical="top"/>
    </xf>
    <xf numFmtId="0" fontId="44" fillId="3" borderId="37" xfId="0" applyFont="1" applyFill="1" applyBorder="1" applyAlignment="1">
      <alignment vertical="top"/>
    </xf>
    <xf numFmtId="0" fontId="44" fillId="3" borderId="0" xfId="0" applyFont="1" applyFill="1" applyAlignment="1">
      <alignment vertical="top"/>
    </xf>
    <xf numFmtId="0" fontId="44" fillId="3" borderId="38" xfId="0" applyFont="1" applyFill="1" applyBorder="1" applyAlignment="1">
      <alignment vertical="top"/>
    </xf>
    <xf numFmtId="0" fontId="44" fillId="3" borderId="0" xfId="0" applyFont="1" applyFill="1" applyAlignment="1">
      <alignment horizontal="right" vertical="top"/>
    </xf>
    <xf numFmtId="0" fontId="35" fillId="3" borderId="37" xfId="0" applyFont="1" applyFill="1" applyBorder="1" applyAlignment="1">
      <alignment horizontal="center" vertical="center"/>
    </xf>
    <xf numFmtId="0" fontId="35" fillId="3" borderId="0" xfId="0" applyFont="1" applyFill="1" applyAlignment="1">
      <alignment vertical="center"/>
    </xf>
    <xf numFmtId="0" fontId="35" fillId="3" borderId="38" xfId="0" applyFont="1" applyFill="1" applyBorder="1" applyAlignment="1">
      <alignment vertical="center"/>
    </xf>
    <xf numFmtId="0" fontId="44" fillId="3" borderId="0" xfId="0" applyFont="1" applyFill="1" applyAlignment="1">
      <alignment vertical="center"/>
    </xf>
    <xf numFmtId="0" fontId="44" fillId="3" borderId="38" xfId="0" applyFont="1" applyFill="1" applyBorder="1" applyAlignment="1">
      <alignment vertical="center"/>
    </xf>
    <xf numFmtId="0" fontId="35" fillId="3" borderId="0" xfId="0" applyFont="1" applyFill="1" applyAlignment="1">
      <alignment horizontal="right" vertical="center"/>
    </xf>
    <xf numFmtId="0" fontId="35" fillId="3" borderId="37" xfId="0" applyFont="1" applyFill="1" applyBorder="1" applyAlignment="1">
      <alignment horizontal="center" vertical="top"/>
    </xf>
    <xf numFmtId="0" fontId="35" fillId="3" borderId="0" xfId="0" applyFont="1" applyFill="1" applyAlignment="1">
      <alignment horizontal="right" vertical="top"/>
    </xf>
    <xf numFmtId="0" fontId="35" fillId="3" borderId="37" xfId="0" applyFont="1" applyFill="1" applyBorder="1" applyAlignment="1">
      <alignment horizontal="right" vertical="top"/>
    </xf>
    <xf numFmtId="3" fontId="35" fillId="3" borderId="38" xfId="0" applyNumberFormat="1" applyFont="1" applyFill="1" applyBorder="1" applyAlignment="1">
      <alignment horizontal="right" vertical="top"/>
    </xf>
    <xf numFmtId="3" fontId="35" fillId="3" borderId="0" xfId="0" applyNumberFormat="1" applyFont="1" applyFill="1" applyAlignment="1">
      <alignment horizontal="right" vertical="top"/>
    </xf>
    <xf numFmtId="0" fontId="43" fillId="3" borderId="0" xfId="0" applyFont="1" applyFill="1" applyBorder="1" applyAlignment="1" applyProtection="1">
      <alignment vertical="top"/>
    </xf>
    <xf numFmtId="0" fontId="30" fillId="16" borderId="0" xfId="0" applyFont="1" applyFill="1" applyBorder="1" applyAlignment="1">
      <alignment horizontal="center" vertical="center"/>
    </xf>
    <xf numFmtId="0" fontId="40" fillId="3" borderId="37" xfId="0" applyNumberFormat="1" applyFont="1" applyFill="1" applyBorder="1" applyAlignment="1" applyProtection="1">
      <alignment horizontal="right" readingOrder="2"/>
    </xf>
    <xf numFmtId="0" fontId="42" fillId="3" borderId="0" xfId="0" applyNumberFormat="1" applyFont="1" applyFill="1" applyBorder="1" applyAlignment="1" applyProtection="1">
      <alignment vertical="top"/>
    </xf>
    <xf numFmtId="0" fontId="35" fillId="3" borderId="38" xfId="0" applyNumberFormat="1" applyFont="1" applyFill="1" applyBorder="1" applyAlignment="1" applyProtection="1">
      <alignment vertical="top"/>
    </xf>
    <xf numFmtId="0" fontId="37" fillId="3" borderId="0" xfId="0" applyFont="1" applyFill="1" applyBorder="1" applyAlignment="1">
      <alignment vertical="center"/>
    </xf>
    <xf numFmtId="0" fontId="38" fillId="3" borderId="0" xfId="0" applyFont="1" applyFill="1" applyBorder="1" applyAlignment="1">
      <alignment vertical="center"/>
    </xf>
    <xf numFmtId="0" fontId="41" fillId="3" borderId="0" xfId="0" applyFont="1" applyFill="1" applyBorder="1" applyAlignment="1">
      <alignment vertical="center"/>
    </xf>
    <xf numFmtId="0" fontId="35" fillId="3" borderId="0" xfId="0" applyFont="1" applyFill="1" applyBorder="1" applyAlignment="1">
      <alignment vertical="top"/>
    </xf>
    <xf numFmtId="0" fontId="35" fillId="3" borderId="0" xfId="0" applyNumberFormat="1" applyFont="1" applyFill="1" applyBorder="1" applyAlignment="1" applyProtection="1">
      <alignment vertical="center"/>
    </xf>
    <xf numFmtId="0" fontId="43" fillId="3" borderId="37" xfId="0" applyNumberFormat="1" applyFont="1" applyFill="1" applyBorder="1" applyAlignment="1" applyProtection="1">
      <alignment horizontal="right" readingOrder="2"/>
    </xf>
    <xf numFmtId="0" fontId="47" fillId="3" borderId="0" xfId="0" applyFont="1" applyFill="1" applyBorder="1" applyAlignment="1">
      <alignment horizontal="right" vertical="top" readingOrder="2"/>
    </xf>
    <xf numFmtId="0" fontId="44" fillId="3" borderId="0" xfId="0" applyFont="1" applyFill="1" applyBorder="1" applyAlignment="1">
      <alignment vertical="top"/>
    </xf>
    <xf numFmtId="0" fontId="39" fillId="3" borderId="0" xfId="0" applyFont="1" applyFill="1" applyBorder="1" applyAlignment="1">
      <alignment vertical="center"/>
    </xf>
    <xf numFmtId="0" fontId="35" fillId="3" borderId="0" xfId="0" applyFont="1" applyFill="1" applyBorder="1" applyAlignment="1">
      <alignment vertical="center"/>
    </xf>
    <xf numFmtId="0" fontId="44" fillId="3" borderId="0" xfId="0" applyFont="1" applyFill="1" applyBorder="1" applyAlignment="1">
      <alignment vertical="center"/>
    </xf>
    <xf numFmtId="0" fontId="35" fillId="4" borderId="0" xfId="0" applyFont="1" applyFill="1" applyBorder="1" applyAlignment="1">
      <alignment vertical="top"/>
    </xf>
    <xf numFmtId="0" fontId="35" fillId="3" borderId="0" xfId="0" applyFont="1" applyFill="1" applyBorder="1" applyAlignment="1">
      <alignment horizontal="right" vertical="top" wrapText="1"/>
    </xf>
    <xf numFmtId="0" fontId="35" fillId="5" borderId="0" xfId="0" applyFont="1" applyFill="1" applyBorder="1" applyAlignment="1">
      <alignment vertical="top"/>
    </xf>
    <xf numFmtId="0" fontId="46" fillId="3" borderId="0" xfId="0" applyFont="1" applyFill="1" applyBorder="1" applyAlignment="1">
      <alignment vertical="top"/>
    </xf>
    <xf numFmtId="0" fontId="46" fillId="8" borderId="0" xfId="0" applyFont="1" applyFill="1" applyBorder="1" applyAlignment="1">
      <alignment vertical="top"/>
    </xf>
    <xf numFmtId="3" fontId="45" fillId="3" borderId="37" xfId="0" applyNumberFormat="1" applyFont="1" applyFill="1" applyBorder="1" applyAlignment="1" applyProtection="1">
      <alignment vertical="top"/>
    </xf>
    <xf numFmtId="3" fontId="45" fillId="3" borderId="38" xfId="0" applyNumberFormat="1" applyFont="1" applyFill="1" applyBorder="1" applyAlignment="1" applyProtection="1">
      <alignment vertical="top"/>
    </xf>
    <xf numFmtId="0" fontId="37" fillId="3" borderId="0" xfId="0" applyFont="1" applyFill="1" applyBorder="1" applyAlignment="1">
      <alignment horizontal="right" vertical="center" readingOrder="2"/>
    </xf>
    <xf numFmtId="0" fontId="35" fillId="3" borderId="0" xfId="0" applyFont="1" applyFill="1" applyBorder="1" applyAlignment="1">
      <alignment horizontal="right" vertical="top"/>
    </xf>
    <xf numFmtId="3" fontId="35" fillId="3" borderId="0" xfId="0" applyNumberFormat="1" applyFont="1" applyFill="1" applyBorder="1" applyAlignment="1">
      <alignment horizontal="right" vertical="top" wrapText="1"/>
    </xf>
    <xf numFmtId="0" fontId="35" fillId="3" borderId="37" xfId="0" applyFont="1" applyFill="1" applyBorder="1" applyAlignment="1" applyProtection="1">
      <alignment vertical="top"/>
    </xf>
    <xf numFmtId="3" fontId="35" fillId="3" borderId="38" xfId="0" applyNumberFormat="1" applyFont="1" applyFill="1" applyBorder="1" applyAlignment="1" applyProtection="1">
      <alignment vertical="top"/>
    </xf>
    <xf numFmtId="0" fontId="48" fillId="3" borderId="0" xfId="0" applyFont="1" applyFill="1" applyBorder="1" applyAlignment="1">
      <alignment horizontal="right" vertical="center" readingOrder="2"/>
    </xf>
    <xf numFmtId="0" fontId="35" fillId="3" borderId="39" xfId="0" applyFont="1" applyFill="1" applyBorder="1" applyAlignment="1" applyProtection="1">
      <alignment vertical="top"/>
    </xf>
    <xf numFmtId="0" fontId="35" fillId="3" borderId="40" xfId="0" applyFont="1" applyFill="1" applyBorder="1" applyAlignment="1" applyProtection="1">
      <alignment vertical="top"/>
    </xf>
    <xf numFmtId="3" fontId="35" fillId="3" borderId="40" xfId="0" applyNumberFormat="1" applyFont="1" applyFill="1" applyBorder="1" applyAlignment="1" applyProtection="1">
      <alignment vertical="top" wrapText="1"/>
    </xf>
    <xf numFmtId="3" fontId="35" fillId="3" borderId="41" xfId="0" applyNumberFormat="1" applyFont="1" applyFill="1" applyBorder="1" applyAlignment="1" applyProtection="1">
      <alignment vertical="top"/>
    </xf>
    <xf numFmtId="0" fontId="35" fillId="3" borderId="0" xfId="0" applyFont="1" applyFill="1" applyAlignment="1" applyProtection="1">
      <alignment horizontal="right" vertical="top"/>
    </xf>
    <xf numFmtId="0" fontId="37" fillId="3" borderId="0" xfId="0" applyFont="1" applyFill="1" applyAlignment="1" applyProtection="1">
      <alignment vertical="top"/>
    </xf>
    <xf numFmtId="0" fontId="26" fillId="3" borderId="0" xfId="0" applyFont="1" applyFill="1"/>
    <xf numFmtId="0" fontId="0" fillId="3" borderId="0" xfId="0" applyFill="1"/>
    <xf numFmtId="0" fontId="25" fillId="0" borderId="43" xfId="0" applyFont="1" applyBorder="1" applyAlignment="1">
      <alignment vertical="top"/>
    </xf>
    <xf numFmtId="0" fontId="25" fillId="0" borderId="44" xfId="0" applyFont="1" applyBorder="1" applyAlignment="1">
      <alignment vertical="top"/>
    </xf>
    <xf numFmtId="0" fontId="0" fillId="0" borderId="45" xfId="0" applyBorder="1" applyAlignment="1">
      <alignment horizontal="right" vertical="top" readingOrder="2"/>
    </xf>
    <xf numFmtId="0" fontId="0" fillId="0" borderId="46" xfId="0" applyBorder="1" applyAlignment="1">
      <alignment horizontal="right" vertical="top" wrapText="1" readingOrder="2"/>
    </xf>
    <xf numFmtId="0" fontId="0" fillId="3" borderId="0" xfId="0" applyFill="1" applyAlignment="1">
      <alignment horizontal="right" vertical="top" readingOrder="2"/>
    </xf>
    <xf numFmtId="49" fontId="35" fillId="3" borderId="0" xfId="0" applyNumberFormat="1" applyFont="1" applyFill="1" applyAlignment="1" applyProtection="1">
      <alignment vertical="top"/>
    </xf>
    <xf numFmtId="49" fontId="35" fillId="3" borderId="0" xfId="0" applyNumberFormat="1" applyFont="1" applyFill="1" applyAlignment="1" applyProtection="1">
      <alignment horizontal="right" vertical="top"/>
    </xf>
    <xf numFmtId="49" fontId="35" fillId="3" borderId="0" xfId="0" applyNumberFormat="1" applyFont="1" applyFill="1" applyBorder="1" applyAlignment="1" applyProtection="1">
      <alignment vertical="top"/>
    </xf>
    <xf numFmtId="49" fontId="35" fillId="3" borderId="0" xfId="0" applyNumberFormat="1" applyFont="1" applyFill="1" applyBorder="1" applyAlignment="1" applyProtection="1">
      <alignment horizontal="right" vertical="top"/>
    </xf>
    <xf numFmtId="49" fontId="35" fillId="0" borderId="0" xfId="0" applyNumberFormat="1" applyFont="1" applyFill="1" applyBorder="1" applyAlignment="1" applyProtection="1">
      <alignment vertical="top"/>
    </xf>
    <xf numFmtId="49" fontId="35" fillId="3" borderId="0" xfId="0" applyNumberFormat="1" applyFont="1" applyFill="1" applyAlignment="1" applyProtection="1"/>
    <xf numFmtId="49" fontId="35" fillId="3" borderId="0" xfId="0" applyNumberFormat="1" applyFont="1" applyFill="1" applyAlignment="1" applyProtection="1">
      <alignment horizontal="right"/>
    </xf>
    <xf numFmtId="49" fontId="35" fillId="3" borderId="0" xfId="0" applyNumberFormat="1" applyFont="1" applyFill="1" applyBorder="1" applyAlignment="1" applyProtection="1">
      <alignment horizontal="right" vertical="center"/>
    </xf>
    <xf numFmtId="49" fontId="35" fillId="3" borderId="0" xfId="0" applyNumberFormat="1" applyFont="1" applyFill="1" applyAlignment="1" applyProtection="1">
      <alignment vertical="center"/>
    </xf>
    <xf numFmtId="49" fontId="35" fillId="3" borderId="0" xfId="0" applyNumberFormat="1" applyFont="1" applyFill="1" applyAlignment="1" applyProtection="1">
      <alignment horizontal="right" vertical="center"/>
    </xf>
    <xf numFmtId="49" fontId="35" fillId="3" borderId="0" xfId="0" applyNumberFormat="1" applyFont="1" applyFill="1" applyBorder="1" applyAlignment="1" applyProtection="1">
      <alignment horizontal="right" vertical="top" wrapText="1"/>
    </xf>
    <xf numFmtId="0" fontId="35" fillId="0" borderId="0" xfId="0" applyNumberFormat="1" applyFont="1" applyFill="1" applyBorder="1" applyAlignment="1" applyProtection="1">
      <alignment vertical="top"/>
    </xf>
    <xf numFmtId="49" fontId="50" fillId="3" borderId="0" xfId="0" applyNumberFormat="1" applyFont="1" applyFill="1" applyBorder="1" applyAlignment="1" applyProtection="1">
      <alignment horizontal="right" vertical="top"/>
    </xf>
    <xf numFmtId="49" fontId="35" fillId="3" borderId="0" xfId="0" applyNumberFormat="1" applyFont="1" applyFill="1" applyBorder="1" applyAlignment="1" applyProtection="1">
      <alignment horizontal="center"/>
    </xf>
    <xf numFmtId="49" fontId="35" fillId="3" borderId="0" xfId="0" applyNumberFormat="1" applyFont="1" applyFill="1" applyBorder="1" applyAlignment="1" applyProtection="1">
      <alignment vertical="top" wrapText="1"/>
    </xf>
    <xf numFmtId="49" fontId="39" fillId="3" borderId="0" xfId="0" applyNumberFormat="1" applyFont="1" applyFill="1" applyBorder="1" applyAlignment="1" applyProtection="1">
      <alignment horizontal="right" vertical="top" wrapText="1"/>
    </xf>
    <xf numFmtId="49" fontId="35" fillId="3" borderId="0" xfId="0" applyNumberFormat="1" applyFont="1" applyFill="1" applyBorder="1" applyAlignment="1" applyProtection="1">
      <alignment horizontal="center" vertical="top"/>
    </xf>
    <xf numFmtId="49" fontId="35" fillId="3" borderId="0" xfId="0" applyNumberFormat="1" applyFont="1" applyFill="1" applyAlignment="1">
      <alignment vertical="top"/>
    </xf>
    <xf numFmtId="49" fontId="35" fillId="3" borderId="0" xfId="0" applyNumberFormat="1" applyFont="1" applyFill="1" applyAlignment="1">
      <alignment horizontal="right" vertical="top"/>
    </xf>
    <xf numFmtId="49" fontId="35" fillId="3" borderId="0" xfId="0" applyNumberFormat="1" applyFont="1" applyFill="1" applyBorder="1" applyAlignment="1">
      <alignment vertical="top"/>
    </xf>
    <xf numFmtId="49" fontId="35" fillId="3" borderId="48" xfId="0" applyNumberFormat="1" applyFont="1" applyFill="1" applyBorder="1" applyAlignment="1">
      <alignment horizontal="right" vertical="center"/>
    </xf>
    <xf numFmtId="49" fontId="35" fillId="3" borderId="0" xfId="0" applyNumberFormat="1" applyFont="1" applyFill="1" applyBorder="1" applyAlignment="1" applyProtection="1"/>
    <xf numFmtId="49" fontId="35" fillId="0" borderId="0" xfId="0" applyNumberFormat="1" applyFont="1" applyFill="1" applyBorder="1" applyAlignment="1" applyProtection="1"/>
    <xf numFmtId="49" fontId="44" fillId="3" borderId="0" xfId="0" applyNumberFormat="1" applyFont="1" applyFill="1" applyBorder="1" applyAlignment="1" applyProtection="1">
      <alignment vertical="top"/>
    </xf>
    <xf numFmtId="49" fontId="44" fillId="3" borderId="0" xfId="0" applyNumberFormat="1" applyFont="1" applyFill="1" applyBorder="1" applyAlignment="1" applyProtection="1">
      <alignment horizontal="right" vertical="top"/>
    </xf>
    <xf numFmtId="49" fontId="35" fillId="3" borderId="0" xfId="0" applyNumberFormat="1" applyFont="1" applyFill="1" applyAlignment="1" applyProtection="1">
      <alignment horizontal="left" vertical="top"/>
    </xf>
    <xf numFmtId="49" fontId="35" fillId="3" borderId="49" xfId="0" applyNumberFormat="1" applyFont="1" applyFill="1" applyBorder="1" applyAlignment="1">
      <alignment horizontal="right" vertical="center"/>
    </xf>
    <xf numFmtId="49" fontId="35" fillId="0" borderId="0" xfId="0" applyNumberFormat="1" applyFont="1" applyBorder="1" applyAlignment="1" applyProtection="1">
      <alignment vertical="top"/>
    </xf>
    <xf numFmtId="49" fontId="35" fillId="3" borderId="42" xfId="0" applyNumberFormat="1" applyFont="1" applyFill="1" applyBorder="1" applyAlignment="1" applyProtection="1">
      <alignment horizontal="right" vertical="center"/>
    </xf>
    <xf numFmtId="49" fontId="35" fillId="4" borderId="42" xfId="0" applyNumberFormat="1" applyFont="1" applyFill="1" applyBorder="1" applyAlignment="1" applyProtection="1">
      <alignment vertical="top" wrapText="1"/>
      <protection locked="0"/>
    </xf>
    <xf numFmtId="49" fontId="35" fillId="3" borderId="42" xfId="0" applyNumberFormat="1" applyFont="1" applyFill="1" applyBorder="1" applyAlignment="1">
      <alignment horizontal="right" vertical="center"/>
    </xf>
    <xf numFmtId="49" fontId="35" fillId="3" borderId="48" xfId="0" applyNumberFormat="1" applyFont="1" applyFill="1" applyBorder="1" applyAlignment="1">
      <alignment horizontal="right" vertical="center" wrapText="1"/>
    </xf>
    <xf numFmtId="49" fontId="35" fillId="0" borderId="0" xfId="0" applyNumberFormat="1" applyFont="1" applyFill="1" applyBorder="1" applyAlignment="1" applyProtection="1">
      <alignment horizontal="left" vertical="center"/>
    </xf>
    <xf numFmtId="49" fontId="35" fillId="3" borderId="0" xfId="0" applyNumberFormat="1" applyFont="1" applyFill="1" applyBorder="1" applyAlignment="1" applyProtection="1">
      <alignment vertical="center"/>
    </xf>
    <xf numFmtId="49" fontId="35" fillId="0" borderId="0" xfId="0" applyNumberFormat="1" applyFont="1" applyFill="1" applyBorder="1" applyAlignment="1" applyProtection="1">
      <alignment vertical="center"/>
    </xf>
    <xf numFmtId="49" fontId="35" fillId="0" borderId="0" xfId="0" applyNumberFormat="1" applyFont="1" applyBorder="1" applyAlignment="1" applyProtection="1">
      <alignment vertical="center"/>
    </xf>
    <xf numFmtId="49" fontId="45" fillId="3" borderId="47" xfId="0" applyNumberFormat="1" applyFont="1" applyFill="1" applyBorder="1" applyAlignment="1">
      <alignment horizontal="right" vertical="center" wrapText="1"/>
    </xf>
    <xf numFmtId="49" fontId="45" fillId="3" borderId="47" xfId="0" applyNumberFormat="1" applyFont="1" applyFill="1" applyBorder="1" applyAlignment="1">
      <alignment vertical="center"/>
    </xf>
    <xf numFmtId="49" fontId="35" fillId="3" borderId="0" xfId="0" applyNumberFormat="1" applyFont="1" applyFill="1" applyAlignment="1">
      <alignment vertical="center"/>
    </xf>
    <xf numFmtId="49" fontId="35" fillId="3" borderId="0" xfId="0" applyNumberFormat="1" applyFont="1" applyFill="1" applyAlignment="1">
      <alignment horizontal="right" vertical="center"/>
    </xf>
    <xf numFmtId="49" fontId="35" fillId="3" borderId="0" xfId="0" applyNumberFormat="1" applyFont="1" applyFill="1" applyBorder="1" applyAlignment="1">
      <alignment vertical="center"/>
    </xf>
    <xf numFmtId="49" fontId="44" fillId="3" borderId="0" xfId="0" applyNumberFormat="1" applyFont="1" applyFill="1" applyAlignment="1">
      <alignment vertical="top"/>
    </xf>
    <xf numFmtId="49" fontId="44" fillId="3" borderId="0" xfId="0" applyNumberFormat="1" applyFont="1" applyFill="1" applyAlignment="1">
      <alignment horizontal="right" vertical="top"/>
    </xf>
    <xf numFmtId="49" fontId="35" fillId="4" borderId="42" xfId="0" applyNumberFormat="1" applyFont="1" applyFill="1" applyBorder="1" applyAlignment="1" applyProtection="1">
      <alignment vertical="center"/>
      <protection locked="0"/>
    </xf>
    <xf numFmtId="1" fontId="35" fillId="3" borderId="0" xfId="0" applyNumberFormat="1" applyFont="1" applyFill="1" applyBorder="1" applyAlignment="1" applyProtection="1">
      <alignment vertical="center"/>
      <protection hidden="1"/>
    </xf>
    <xf numFmtId="49" fontId="35" fillId="3" borderId="42" xfId="0" applyNumberFormat="1" applyFont="1" applyFill="1" applyBorder="1" applyAlignment="1" applyProtection="1">
      <alignment horizontal="right" vertical="top" wrapText="1"/>
    </xf>
    <xf numFmtId="49" fontId="35" fillId="3" borderId="50" xfId="0" applyNumberFormat="1" applyFont="1" applyFill="1" applyBorder="1" applyAlignment="1">
      <alignment horizontal="right" vertical="top" wrapText="1"/>
    </xf>
    <xf numFmtId="49" fontId="35" fillId="3" borderId="47" xfId="0" applyNumberFormat="1" applyFont="1" applyFill="1" applyBorder="1" applyAlignment="1">
      <alignment vertical="top"/>
    </xf>
    <xf numFmtId="49" fontId="35" fillId="3" borderId="52" xfId="0" applyNumberFormat="1" applyFont="1" applyFill="1" applyBorder="1" applyAlignment="1">
      <alignment vertical="top"/>
    </xf>
    <xf numFmtId="49" fontId="35" fillId="3" borderId="51" xfId="0" applyNumberFormat="1" applyFont="1" applyFill="1" applyBorder="1" applyAlignment="1">
      <alignment vertical="top"/>
    </xf>
    <xf numFmtId="49" fontId="35" fillId="3" borderId="48" xfId="0" applyNumberFormat="1" applyFont="1" applyFill="1" applyBorder="1" applyAlignment="1">
      <alignment vertical="top"/>
    </xf>
    <xf numFmtId="49" fontId="35" fillId="3" borderId="48" xfId="0" applyNumberFormat="1" applyFont="1" applyFill="1" applyBorder="1" applyAlignment="1">
      <alignment horizontal="right" vertical="top" wrapText="1"/>
    </xf>
    <xf numFmtId="49" fontId="35" fillId="3" borderId="42" xfId="0" applyNumberFormat="1" applyFont="1" applyFill="1" applyBorder="1" applyAlignment="1" applyProtection="1">
      <alignment horizontal="center"/>
    </xf>
    <xf numFmtId="49" fontId="35" fillId="3" borderId="49" xfId="0" applyNumberFormat="1" applyFont="1" applyFill="1" applyBorder="1" applyAlignment="1">
      <alignment horizontal="right" vertical="top" wrapText="1"/>
    </xf>
    <xf numFmtId="49" fontId="35" fillId="3" borderId="42" xfId="0" applyNumberFormat="1" applyFont="1" applyFill="1" applyBorder="1" applyAlignment="1" applyProtection="1">
      <alignment vertical="top"/>
    </xf>
    <xf numFmtId="2" fontId="35" fillId="5" borderId="42" xfId="0" applyNumberFormat="1" applyFont="1" applyFill="1" applyBorder="1" applyAlignment="1" applyProtection="1">
      <alignment horizontal="center" vertical="top" wrapText="1"/>
    </xf>
    <xf numFmtId="49" fontId="35" fillId="3" borderId="42" xfId="0" applyNumberFormat="1" applyFont="1" applyFill="1" applyBorder="1" applyAlignment="1">
      <alignment horizontal="center" vertical="center" wrapText="1"/>
    </xf>
    <xf numFmtId="49" fontId="35" fillId="0" borderId="42" xfId="0" applyNumberFormat="1" applyFont="1" applyBorder="1" applyAlignment="1">
      <alignment horizontal="center" vertical="center"/>
    </xf>
    <xf numFmtId="49" fontId="35" fillId="3" borderId="42" xfId="0" applyNumberFormat="1" applyFont="1" applyFill="1" applyBorder="1" applyAlignment="1">
      <alignment horizontal="center" vertical="center"/>
    </xf>
    <xf numFmtId="169" fontId="35" fillId="4" borderId="42" xfId="2" applyNumberFormat="1" applyFont="1" applyFill="1" applyBorder="1" applyAlignment="1" applyProtection="1">
      <alignment vertical="top" wrapText="1"/>
      <protection locked="0"/>
    </xf>
    <xf numFmtId="43" fontId="35" fillId="5" borderId="42" xfId="2" applyFont="1" applyFill="1" applyBorder="1" applyAlignment="1" applyProtection="1">
      <alignment horizontal="center" vertical="top"/>
    </xf>
    <xf numFmtId="2" fontId="35" fillId="3" borderId="0" xfId="0" applyNumberFormat="1" applyFont="1" applyFill="1" applyBorder="1" applyAlignment="1" applyProtection="1">
      <alignment horizontal="center" vertical="top" wrapText="1"/>
    </xf>
    <xf numFmtId="49" fontId="54" fillId="0" borderId="0" xfId="0" applyNumberFormat="1" applyFont="1" applyBorder="1" applyAlignment="1">
      <alignment horizontal="right" vertical="top" wrapText="1" readingOrder="2"/>
    </xf>
    <xf numFmtId="49" fontId="52" fillId="3" borderId="0" xfId="0" applyNumberFormat="1" applyFont="1" applyFill="1" applyBorder="1" applyAlignment="1" applyProtection="1">
      <alignment horizontal="center" vertical="top"/>
    </xf>
    <xf numFmtId="43" fontId="35" fillId="3" borderId="0" xfId="2" applyFont="1" applyFill="1" applyBorder="1" applyAlignment="1" applyProtection="1">
      <alignment horizontal="center" vertical="top"/>
    </xf>
    <xf numFmtId="49" fontId="35" fillId="3" borderId="58" xfId="0" applyNumberFormat="1" applyFont="1" applyFill="1" applyBorder="1" applyAlignment="1">
      <alignment horizontal="right" vertical="top" wrapText="1"/>
    </xf>
    <xf numFmtId="49" fontId="35" fillId="4" borderId="57" xfId="0" applyNumberFormat="1" applyFont="1" applyFill="1" applyBorder="1" applyAlignment="1" applyProtection="1">
      <alignment horizontal="right" vertical="top" wrapText="1"/>
      <protection locked="0"/>
    </xf>
    <xf numFmtId="49" fontId="45" fillId="3" borderId="42" xfId="0" applyNumberFormat="1" applyFont="1" applyFill="1" applyBorder="1" applyAlignment="1" applyProtection="1">
      <alignment vertical="top"/>
    </xf>
    <xf numFmtId="49" fontId="35" fillId="2" borderId="42" xfId="0" applyNumberFormat="1" applyFont="1" applyFill="1" applyBorder="1" applyAlignment="1" applyProtection="1">
      <alignment vertical="top"/>
    </xf>
    <xf numFmtId="167" fontId="35" fillId="3" borderId="0" xfId="2" applyNumberFormat="1" applyFont="1" applyFill="1" applyBorder="1" applyAlignment="1" applyProtection="1">
      <alignment vertical="center"/>
    </xf>
    <xf numFmtId="49" fontId="35" fillId="3" borderId="42" xfId="0" applyNumberFormat="1" applyFont="1" applyFill="1" applyBorder="1" applyAlignment="1">
      <alignment horizontal="right" vertical="top" wrapText="1"/>
    </xf>
    <xf numFmtId="10" fontId="35" fillId="4" borderId="42" xfId="0" applyNumberFormat="1" applyFont="1" applyFill="1" applyBorder="1" applyAlignment="1" applyProtection="1">
      <alignment horizontal="center" vertical="center"/>
      <protection locked="0"/>
    </xf>
    <xf numFmtId="43" fontId="35" fillId="5" borderId="42" xfId="2" applyFont="1" applyFill="1" applyBorder="1" applyAlignment="1" applyProtection="1">
      <alignment vertical="top"/>
    </xf>
    <xf numFmtId="49" fontId="45" fillId="3" borderId="4" xfId="0" applyNumberFormat="1" applyFont="1" applyFill="1" applyBorder="1" applyAlignment="1">
      <alignment vertical="top"/>
    </xf>
    <xf numFmtId="49" fontId="35" fillId="2" borderId="4" xfId="0" applyNumberFormat="1" applyFont="1" applyFill="1" applyBorder="1" applyAlignment="1">
      <alignment vertical="top"/>
    </xf>
    <xf numFmtId="49" fontId="45" fillId="3" borderId="42" xfId="0" applyNumberFormat="1" applyFont="1" applyFill="1" applyBorder="1" applyAlignment="1">
      <alignment horizontal="right" vertical="center" wrapText="1" readingOrder="2"/>
    </xf>
    <xf numFmtId="49" fontId="35" fillId="0" borderId="42" xfId="0" applyNumberFormat="1" applyFont="1" applyBorder="1" applyAlignment="1">
      <alignment horizontal="right" vertical="center" wrapText="1" readingOrder="2"/>
    </xf>
    <xf numFmtId="49" fontId="35" fillId="3" borderId="42" xfId="0" applyNumberFormat="1" applyFont="1" applyFill="1" applyBorder="1" applyAlignment="1">
      <alignment horizontal="right" vertical="center" wrapText="1" readingOrder="2"/>
    </xf>
    <xf numFmtId="49" fontId="45" fillId="3" borderId="50" xfId="0" applyNumberFormat="1" applyFont="1" applyFill="1" applyBorder="1" applyAlignment="1">
      <alignment horizontal="right" vertical="center" wrapText="1"/>
    </xf>
    <xf numFmtId="49" fontId="45" fillId="3" borderId="42" xfId="0" applyNumberFormat="1" applyFont="1" applyFill="1" applyBorder="1" applyAlignment="1" applyProtection="1"/>
    <xf numFmtId="49" fontId="35" fillId="3" borderId="37" xfId="0" applyNumberFormat="1" applyFont="1" applyFill="1" applyBorder="1" applyAlignment="1" applyProtection="1">
      <alignment horizontal="left" vertical="top"/>
    </xf>
    <xf numFmtId="49" fontId="35" fillId="3" borderId="38" xfId="0" applyNumberFormat="1" applyFont="1" applyFill="1" applyBorder="1" applyAlignment="1" applyProtection="1">
      <alignment vertical="top"/>
    </xf>
    <xf numFmtId="0" fontId="49" fillId="3" borderId="0" xfId="0" applyNumberFormat="1" applyFont="1" applyFill="1" applyBorder="1" applyAlignment="1" applyProtection="1">
      <alignment vertical="center"/>
    </xf>
    <xf numFmtId="49" fontId="50" fillId="3" borderId="0" xfId="0" applyNumberFormat="1" applyFont="1" applyFill="1" applyBorder="1" applyAlignment="1" applyProtection="1">
      <alignment vertical="top"/>
    </xf>
    <xf numFmtId="49" fontId="35" fillId="3" borderId="37" xfId="0" applyNumberFormat="1" applyFont="1" applyFill="1" applyBorder="1" applyAlignment="1">
      <alignment horizontal="left" vertical="top"/>
    </xf>
    <xf numFmtId="0" fontId="49" fillId="3" borderId="0" xfId="0" applyFont="1" applyFill="1" applyBorder="1" applyAlignment="1">
      <alignment vertical="center"/>
    </xf>
    <xf numFmtId="49" fontId="50" fillId="3" borderId="0" xfId="0" applyNumberFormat="1" applyFont="1" applyFill="1" applyBorder="1" applyAlignment="1">
      <alignment vertical="top"/>
    </xf>
    <xf numFmtId="49" fontId="35" fillId="3" borderId="38" xfId="0" applyNumberFormat="1" applyFont="1" applyFill="1" applyBorder="1" applyAlignment="1">
      <alignment vertical="top"/>
    </xf>
    <xf numFmtId="49" fontId="35" fillId="4" borderId="0" xfId="0" applyNumberFormat="1" applyFont="1" applyFill="1" applyBorder="1" applyAlignment="1">
      <alignment vertical="top"/>
    </xf>
    <xf numFmtId="49" fontId="35" fillId="5" borderId="0" xfId="0" applyNumberFormat="1" applyFont="1" applyFill="1" applyBorder="1" applyAlignment="1">
      <alignment vertical="top"/>
    </xf>
    <xf numFmtId="49" fontId="46" fillId="8" borderId="0" xfId="0" applyNumberFormat="1" applyFont="1" applyFill="1" applyBorder="1" applyAlignment="1">
      <alignment vertical="top"/>
    </xf>
    <xf numFmtId="49" fontId="46" fillId="3" borderId="0" xfId="0" applyNumberFormat="1" applyFont="1" applyFill="1" applyBorder="1" applyAlignment="1">
      <alignment vertical="top"/>
    </xf>
    <xf numFmtId="49" fontId="44" fillId="3" borderId="37" xfId="0" applyNumberFormat="1" applyFont="1" applyFill="1" applyBorder="1" applyAlignment="1">
      <alignment horizontal="left" vertical="top"/>
    </xf>
    <xf numFmtId="49" fontId="47" fillId="3" borderId="0" xfId="0" applyNumberFormat="1" applyFont="1" applyFill="1" applyBorder="1" applyAlignment="1">
      <alignment vertical="top"/>
    </xf>
    <xf numFmtId="49" fontId="44" fillId="3" borderId="38" xfId="0" applyNumberFormat="1" applyFont="1" applyFill="1" applyBorder="1" applyAlignment="1" applyProtection="1">
      <alignment vertical="top"/>
    </xf>
    <xf numFmtId="49" fontId="35" fillId="3" borderId="37" xfId="0" applyNumberFormat="1" applyFont="1" applyFill="1" applyBorder="1" applyAlignment="1">
      <alignment horizontal="left"/>
    </xf>
    <xf numFmtId="49" fontId="35" fillId="3" borderId="38" xfId="0" applyNumberFormat="1" applyFont="1" applyFill="1" applyBorder="1" applyAlignment="1" applyProtection="1"/>
    <xf numFmtId="0" fontId="35" fillId="3" borderId="37" xfId="0" applyFont="1" applyFill="1" applyBorder="1" applyAlignment="1">
      <alignment horizontal="left"/>
    </xf>
    <xf numFmtId="0" fontId="35" fillId="0" borderId="37" xfId="0" applyFont="1" applyBorder="1" applyAlignment="1">
      <alignment horizontal="left"/>
    </xf>
    <xf numFmtId="0" fontId="35" fillId="3" borderId="37" xfId="0" applyFont="1" applyFill="1" applyBorder="1" applyAlignment="1">
      <alignment horizontal="left" vertical="center"/>
    </xf>
    <xf numFmtId="49" fontId="35" fillId="3" borderId="38" xfId="0" applyNumberFormat="1" applyFont="1" applyFill="1" applyBorder="1" applyAlignment="1" applyProtection="1">
      <alignment vertical="center"/>
    </xf>
    <xf numFmtId="0" fontId="35" fillId="3" borderId="37" xfId="0" applyFont="1" applyFill="1" applyBorder="1" applyAlignment="1">
      <alignment horizontal="left" vertical="top"/>
    </xf>
    <xf numFmtId="49" fontId="35" fillId="3" borderId="38" xfId="0" applyNumberFormat="1" applyFont="1" applyFill="1" applyBorder="1" applyAlignment="1">
      <alignment vertical="center"/>
    </xf>
    <xf numFmtId="0" fontId="35" fillId="3" borderId="38" xfId="0" applyNumberFormat="1" applyFont="1" applyFill="1" applyBorder="1" applyAlignment="1" applyProtection="1">
      <alignment horizontal="center" vertical="center" wrapText="1"/>
      <protection hidden="1"/>
    </xf>
    <xf numFmtId="49" fontId="44" fillId="3" borderId="0" xfId="0" applyNumberFormat="1" applyFont="1" applyFill="1" applyBorder="1" applyAlignment="1">
      <alignment vertical="top"/>
    </xf>
    <xf numFmtId="49" fontId="44" fillId="3" borderId="38" xfId="0" applyNumberFormat="1" applyFont="1" applyFill="1" applyBorder="1" applyAlignment="1">
      <alignment vertical="top"/>
    </xf>
    <xf numFmtId="49" fontId="45" fillId="3" borderId="0" xfId="0" applyNumberFormat="1" applyFont="1" applyFill="1" applyBorder="1" applyAlignment="1" applyProtection="1">
      <alignment vertical="top"/>
    </xf>
    <xf numFmtId="49" fontId="35" fillId="0" borderId="37" xfId="0" applyNumberFormat="1" applyFont="1" applyBorder="1" applyAlignment="1">
      <alignment horizontal="left" vertical="top"/>
    </xf>
    <xf numFmtId="49" fontId="45" fillId="3" borderId="0" xfId="0" applyNumberFormat="1" applyFont="1" applyFill="1" applyBorder="1" applyAlignment="1" applyProtection="1">
      <alignment horizontal="right" vertical="top"/>
    </xf>
    <xf numFmtId="49" fontId="35" fillId="3" borderId="39" xfId="0" applyNumberFormat="1" applyFont="1" applyFill="1" applyBorder="1" applyAlignment="1" applyProtection="1">
      <alignment horizontal="left" vertical="top"/>
    </xf>
    <xf numFmtId="49" fontId="35" fillId="3" borderId="40" xfId="0" applyNumberFormat="1" applyFont="1" applyFill="1" applyBorder="1" applyAlignment="1" applyProtection="1">
      <alignment vertical="top"/>
    </xf>
    <xf numFmtId="49" fontId="35" fillId="3" borderId="41" xfId="0" applyNumberFormat="1" applyFont="1" applyFill="1" applyBorder="1" applyAlignment="1" applyProtection="1">
      <alignment vertical="top"/>
    </xf>
    <xf numFmtId="0" fontId="35" fillId="0" borderId="0" xfId="0" applyFont="1" applyProtection="1"/>
    <xf numFmtId="0" fontId="35" fillId="3" borderId="0" xfId="0" applyFont="1" applyFill="1" applyProtection="1"/>
    <xf numFmtId="0" fontId="42" fillId="2" borderId="0" xfId="0" applyFont="1" applyFill="1" applyBorder="1" applyAlignment="1" applyProtection="1">
      <alignment vertical="top"/>
    </xf>
    <xf numFmtId="0" fontId="45" fillId="3" borderId="0" xfId="0" applyFont="1" applyFill="1" applyBorder="1" applyAlignment="1" applyProtection="1">
      <alignment vertical="top"/>
    </xf>
    <xf numFmtId="0" fontId="35" fillId="3" borderId="0" xfId="0" applyFont="1" applyFill="1" applyBorder="1" applyAlignment="1" applyProtection="1">
      <alignment horizontal="left" vertical="top"/>
    </xf>
    <xf numFmtId="0" fontId="45" fillId="3" borderId="1" xfId="0" applyFont="1" applyFill="1" applyBorder="1" applyAlignment="1" applyProtection="1">
      <alignment vertical="top"/>
    </xf>
    <xf numFmtId="0" fontId="35" fillId="3" borderId="1" xfId="0" applyFont="1" applyFill="1" applyBorder="1" applyAlignment="1" applyProtection="1">
      <alignment vertical="top" wrapText="1"/>
    </xf>
    <xf numFmtId="0" fontId="35" fillId="4" borderId="4" xfId="0" applyFont="1" applyFill="1" applyBorder="1" applyAlignment="1" applyProtection="1">
      <alignment vertical="top" wrapText="1"/>
      <protection locked="0"/>
    </xf>
    <xf numFmtId="0" fontId="35" fillId="2" borderId="4" xfId="0" applyFont="1" applyFill="1" applyBorder="1" applyProtection="1"/>
    <xf numFmtId="0" fontId="45" fillId="2" borderId="4" xfId="0" applyFont="1" applyFill="1" applyBorder="1" applyProtection="1"/>
    <xf numFmtId="1" fontId="35" fillId="3" borderId="0" xfId="0" applyNumberFormat="1" applyFont="1" applyFill="1" applyBorder="1" applyAlignment="1" applyProtection="1">
      <alignment vertical="top"/>
    </xf>
    <xf numFmtId="0" fontId="53" fillId="3" borderId="0" xfId="0" applyFont="1" applyFill="1" applyBorder="1" applyAlignment="1" applyProtection="1">
      <alignment vertical="top"/>
    </xf>
    <xf numFmtId="0" fontId="35" fillId="2" borderId="6" xfId="0" applyFont="1" applyFill="1" applyBorder="1" applyProtection="1"/>
    <xf numFmtId="0" fontId="45" fillId="2" borderId="5" xfId="0" applyFont="1" applyFill="1" applyBorder="1" applyProtection="1"/>
    <xf numFmtId="0" fontId="35" fillId="2" borderId="5" xfId="0" applyFont="1" applyFill="1" applyBorder="1" applyProtection="1"/>
    <xf numFmtId="0" fontId="35" fillId="2" borderId="15" xfId="0" applyFont="1" applyFill="1" applyBorder="1" applyProtection="1"/>
    <xf numFmtId="0" fontId="45" fillId="3" borderId="0" xfId="0" applyFont="1" applyFill="1" applyBorder="1" applyAlignment="1" applyProtection="1">
      <alignment horizontal="center" vertical="top" wrapText="1"/>
    </xf>
    <xf numFmtId="14" fontId="35" fillId="3" borderId="0" xfId="0" applyNumberFormat="1" applyFont="1" applyFill="1" applyBorder="1" applyAlignment="1" applyProtection="1">
      <alignment vertical="top"/>
    </xf>
    <xf numFmtId="0" fontId="45" fillId="3" borderId="0" xfId="0" applyFont="1" applyFill="1" applyBorder="1" applyAlignment="1" applyProtection="1">
      <alignment horizontal="right" vertical="top"/>
    </xf>
    <xf numFmtId="0" fontId="45" fillId="3" borderId="0" xfId="0" applyFont="1" applyFill="1" applyBorder="1" applyAlignment="1" applyProtection="1">
      <alignment horizontal="left" vertical="top"/>
    </xf>
    <xf numFmtId="14" fontId="35" fillId="3" borderId="0" xfId="0" applyNumberFormat="1" applyFont="1" applyFill="1" applyBorder="1" applyAlignment="1" applyProtection="1">
      <alignment horizontal="center" vertical="center"/>
    </xf>
    <xf numFmtId="0" fontId="35" fillId="3" borderId="0" xfId="0" applyFont="1" applyFill="1" applyAlignment="1" applyProtection="1">
      <alignment vertical="top" wrapText="1"/>
    </xf>
    <xf numFmtId="0" fontId="45" fillId="3" borderId="0" xfId="0" applyFont="1" applyFill="1" applyBorder="1" applyAlignment="1" applyProtection="1"/>
    <xf numFmtId="0" fontId="35" fillId="4" borderId="2" xfId="0" applyFont="1" applyFill="1" applyBorder="1" applyAlignment="1" applyProtection="1">
      <alignment vertical="top"/>
      <protection locked="0"/>
    </xf>
    <xf numFmtId="0" fontId="43" fillId="3" borderId="0" xfId="0" applyFont="1" applyFill="1" applyAlignment="1" applyProtection="1">
      <alignment vertical="top"/>
    </xf>
    <xf numFmtId="0" fontId="43" fillId="3" borderId="2" xfId="0" applyFont="1" applyFill="1" applyBorder="1" applyAlignment="1" applyProtection="1">
      <alignment vertical="top" wrapText="1"/>
    </xf>
    <xf numFmtId="0" fontId="56" fillId="0" borderId="2" xfId="0" applyFont="1" applyBorder="1" applyAlignment="1">
      <alignment vertical="top"/>
    </xf>
    <xf numFmtId="0" fontId="43" fillId="3" borderId="1" xfId="0" applyFont="1" applyFill="1" applyBorder="1" applyAlignment="1" applyProtection="1">
      <alignment vertical="top" wrapText="1"/>
    </xf>
    <xf numFmtId="0" fontId="43" fillId="3" borderId="1" xfId="0" applyFont="1" applyFill="1" applyBorder="1" applyAlignment="1" applyProtection="1">
      <alignment vertical="top"/>
    </xf>
    <xf numFmtId="0" fontId="35" fillId="3" borderId="2" xfId="0" applyFont="1" applyFill="1" applyBorder="1" applyAlignment="1" applyProtection="1">
      <alignment vertical="top" wrapText="1"/>
    </xf>
    <xf numFmtId="0" fontId="35" fillId="4" borderId="2" xfId="0" applyFont="1" applyFill="1" applyBorder="1" applyAlignment="1" applyProtection="1">
      <alignment vertical="top" wrapText="1"/>
      <protection locked="0"/>
    </xf>
    <xf numFmtId="0" fontId="35" fillId="2" borderId="0" xfId="0" applyFont="1" applyFill="1" applyAlignment="1" applyProtection="1">
      <alignment vertical="top"/>
    </xf>
    <xf numFmtId="0" fontId="35" fillId="3" borderId="0" xfId="0" applyFont="1" applyFill="1" applyBorder="1" applyAlignment="1" applyProtection="1">
      <alignment vertical="top" wrapText="1"/>
    </xf>
    <xf numFmtId="0" fontId="35" fillId="3" borderId="0" xfId="0" applyFont="1" applyFill="1" applyBorder="1" applyAlignment="1" applyProtection="1">
      <alignment vertical="center" wrapText="1"/>
    </xf>
    <xf numFmtId="1" fontId="50" fillId="3" borderId="0" xfId="0" applyNumberFormat="1" applyFont="1" applyFill="1" applyBorder="1" applyAlignment="1" applyProtection="1">
      <alignment horizontal="right" vertical="top" wrapText="1"/>
    </xf>
    <xf numFmtId="1" fontId="50" fillId="3" borderId="0" xfId="0" applyNumberFormat="1" applyFont="1" applyFill="1" applyBorder="1" applyAlignment="1" applyProtection="1">
      <alignment horizontal="right" vertical="center" wrapText="1"/>
    </xf>
    <xf numFmtId="0" fontId="35" fillId="3" borderId="0" xfId="0" applyFont="1" applyFill="1" applyBorder="1" applyAlignment="1" applyProtection="1">
      <alignment horizontal="center" vertical="center"/>
    </xf>
    <xf numFmtId="0" fontId="57" fillId="2" borderId="0" xfId="9" applyNumberFormat="1" applyFont="1" applyFill="1" applyAlignment="1" applyProtection="1">
      <alignment horizontal="center" vertical="top" wrapText="1"/>
    </xf>
    <xf numFmtId="0" fontId="35" fillId="2" borderId="0" xfId="0" applyFont="1" applyFill="1" applyAlignment="1" applyProtection="1">
      <alignment horizontal="right" vertical="top"/>
    </xf>
    <xf numFmtId="0" fontId="35" fillId="4" borderId="1" xfId="8" applyNumberFormat="1" applyFont="1" applyFill="1" applyBorder="1" applyAlignment="1" applyProtection="1">
      <alignment vertical="top"/>
      <protection locked="0"/>
    </xf>
    <xf numFmtId="0" fontId="44" fillId="2" borderId="0" xfId="11" applyNumberFormat="1" applyFont="1" applyFill="1" applyBorder="1" applyAlignment="1" applyProtection="1">
      <alignment vertical="top"/>
    </xf>
    <xf numFmtId="0" fontId="42" fillId="2" borderId="0" xfId="11" applyNumberFormat="1" applyFont="1" applyFill="1" applyBorder="1" applyAlignment="1" applyProtection="1">
      <alignment vertical="top"/>
    </xf>
    <xf numFmtId="0" fontId="35" fillId="3" borderId="0" xfId="8" applyNumberFormat="1" applyFont="1" applyFill="1" applyAlignment="1" applyProtection="1">
      <alignment vertical="top"/>
    </xf>
    <xf numFmtId="0" fontId="45" fillId="3" borderId="1" xfId="8" applyNumberFormat="1" applyFont="1" applyFill="1" applyBorder="1" applyAlignment="1" applyProtection="1">
      <alignment vertical="top"/>
    </xf>
    <xf numFmtId="0" fontId="35" fillId="3" borderId="0" xfId="8" applyNumberFormat="1" applyFont="1" applyFill="1" applyBorder="1" applyAlignment="1" applyProtection="1">
      <alignment vertical="top"/>
    </xf>
    <xf numFmtId="0" fontId="43" fillId="3" borderId="0" xfId="8" applyNumberFormat="1" applyFont="1" applyFill="1" applyAlignment="1" applyProtection="1">
      <alignment vertical="top"/>
    </xf>
    <xf numFmtId="0" fontId="43" fillId="3" borderId="0" xfId="8" applyNumberFormat="1" applyFont="1" applyFill="1" applyBorder="1" applyAlignment="1" applyProtection="1">
      <alignment vertical="top"/>
    </xf>
    <xf numFmtId="0" fontId="35" fillId="3" borderId="1" xfId="8" applyNumberFormat="1" applyFont="1" applyFill="1" applyBorder="1" applyAlignment="1" applyProtection="1">
      <alignment vertical="top" wrapText="1"/>
    </xf>
    <xf numFmtId="0" fontId="35" fillId="3" borderId="0" xfId="8" applyNumberFormat="1" applyFont="1" applyFill="1" applyBorder="1" applyAlignment="1" applyProtection="1">
      <alignment vertical="top" wrapText="1"/>
    </xf>
    <xf numFmtId="0" fontId="35" fillId="3" borderId="0" xfId="8" applyNumberFormat="1" applyFont="1" applyFill="1" applyBorder="1" applyAlignment="1" applyProtection="1">
      <alignment horizontal="right" vertical="top"/>
    </xf>
    <xf numFmtId="0" fontId="35" fillId="0" borderId="1" xfId="8" applyNumberFormat="1" applyFont="1" applyFill="1" applyBorder="1" applyAlignment="1" applyProtection="1">
      <alignment horizontal="right" vertical="top"/>
    </xf>
    <xf numFmtId="0" fontId="35" fillId="4" borderId="1" xfId="8" applyNumberFormat="1" applyFont="1" applyFill="1" applyBorder="1" applyAlignment="1" applyProtection="1">
      <alignment vertical="top" wrapText="1"/>
      <protection locked="0"/>
    </xf>
    <xf numFmtId="0" fontId="35" fillId="3" borderId="0" xfId="8" applyNumberFormat="1" applyFont="1" applyFill="1" applyAlignment="1" applyProtection="1">
      <alignment horizontal="right" vertical="top"/>
    </xf>
    <xf numFmtId="165" fontId="35" fillId="3" borderId="0" xfId="8" applyFont="1" applyFill="1" applyBorder="1" applyProtection="1"/>
    <xf numFmtId="0" fontId="35" fillId="3" borderId="3" xfId="8" applyNumberFormat="1" applyFont="1" applyFill="1" applyBorder="1" applyAlignment="1" applyProtection="1">
      <alignment vertical="top"/>
    </xf>
    <xf numFmtId="0" fontId="35" fillId="3" borderId="1" xfId="8" applyNumberFormat="1" applyFont="1" applyFill="1" applyBorder="1" applyAlignment="1" applyProtection="1">
      <alignment horizontal="right" vertical="top"/>
    </xf>
    <xf numFmtId="0" fontId="45" fillId="3" borderId="1" xfId="8" applyNumberFormat="1" applyFont="1" applyFill="1" applyBorder="1" applyAlignment="1" applyProtection="1">
      <alignment vertical="top" wrapText="1"/>
    </xf>
    <xf numFmtId="0" fontId="35" fillId="3" borderId="0" xfId="8" applyNumberFormat="1" applyFont="1" applyFill="1" applyBorder="1" applyAlignment="1" applyProtection="1">
      <alignment horizontal="right" vertical="top" wrapText="1"/>
    </xf>
    <xf numFmtId="0" fontId="43" fillId="3" borderId="0" xfId="8" applyNumberFormat="1" applyFont="1" applyFill="1" applyBorder="1" applyAlignment="1" applyProtection="1">
      <alignment vertical="top" wrapText="1"/>
    </xf>
    <xf numFmtId="14" fontId="35" fillId="5" borderId="6" xfId="8" applyNumberFormat="1" applyFont="1" applyFill="1" applyBorder="1" applyAlignment="1" applyProtection="1">
      <alignment horizontal="center" vertical="top" wrapText="1"/>
    </xf>
    <xf numFmtId="168" fontId="35" fillId="5" borderId="6" xfId="8" applyNumberFormat="1" applyFont="1" applyFill="1" applyBorder="1" applyAlignment="1" applyProtection="1">
      <alignment horizontal="center" vertical="top" wrapText="1"/>
    </xf>
    <xf numFmtId="0" fontId="35" fillId="3" borderId="0" xfId="8" applyNumberFormat="1" applyFont="1" applyFill="1" applyBorder="1" applyAlignment="1" applyProtection="1">
      <alignment horizontal="left" vertical="top" wrapText="1"/>
    </xf>
    <xf numFmtId="0" fontId="44" fillId="2" borderId="0" xfId="8" applyNumberFormat="1" applyFont="1" applyFill="1" applyBorder="1" applyAlignment="1" applyProtection="1">
      <alignment vertical="top"/>
    </xf>
    <xf numFmtId="0" fontId="42" fillId="2" borderId="0" xfId="8" applyNumberFormat="1" applyFont="1" applyFill="1" applyBorder="1" applyAlignment="1" applyProtection="1">
      <alignment vertical="top"/>
    </xf>
    <xf numFmtId="165" fontId="62" fillId="13" borderId="0" xfId="8" applyFont="1" applyFill="1" applyProtection="1"/>
    <xf numFmtId="0" fontId="35" fillId="13" borderId="0" xfId="8" applyNumberFormat="1" applyFont="1" applyFill="1" applyAlignment="1" applyProtection="1">
      <alignment vertical="top"/>
    </xf>
    <xf numFmtId="0" fontId="50" fillId="13" borderId="0" xfId="8" applyNumberFormat="1" applyFont="1" applyFill="1" applyAlignment="1" applyProtection="1">
      <alignment vertical="top"/>
    </xf>
    <xf numFmtId="0" fontId="35" fillId="13" borderId="0" xfId="8" applyNumberFormat="1" applyFont="1" applyFill="1" applyBorder="1" applyAlignment="1" applyProtection="1">
      <alignment vertical="top"/>
    </xf>
    <xf numFmtId="165" fontId="35" fillId="13" borderId="0" xfId="8" applyFont="1" applyFill="1" applyProtection="1"/>
    <xf numFmtId="0" fontId="35" fillId="13" borderId="0" xfId="0" applyFont="1" applyFill="1" applyAlignment="1" applyProtection="1">
      <alignment vertical="top"/>
    </xf>
    <xf numFmtId="165" fontId="62" fillId="3" borderId="0" xfId="8" applyFont="1" applyFill="1" applyProtection="1"/>
    <xf numFmtId="0" fontId="50" fillId="3" borderId="0" xfId="8" applyNumberFormat="1" applyFont="1" applyFill="1" applyAlignment="1" applyProtection="1">
      <alignment vertical="top"/>
    </xf>
    <xf numFmtId="165" fontId="35" fillId="3" borderId="0" xfId="8" applyFont="1" applyFill="1" applyProtection="1"/>
    <xf numFmtId="0" fontId="45" fillId="3" borderId="1" xfId="8" applyNumberFormat="1" applyFont="1" applyFill="1" applyBorder="1" applyAlignment="1" applyProtection="1">
      <alignment horizontal="right" vertical="top" wrapText="1"/>
    </xf>
    <xf numFmtId="0" fontId="35" fillId="3" borderId="1" xfId="8" applyNumberFormat="1" applyFont="1" applyFill="1" applyBorder="1" applyAlignment="1" applyProtection="1">
      <alignment vertical="top"/>
    </xf>
    <xf numFmtId="0" fontId="35" fillId="3" borderId="0" xfId="8" applyNumberFormat="1" applyFont="1" applyFill="1" applyBorder="1" applyAlignment="1" applyProtection="1">
      <alignment horizontal="right"/>
    </xf>
    <xf numFmtId="0" fontId="43" fillId="3" borderId="0" xfId="8" applyNumberFormat="1" applyFont="1" applyFill="1" applyAlignment="1" applyProtection="1">
      <alignment horizontal="right" vertical="top" wrapText="1"/>
    </xf>
    <xf numFmtId="0" fontId="35" fillId="3" borderId="1" xfId="8" applyNumberFormat="1" applyFont="1" applyFill="1" applyBorder="1" applyAlignment="1" applyProtection="1">
      <alignment horizontal="right" vertical="top" wrapText="1"/>
    </xf>
    <xf numFmtId="0" fontId="45" fillId="3" borderId="1" xfId="8" applyNumberFormat="1" applyFont="1" applyFill="1" applyBorder="1" applyAlignment="1" applyProtection="1">
      <alignment horizontal="right" vertical="top"/>
    </xf>
    <xf numFmtId="0" fontId="35" fillId="3" borderId="0" xfId="8" applyNumberFormat="1" applyFont="1" applyFill="1" applyBorder="1" applyAlignment="1" applyProtection="1"/>
    <xf numFmtId="0" fontId="35" fillId="3" borderId="0" xfId="8" applyNumberFormat="1" applyFont="1" applyFill="1" applyAlignment="1" applyProtection="1"/>
    <xf numFmtId="0" fontId="35" fillId="3" borderId="0" xfId="8" applyNumberFormat="1" applyFont="1" applyFill="1" applyAlignment="1" applyProtection="1">
      <alignment wrapText="1"/>
    </xf>
    <xf numFmtId="0" fontId="43" fillId="3" borderId="2" xfId="8" applyNumberFormat="1" applyFont="1" applyFill="1" applyBorder="1" applyAlignment="1" applyProtection="1">
      <alignment vertical="top" wrapText="1"/>
    </xf>
    <xf numFmtId="0" fontId="43" fillId="3" borderId="3" xfId="8" applyNumberFormat="1" applyFont="1" applyFill="1" applyBorder="1" applyAlignment="1" applyProtection="1">
      <alignment vertical="top" wrapText="1"/>
    </xf>
    <xf numFmtId="0" fontId="35" fillId="5" borderId="0" xfId="8" applyNumberFormat="1" applyFont="1" applyFill="1" applyBorder="1" applyAlignment="1" applyProtection="1">
      <alignment horizontal="center" vertical="top" wrapText="1"/>
    </xf>
    <xf numFmtId="0" fontId="35" fillId="3" borderId="0" xfId="8" applyNumberFormat="1" applyFont="1" applyFill="1" applyAlignment="1" applyProtection="1">
      <alignment horizontal="right" vertical="top" wrapText="1"/>
    </xf>
    <xf numFmtId="0" fontId="35" fillId="3" borderId="2" xfId="8" applyNumberFormat="1" applyFont="1" applyFill="1" applyBorder="1" applyAlignment="1" applyProtection="1">
      <alignment vertical="top" wrapText="1"/>
    </xf>
    <xf numFmtId="0" fontId="35" fillId="3" borderId="0" xfId="8" applyNumberFormat="1" applyFont="1" applyFill="1" applyAlignment="1" applyProtection="1">
      <alignment vertical="top" wrapText="1"/>
    </xf>
    <xf numFmtId="0" fontId="35" fillId="3" borderId="2" xfId="8" applyNumberFormat="1" applyFont="1" applyFill="1" applyBorder="1" applyAlignment="1" applyProtection="1">
      <alignment vertical="top"/>
    </xf>
    <xf numFmtId="0" fontId="35" fillId="3" borderId="1" xfId="18" applyNumberFormat="1" applyFont="1" applyFill="1" applyBorder="1" applyAlignment="1" applyProtection="1">
      <alignment vertical="top"/>
    </xf>
    <xf numFmtId="0" fontId="45" fillId="3" borderId="0" xfId="0" applyFont="1" applyFill="1" applyBorder="1" applyProtection="1"/>
    <xf numFmtId="0" fontId="35" fillId="3" borderId="0" xfId="0" applyFont="1" applyFill="1" applyBorder="1" applyProtection="1"/>
    <xf numFmtId="0" fontId="35" fillId="3" borderId="2" xfId="18" applyNumberFormat="1" applyFont="1" applyFill="1" applyBorder="1" applyAlignment="1" applyProtection="1">
      <alignment horizontal="right" vertical="top" wrapText="1"/>
    </xf>
    <xf numFmtId="43" fontId="35" fillId="4" borderId="4" xfId="2" applyFont="1" applyFill="1" applyBorder="1" applyAlignment="1" applyProtection="1">
      <alignment vertical="top" wrapText="1"/>
      <protection locked="0"/>
    </xf>
    <xf numFmtId="0" fontId="44" fillId="3" borderId="0" xfId="18" applyNumberFormat="1" applyFont="1" applyFill="1" applyBorder="1" applyAlignment="1" applyProtection="1">
      <alignment vertical="top"/>
    </xf>
    <xf numFmtId="165" fontId="35" fillId="3" borderId="0" xfId="18" applyFont="1" applyFill="1" applyBorder="1" applyProtection="1"/>
    <xf numFmtId="0" fontId="35" fillId="3" borderId="0" xfId="18" applyNumberFormat="1" applyFont="1" applyFill="1" applyBorder="1" applyAlignment="1" applyProtection="1">
      <alignment vertical="top"/>
    </xf>
    <xf numFmtId="168" fontId="35" fillId="5" borderId="4" xfId="20" applyNumberFormat="1" applyFont="1" applyFill="1" applyBorder="1" applyAlignment="1" applyProtection="1">
      <alignment horizontal="center" vertical="top"/>
    </xf>
    <xf numFmtId="0" fontId="45" fillId="3" borderId="0" xfId="8" applyNumberFormat="1" applyFont="1" applyFill="1" applyAlignment="1" applyProtection="1">
      <alignment horizontal="right" vertical="top" wrapText="1"/>
    </xf>
    <xf numFmtId="0" fontId="45" fillId="3" borderId="17" xfId="18" applyNumberFormat="1" applyFont="1" applyFill="1" applyBorder="1" applyAlignment="1" applyProtection="1">
      <alignment vertical="top" wrapText="1"/>
    </xf>
    <xf numFmtId="0" fontId="35" fillId="3" borderId="18" xfId="18" applyNumberFormat="1" applyFont="1" applyFill="1" applyBorder="1" applyAlignment="1" applyProtection="1"/>
    <xf numFmtId="0" fontId="35" fillId="3" borderId="24" xfId="18" applyNumberFormat="1" applyFont="1" applyFill="1" applyBorder="1" applyAlignment="1" applyProtection="1">
      <alignment vertical="top" wrapText="1"/>
    </xf>
    <xf numFmtId="0" fontId="35" fillId="3" borderId="18" xfId="18" applyNumberFormat="1" applyFont="1" applyFill="1" applyBorder="1" applyAlignment="1" applyProtection="1">
      <alignment vertical="top"/>
    </xf>
    <xf numFmtId="0" fontId="35" fillId="3" borderId="19" xfId="18" applyNumberFormat="1" applyFont="1" applyFill="1" applyBorder="1" applyAlignment="1" applyProtection="1">
      <alignment vertical="top"/>
    </xf>
    <xf numFmtId="0" fontId="43" fillId="3" borderId="0" xfId="18" applyNumberFormat="1" applyFont="1" applyFill="1" applyBorder="1" applyAlignment="1" applyProtection="1">
      <alignment vertical="top" wrapText="1"/>
    </xf>
    <xf numFmtId="0" fontId="45" fillId="3" borderId="20" xfId="18" applyNumberFormat="1" applyFont="1" applyFill="1" applyBorder="1" applyAlignment="1" applyProtection="1">
      <alignment vertical="top" wrapText="1"/>
    </xf>
    <xf numFmtId="168" fontId="35" fillId="5" borderId="4" xfId="20" applyNumberFormat="1" applyFont="1" applyFill="1" applyBorder="1" applyAlignment="1" applyProtection="1">
      <alignment horizontal="center" vertical="center"/>
    </xf>
    <xf numFmtId="168" fontId="35" fillId="5" borderId="16" xfId="18" applyNumberFormat="1" applyFont="1" applyFill="1" applyBorder="1" applyAlignment="1" applyProtection="1">
      <alignment horizontal="center" vertical="center" wrapText="1"/>
    </xf>
    <xf numFmtId="9" fontId="35" fillId="5" borderId="4" xfId="18" applyNumberFormat="1" applyFont="1" applyFill="1" applyBorder="1" applyAlignment="1" applyProtection="1">
      <alignment horizontal="center" vertical="center" wrapText="1"/>
    </xf>
    <xf numFmtId="0" fontId="35" fillId="10" borderId="21" xfId="18" applyNumberFormat="1" applyFont="1" applyFill="1" applyBorder="1" applyAlignment="1" applyProtection="1">
      <alignment vertical="top"/>
      <protection locked="0"/>
    </xf>
    <xf numFmtId="0" fontId="45" fillId="3" borderId="20" xfId="18" applyNumberFormat="1" applyFont="1" applyFill="1" applyBorder="1" applyAlignment="1" applyProtection="1">
      <alignment vertical="top"/>
    </xf>
    <xf numFmtId="168" fontId="35" fillId="5" borderId="4" xfId="0" applyNumberFormat="1" applyFont="1" applyFill="1" applyBorder="1" applyAlignment="1" applyProtection="1">
      <alignment horizontal="center" vertical="center"/>
    </xf>
    <xf numFmtId="0" fontId="45" fillId="3" borderId="22" xfId="18" applyNumberFormat="1" applyFont="1" applyFill="1" applyBorder="1" applyAlignment="1" applyProtection="1">
      <alignment vertical="top"/>
    </xf>
    <xf numFmtId="168" fontId="35" fillId="5" borderId="13" xfId="18" applyNumberFormat="1" applyFont="1" applyFill="1" applyBorder="1" applyAlignment="1" applyProtection="1">
      <alignment horizontal="center" vertical="center"/>
    </xf>
    <xf numFmtId="168" fontId="35" fillId="5" borderId="13" xfId="18" applyNumberFormat="1" applyFont="1" applyFill="1" applyBorder="1" applyAlignment="1" applyProtection="1">
      <alignment horizontal="center" vertical="center" wrapText="1"/>
    </xf>
    <xf numFmtId="9" fontId="35" fillId="5" borderId="13" xfId="18" applyNumberFormat="1" applyFont="1" applyFill="1" applyBorder="1" applyAlignment="1" applyProtection="1">
      <alignment horizontal="center" vertical="center" wrapText="1"/>
    </xf>
    <xf numFmtId="0" fontId="35" fillId="10" borderId="23" xfId="18" applyNumberFormat="1" applyFont="1" applyFill="1" applyBorder="1" applyAlignment="1" applyProtection="1">
      <alignment vertical="top"/>
      <protection locked="0"/>
    </xf>
    <xf numFmtId="0" fontId="45" fillId="3" borderId="0" xfId="8" applyNumberFormat="1" applyFont="1" applyFill="1" applyBorder="1" applyAlignment="1" applyProtection="1">
      <alignment vertical="top"/>
    </xf>
    <xf numFmtId="0" fontId="35" fillId="3" borderId="0" xfId="8" applyNumberFormat="1" applyFont="1" applyFill="1" applyBorder="1" applyAlignment="1" applyProtection="1">
      <alignment horizontal="center" vertical="center" wrapText="1"/>
    </xf>
    <xf numFmtId="9" fontId="35" fillId="3" borderId="0" xfId="8" applyNumberFormat="1" applyFont="1" applyFill="1" applyBorder="1" applyAlignment="1" applyProtection="1">
      <alignment horizontal="center" vertical="center" wrapText="1"/>
    </xf>
    <xf numFmtId="0" fontId="45" fillId="3" borderId="0" xfId="8" applyNumberFormat="1" applyFont="1" applyFill="1" applyBorder="1" applyAlignment="1" applyProtection="1">
      <alignment horizontal="right" vertical="top" wrapText="1"/>
    </xf>
    <xf numFmtId="0" fontId="35" fillId="0" borderId="17" xfId="8" applyNumberFormat="1" applyFont="1" applyFill="1" applyBorder="1" applyAlignment="1" applyProtection="1">
      <alignment vertical="top"/>
    </xf>
    <xf numFmtId="0" fontId="35" fillId="0" borderId="18" xfId="8" applyNumberFormat="1" applyFont="1" applyFill="1" applyBorder="1" applyAlignment="1" applyProtection="1">
      <alignment vertical="top"/>
    </xf>
    <xf numFmtId="0" fontId="35" fillId="0" borderId="18" xfId="8" applyNumberFormat="1" applyFont="1" applyFill="1" applyBorder="1" applyAlignment="1" applyProtection="1">
      <alignment vertical="top" wrapText="1"/>
    </xf>
    <xf numFmtId="0" fontId="35" fillId="0" borderId="19" xfId="8" applyNumberFormat="1" applyFont="1" applyFill="1" applyBorder="1" applyAlignment="1" applyProtection="1">
      <alignment vertical="top"/>
    </xf>
    <xf numFmtId="0" fontId="45" fillId="3" borderId="20" xfId="8" applyNumberFormat="1" applyFont="1" applyFill="1" applyBorder="1" applyAlignment="1" applyProtection="1">
      <alignment vertical="top" wrapText="1"/>
    </xf>
    <xf numFmtId="168" fontId="35" fillId="5" borderId="4" xfId="18" applyNumberFormat="1" applyFont="1" applyFill="1" applyBorder="1" applyAlignment="1" applyProtection="1">
      <alignment horizontal="center" vertical="center"/>
    </xf>
    <xf numFmtId="0" fontId="45" fillId="3" borderId="22" xfId="8" applyNumberFormat="1" applyFont="1" applyFill="1" applyBorder="1" applyAlignment="1" applyProtection="1">
      <alignment vertical="top" wrapText="1"/>
    </xf>
    <xf numFmtId="3" fontId="45" fillId="3" borderId="0" xfId="26" applyNumberFormat="1" applyFont="1" applyFill="1" applyAlignment="1" applyProtection="1">
      <alignment horizontal="right" vertical="top" wrapText="1"/>
    </xf>
    <xf numFmtId="3" fontId="35" fillId="3" borderId="17" xfId="26" applyNumberFormat="1" applyFont="1" applyFill="1" applyBorder="1" applyAlignment="1" applyProtection="1">
      <alignment horizontal="right" vertical="top"/>
    </xf>
    <xf numFmtId="3" fontId="35" fillId="3" borderId="18" xfId="26" applyNumberFormat="1" applyFont="1" applyFill="1" applyBorder="1" applyAlignment="1" applyProtection="1">
      <alignment vertical="top"/>
    </xf>
    <xf numFmtId="3" fontId="35" fillId="3" borderId="18" xfId="26" applyNumberFormat="1" applyFont="1" applyFill="1" applyBorder="1" applyAlignment="1" applyProtection="1">
      <alignment horizontal="center" vertical="top" wrapText="1"/>
    </xf>
    <xf numFmtId="3" fontId="35" fillId="3" borderId="19" xfId="26" applyNumberFormat="1" applyFont="1" applyFill="1" applyBorder="1" applyAlignment="1" applyProtection="1">
      <alignment vertical="top"/>
    </xf>
    <xf numFmtId="3" fontId="35" fillId="3" borderId="22" xfId="26" applyNumberFormat="1" applyFont="1" applyFill="1" applyBorder="1" applyAlignment="1" applyProtection="1">
      <alignment horizontal="right" vertical="top"/>
    </xf>
    <xf numFmtId="3" fontId="35" fillId="3" borderId="13" xfId="26" applyNumberFormat="1" applyFont="1" applyFill="1" applyBorder="1" applyAlignment="1" applyProtection="1">
      <alignment vertical="top"/>
    </xf>
    <xf numFmtId="168" fontId="35" fillId="5" borderId="13" xfId="26" applyNumberFormat="1" applyFont="1" applyFill="1" applyBorder="1" applyAlignment="1" applyProtection="1">
      <alignment horizontal="center" vertical="top" wrapText="1"/>
    </xf>
    <xf numFmtId="168" fontId="35" fillId="5" borderId="26" xfId="26" applyNumberFormat="1" applyFont="1" applyFill="1" applyBorder="1" applyAlignment="1" applyProtection="1">
      <alignment horizontal="center" vertical="top" wrapText="1"/>
    </xf>
    <xf numFmtId="168" fontId="35" fillId="5" borderId="27" xfId="26" applyNumberFormat="1" applyFont="1" applyFill="1" applyBorder="1" applyAlignment="1" applyProtection="1">
      <alignment horizontal="center" vertical="top" wrapText="1"/>
    </xf>
    <xf numFmtId="165" fontId="63" fillId="13" borderId="0" xfId="8" applyFont="1" applyFill="1" applyAlignment="1" applyProtection="1">
      <alignment horizontal="right" wrapText="1"/>
    </xf>
    <xf numFmtId="165" fontId="45" fillId="3" borderId="0" xfId="8" applyFont="1" applyFill="1" applyAlignment="1" applyProtection="1">
      <alignment horizontal="right" wrapText="1"/>
    </xf>
    <xf numFmtId="3" fontId="35" fillId="3" borderId="0" xfId="26" applyNumberFormat="1" applyFont="1" applyFill="1" applyBorder="1" applyAlignment="1" applyProtection="1">
      <alignment horizontal="right" vertical="top"/>
    </xf>
    <xf numFmtId="3" fontId="35" fillId="3" borderId="0" xfId="26" applyNumberFormat="1" applyFont="1" applyFill="1" applyBorder="1" applyAlignment="1" applyProtection="1">
      <alignment vertical="top"/>
    </xf>
    <xf numFmtId="165" fontId="35" fillId="3" borderId="0" xfId="8" applyFont="1" applyFill="1" applyAlignment="1" applyProtection="1">
      <alignment horizontal="right" wrapText="1"/>
    </xf>
    <xf numFmtId="0" fontId="35" fillId="4" borderId="2" xfId="18" applyNumberFormat="1" applyFont="1" applyFill="1" applyBorder="1" applyAlignment="1" applyProtection="1">
      <alignment vertical="top" wrapText="1"/>
      <protection locked="0"/>
    </xf>
    <xf numFmtId="168" fontId="35" fillId="5" borderId="4" xfId="20" applyNumberFormat="1" applyFont="1" applyFill="1" applyBorder="1" applyAlignment="1" applyProtection="1">
      <alignment vertical="top"/>
    </xf>
    <xf numFmtId="0" fontId="60" fillId="0" borderId="0" xfId="0" applyFont="1"/>
    <xf numFmtId="0" fontId="35" fillId="3" borderId="37" xfId="0" applyFont="1" applyFill="1" applyBorder="1" applyAlignment="1">
      <alignment vertical="top"/>
    </xf>
    <xf numFmtId="0" fontId="35" fillId="0" borderId="0" xfId="0" applyFont="1"/>
    <xf numFmtId="0" fontId="35" fillId="0" borderId="0" xfId="0" applyFont="1" applyAlignment="1">
      <alignment vertical="top"/>
    </xf>
    <xf numFmtId="0" fontId="35" fillId="3" borderId="0" xfId="0" applyFont="1" applyFill="1" applyAlignment="1" applyProtection="1">
      <alignment horizontal="left" vertical="top"/>
    </xf>
    <xf numFmtId="0" fontId="44" fillId="3" borderId="37" xfId="0" applyFont="1" applyFill="1" applyBorder="1" applyAlignment="1">
      <alignment horizontal="left" vertical="top"/>
    </xf>
    <xf numFmtId="0" fontId="44" fillId="2" borderId="0" xfId="11" applyNumberFormat="1" applyFont="1" applyFill="1" applyBorder="1" applyAlignment="1" applyProtection="1">
      <alignment horizontal="left" vertical="top"/>
    </xf>
    <xf numFmtId="0" fontId="35" fillId="3" borderId="0" xfId="8" applyNumberFormat="1" applyFont="1" applyFill="1" applyAlignment="1" applyProtection="1">
      <alignment horizontal="left" vertical="top"/>
    </xf>
    <xf numFmtId="0" fontId="35" fillId="3" borderId="0" xfId="8" applyNumberFormat="1" applyFont="1" applyFill="1" applyBorder="1" applyAlignment="1" applyProtection="1">
      <alignment horizontal="left" vertical="top"/>
    </xf>
    <xf numFmtId="0" fontId="44" fillId="2" borderId="0" xfId="8" applyNumberFormat="1" applyFont="1" applyFill="1" applyBorder="1" applyAlignment="1" applyProtection="1">
      <alignment horizontal="left" vertical="top"/>
    </xf>
    <xf numFmtId="0" fontId="61" fillId="13" borderId="0" xfId="8" applyNumberFormat="1" applyFont="1" applyFill="1" applyAlignment="1" applyProtection="1">
      <alignment horizontal="left"/>
    </xf>
    <xf numFmtId="0" fontId="61" fillId="3" borderId="0" xfId="8" applyNumberFormat="1" applyFont="1" applyFill="1" applyAlignment="1" applyProtection="1">
      <alignment horizontal="left" vertical="top"/>
    </xf>
    <xf numFmtId="0" fontId="35" fillId="13" borderId="0" xfId="8" applyNumberFormat="1" applyFont="1" applyFill="1" applyAlignment="1" applyProtection="1">
      <alignment horizontal="left"/>
    </xf>
    <xf numFmtId="165" fontId="35" fillId="3" borderId="0" xfId="8" applyFont="1" applyFill="1" applyBorder="1" applyAlignment="1" applyProtection="1">
      <alignment horizontal="left"/>
    </xf>
    <xf numFmtId="0" fontId="35" fillId="3" borderId="42" xfId="0" applyFont="1" applyFill="1" applyBorder="1" applyAlignment="1" applyProtection="1">
      <alignment vertical="top"/>
    </xf>
    <xf numFmtId="0" fontId="45" fillId="3" borderId="42" xfId="0" applyFont="1" applyFill="1" applyBorder="1" applyAlignment="1" applyProtection="1">
      <alignment vertical="top"/>
    </xf>
    <xf numFmtId="0" fontId="45" fillId="3" borderId="42" xfId="0" applyFont="1" applyFill="1" applyBorder="1" applyAlignment="1" applyProtection="1">
      <alignment horizontal="center" vertical="top" wrapText="1"/>
    </xf>
    <xf numFmtId="0" fontId="35" fillId="4" borderId="42" xfId="0" applyFont="1" applyFill="1" applyBorder="1" applyAlignment="1" applyProtection="1">
      <alignment vertical="top" wrapText="1"/>
      <protection locked="0"/>
    </xf>
    <xf numFmtId="0" fontId="35" fillId="4" borderId="42" xfId="0" applyFont="1" applyFill="1" applyBorder="1" applyAlignment="1" applyProtection="1">
      <alignment vertical="top"/>
      <protection locked="0"/>
    </xf>
    <xf numFmtId="0" fontId="45" fillId="3" borderId="42" xfId="0" applyFont="1" applyFill="1" applyBorder="1" applyAlignment="1" applyProtection="1">
      <alignment horizontal="right" vertical="top" wrapText="1"/>
    </xf>
    <xf numFmtId="0" fontId="45" fillId="3" borderId="42" xfId="0" applyFont="1" applyFill="1" applyBorder="1" applyAlignment="1" applyProtection="1">
      <alignment horizontal="center" vertical="top"/>
    </xf>
    <xf numFmtId="0" fontId="45" fillId="3" borderId="42" xfId="0" applyFont="1" applyFill="1" applyBorder="1" applyAlignment="1" applyProtection="1">
      <alignment horizontal="center" vertical="center"/>
    </xf>
    <xf numFmtId="0" fontId="35" fillId="3" borderId="42" xfId="0" applyFont="1" applyFill="1" applyBorder="1" applyAlignment="1" applyProtection="1">
      <alignment horizontal="center" vertical="center" wrapText="1"/>
    </xf>
    <xf numFmtId="0" fontId="45" fillId="3" borderId="42" xfId="0" applyFont="1" applyFill="1" applyBorder="1" applyAlignment="1" applyProtection="1">
      <alignment horizontal="center" vertical="center" wrapText="1"/>
    </xf>
    <xf numFmtId="0" fontId="35" fillId="3" borderId="42" xfId="0" applyFont="1" applyFill="1" applyBorder="1" applyAlignment="1" applyProtection="1">
      <alignment horizontal="center" vertical="center"/>
    </xf>
    <xf numFmtId="0" fontId="35" fillId="4" borderId="42" xfId="0" applyFont="1" applyFill="1" applyBorder="1" applyAlignment="1" applyProtection="1">
      <alignment horizontal="center" vertical="center" wrapText="1"/>
      <protection locked="0"/>
    </xf>
    <xf numFmtId="1" fontId="35" fillId="3" borderId="42" xfId="0" applyNumberFormat="1" applyFont="1" applyFill="1" applyBorder="1" applyAlignment="1" applyProtection="1">
      <alignment horizontal="center" vertical="center" wrapText="1"/>
    </xf>
    <xf numFmtId="0" fontId="35" fillId="4" borderId="42" xfId="0" applyFont="1" applyFill="1" applyBorder="1" applyAlignment="1" applyProtection="1">
      <alignment horizontal="center" vertical="center"/>
      <protection locked="0"/>
    </xf>
    <xf numFmtId="0" fontId="45" fillId="3" borderId="42" xfId="0" applyFont="1" applyFill="1" applyBorder="1" applyAlignment="1" applyProtection="1">
      <alignment horizontal="right" vertical="top"/>
    </xf>
    <xf numFmtId="0" fontId="35" fillId="3" borderId="42" xfId="0" applyFont="1" applyFill="1" applyBorder="1" applyAlignment="1" applyProtection="1">
      <alignment horizontal="right" vertical="top"/>
    </xf>
    <xf numFmtId="0" fontId="45" fillId="3" borderId="42" xfId="0" applyFont="1" applyFill="1" applyBorder="1" applyAlignment="1" applyProtection="1">
      <alignment vertical="top" wrapText="1"/>
    </xf>
    <xf numFmtId="0" fontId="35" fillId="0" borderId="42" xfId="0" applyFont="1" applyFill="1" applyBorder="1" applyAlignment="1" applyProtection="1">
      <alignment vertical="top"/>
    </xf>
    <xf numFmtId="0" fontId="35" fillId="12" borderId="42" xfId="0" applyFont="1" applyFill="1" applyBorder="1" applyAlignment="1" applyProtection="1">
      <alignment vertical="top"/>
      <protection locked="0"/>
    </xf>
    <xf numFmtId="10" fontId="35" fillId="4" borderId="42" xfId="2" applyNumberFormat="1" applyFont="1" applyFill="1" applyBorder="1" applyAlignment="1" applyProtection="1">
      <alignment vertical="top"/>
      <protection locked="0"/>
    </xf>
    <xf numFmtId="9" fontId="35" fillId="5" borderId="42" xfId="17" applyFont="1" applyFill="1" applyBorder="1" applyAlignment="1" applyProtection="1">
      <alignment vertical="top"/>
    </xf>
    <xf numFmtId="0" fontId="35" fillId="12" borderId="42" xfId="0" applyFont="1" applyFill="1" applyBorder="1" applyAlignment="1" applyProtection="1">
      <alignment vertical="top" wrapText="1"/>
      <protection locked="0"/>
    </xf>
    <xf numFmtId="0" fontId="45" fillId="3" borderId="42" xfId="0" applyFont="1" applyFill="1" applyBorder="1" applyAlignment="1">
      <alignment horizontal="center" vertical="top" wrapText="1"/>
    </xf>
    <xf numFmtId="0" fontId="53" fillId="3" borderId="42" xfId="0" applyFont="1" applyFill="1" applyBorder="1" applyAlignment="1">
      <alignment horizontal="center" vertical="top" wrapText="1"/>
    </xf>
    <xf numFmtId="14" fontId="35" fillId="2" borderId="42" xfId="0" applyNumberFormat="1" applyFont="1" applyFill="1" applyBorder="1" applyAlignment="1" applyProtection="1">
      <alignment vertical="top"/>
    </xf>
    <xf numFmtId="168" fontId="43" fillId="5" borderId="42" xfId="0" applyNumberFormat="1" applyFont="1" applyFill="1" applyBorder="1" applyAlignment="1" applyProtection="1">
      <alignment horizontal="center" vertical="center" wrapText="1"/>
    </xf>
    <xf numFmtId="14" fontId="35" fillId="2" borderId="42" xfId="0" applyNumberFormat="1" applyFont="1" applyFill="1" applyBorder="1" applyAlignment="1" applyProtection="1">
      <alignment horizontal="center" vertical="center"/>
    </xf>
    <xf numFmtId="0" fontId="45" fillId="3" borderId="42" xfId="0" applyFont="1" applyFill="1" applyBorder="1" applyAlignment="1" applyProtection="1">
      <alignment horizontal="left" vertical="top"/>
    </xf>
    <xf numFmtId="168" fontId="43" fillId="8" borderId="42" xfId="0" applyNumberFormat="1" applyFont="1" applyFill="1" applyBorder="1" applyAlignment="1" applyProtection="1">
      <alignment horizontal="center" vertical="center" wrapText="1"/>
    </xf>
    <xf numFmtId="0" fontId="35" fillId="2" borderId="42" xfId="0" applyFont="1" applyFill="1" applyBorder="1" applyAlignment="1" applyProtection="1">
      <alignment vertical="top"/>
    </xf>
    <xf numFmtId="14" fontId="35" fillId="2" borderId="42" xfId="0" applyNumberFormat="1" applyFont="1" applyFill="1" applyBorder="1" applyAlignment="1" applyProtection="1">
      <alignment vertical="center"/>
    </xf>
    <xf numFmtId="1" fontId="45" fillId="3" borderId="42" xfId="0" applyNumberFormat="1" applyFont="1" applyFill="1" applyBorder="1" applyAlignment="1" applyProtection="1">
      <alignment horizontal="right" vertical="top" wrapText="1"/>
    </xf>
    <xf numFmtId="0" fontId="35" fillId="2" borderId="42" xfId="0" applyFont="1" applyFill="1" applyBorder="1" applyAlignment="1" applyProtection="1">
      <alignment vertical="center"/>
    </xf>
    <xf numFmtId="0" fontId="35" fillId="2" borderId="42" xfId="0" applyFont="1" applyFill="1" applyBorder="1" applyAlignment="1" applyProtection="1">
      <alignment horizontal="center" vertical="center"/>
    </xf>
    <xf numFmtId="168" fontId="43" fillId="5" borderId="42" xfId="2" applyNumberFormat="1" applyFont="1" applyFill="1" applyBorder="1" applyAlignment="1" applyProtection="1">
      <alignment horizontal="center" vertical="center" wrapText="1"/>
    </xf>
    <xf numFmtId="0" fontId="35" fillId="2" borderId="42" xfId="0" applyFont="1" applyFill="1" applyBorder="1" applyAlignment="1" applyProtection="1">
      <alignment horizontal="right"/>
    </xf>
    <xf numFmtId="0" fontId="45" fillId="2" borderId="42" xfId="0" applyFont="1" applyFill="1" applyBorder="1" applyAlignment="1" applyProtection="1">
      <alignment horizontal="right"/>
    </xf>
    <xf numFmtId="3" fontId="35" fillId="3" borderId="20" xfId="0" applyNumberFormat="1" applyFont="1" applyFill="1" applyBorder="1" applyAlignment="1" applyProtection="1">
      <alignment horizontal="right" vertical="top"/>
    </xf>
    <xf numFmtId="0" fontId="35" fillId="3" borderId="1" xfId="0" applyFont="1" applyFill="1" applyBorder="1" applyAlignment="1" applyProtection="1">
      <alignment horizontal="right" vertical="top" wrapText="1"/>
    </xf>
    <xf numFmtId="0" fontId="35" fillId="3" borderId="12" xfId="0" applyFont="1" applyFill="1" applyBorder="1" applyAlignment="1" applyProtection="1">
      <alignment vertical="top"/>
    </xf>
    <xf numFmtId="3" fontId="35" fillId="3" borderId="32" xfId="0" applyNumberFormat="1" applyFont="1" applyFill="1" applyBorder="1" applyAlignment="1" applyProtection="1">
      <alignment horizontal="right" vertical="top" wrapText="1"/>
    </xf>
    <xf numFmtId="3" fontId="35" fillId="3" borderId="5" xfId="0" applyNumberFormat="1" applyFont="1" applyFill="1" applyBorder="1" applyAlignment="1" applyProtection="1">
      <alignment horizontal="right" vertical="top" wrapText="1" readingOrder="1"/>
    </xf>
    <xf numFmtId="3" fontId="35" fillId="3" borderId="4" xfId="0" applyNumberFormat="1" applyFont="1" applyFill="1" applyBorder="1" applyAlignment="1" applyProtection="1">
      <alignment horizontal="right" vertical="top" wrapText="1" readingOrder="1"/>
    </xf>
    <xf numFmtId="3" fontId="35" fillId="3" borderId="13" xfId="0" applyNumberFormat="1" applyFont="1" applyFill="1" applyBorder="1" applyAlignment="1" applyProtection="1">
      <alignment horizontal="right" vertical="top" wrapText="1" readingOrder="1"/>
    </xf>
    <xf numFmtId="3" fontId="45" fillId="3" borderId="17" xfId="0" applyNumberFormat="1" applyFont="1" applyFill="1" applyBorder="1" applyAlignment="1" applyProtection="1">
      <alignment horizontal="right" vertical="top"/>
    </xf>
    <xf numFmtId="3" fontId="45" fillId="3" borderId="30" xfId="0" applyNumberFormat="1" applyFont="1" applyFill="1" applyBorder="1" applyAlignment="1" applyProtection="1">
      <alignment horizontal="right" vertical="top"/>
    </xf>
    <xf numFmtId="3" fontId="45" fillId="3" borderId="19" xfId="0" applyNumberFormat="1" applyFont="1" applyFill="1" applyBorder="1" applyAlignment="1" applyProtection="1">
      <alignment horizontal="right" vertical="top"/>
    </xf>
    <xf numFmtId="3" fontId="35" fillId="3" borderId="29" xfId="0" applyNumberFormat="1" applyFont="1" applyFill="1" applyBorder="1" applyAlignment="1" applyProtection="1">
      <alignment horizontal="right" vertical="top" wrapText="1"/>
    </xf>
    <xf numFmtId="3" fontId="45" fillId="3" borderId="18" xfId="0" applyNumberFormat="1" applyFont="1" applyFill="1" applyBorder="1" applyAlignment="1" applyProtection="1">
      <alignment horizontal="right" vertical="top" wrapText="1"/>
    </xf>
    <xf numFmtId="3" fontId="45" fillId="3" borderId="19" xfId="0" applyNumberFormat="1" applyFont="1" applyFill="1" applyBorder="1" applyAlignment="1" applyProtection="1">
      <alignment horizontal="right" vertical="top" wrapText="1"/>
    </xf>
    <xf numFmtId="3" fontId="45" fillId="3" borderId="20" xfId="0" applyNumberFormat="1" applyFont="1" applyFill="1" applyBorder="1" applyAlignment="1" applyProtection="1">
      <alignment horizontal="right" vertical="top" wrapText="1"/>
    </xf>
    <xf numFmtId="3" fontId="35" fillId="3" borderId="5" xfId="0" applyNumberFormat="1" applyFont="1" applyFill="1" applyBorder="1" applyAlignment="1" applyProtection="1">
      <alignment horizontal="right" vertical="top" wrapText="1"/>
    </xf>
    <xf numFmtId="3" fontId="35" fillId="3" borderId="31" xfId="0" applyNumberFormat="1" applyFont="1" applyFill="1" applyBorder="1" applyAlignment="1" applyProtection="1">
      <alignment horizontal="right" vertical="top" wrapText="1"/>
    </xf>
    <xf numFmtId="3" fontId="45" fillId="3" borderId="22" xfId="0" applyNumberFormat="1" applyFont="1" applyFill="1" applyBorder="1" applyAlignment="1" applyProtection="1">
      <alignment horizontal="right" vertical="top"/>
    </xf>
    <xf numFmtId="3" fontId="45" fillId="3" borderId="18" xfId="0" applyNumberFormat="1" applyFont="1" applyFill="1" applyBorder="1" applyAlignment="1" applyProtection="1">
      <alignment horizontal="right" vertical="top"/>
    </xf>
    <xf numFmtId="3" fontId="45" fillId="3" borderId="28" xfId="0" applyNumberFormat="1" applyFont="1" applyFill="1" applyBorder="1" applyAlignment="1" applyProtection="1">
      <alignment horizontal="right" vertical="top"/>
    </xf>
    <xf numFmtId="0" fontId="35" fillId="3" borderId="0" xfId="0" applyFont="1" applyFill="1" applyBorder="1" applyAlignment="1" applyProtection="1">
      <alignment horizontal="center" vertical="top"/>
    </xf>
    <xf numFmtId="0" fontId="35" fillId="3" borderId="0" xfId="0" applyFont="1" applyFill="1" applyBorder="1" applyAlignment="1" applyProtection="1">
      <alignment horizontal="right" vertical="top" wrapText="1"/>
    </xf>
    <xf numFmtId="3" fontId="45" fillId="3" borderId="42" xfId="0" applyNumberFormat="1" applyFont="1" applyFill="1" applyBorder="1" applyAlignment="1" applyProtection="1">
      <alignment horizontal="right" vertical="top"/>
    </xf>
    <xf numFmtId="3" fontId="45" fillId="3" borderId="42" xfId="0" applyNumberFormat="1" applyFont="1" applyFill="1" applyBorder="1" applyAlignment="1" applyProtection="1">
      <alignment horizontal="right" vertical="top" wrapText="1"/>
    </xf>
    <xf numFmtId="3" fontId="35" fillId="3" borderId="42" xfId="0" applyNumberFormat="1" applyFont="1" applyFill="1" applyBorder="1" applyAlignment="1" applyProtection="1">
      <alignment horizontal="right" vertical="top"/>
    </xf>
    <xf numFmtId="43" fontId="35" fillId="5" borderId="42" xfId="2" applyNumberFormat="1" applyFont="1" applyFill="1" applyBorder="1" applyAlignment="1" applyProtection="1">
      <alignment vertical="top"/>
    </xf>
    <xf numFmtId="3" fontId="35" fillId="3" borderId="42" xfId="0" applyNumberFormat="1" applyFont="1" applyFill="1" applyBorder="1" applyAlignment="1" applyProtection="1">
      <alignment horizontal="right" vertical="top" wrapText="1"/>
    </xf>
    <xf numFmtId="3" fontId="35" fillId="3" borderId="42" xfId="0" applyNumberFormat="1" applyFont="1" applyFill="1" applyBorder="1" applyAlignment="1" applyProtection="1">
      <alignment horizontal="right" vertical="top" wrapText="1" readingOrder="1"/>
    </xf>
    <xf numFmtId="169" fontId="35" fillId="5" borderId="42" xfId="2" applyNumberFormat="1" applyFont="1" applyFill="1" applyBorder="1" applyAlignment="1" applyProtection="1">
      <alignment vertical="top"/>
    </xf>
    <xf numFmtId="3" fontId="45" fillId="3" borderId="42" xfId="0" applyNumberFormat="1" applyFont="1" applyFill="1" applyBorder="1" applyAlignment="1" applyProtection="1">
      <alignment horizontal="center" vertical="top"/>
    </xf>
    <xf numFmtId="3" fontId="45" fillId="3" borderId="42" xfId="0" applyNumberFormat="1" applyFont="1" applyFill="1" applyBorder="1" applyAlignment="1" applyProtection="1">
      <alignment horizontal="center" vertical="top" wrapText="1"/>
    </xf>
    <xf numFmtId="170" fontId="35" fillId="5" borderId="42" xfId="2" applyNumberFormat="1" applyFont="1" applyFill="1" applyBorder="1" applyAlignment="1" applyProtection="1">
      <alignment vertical="top"/>
    </xf>
    <xf numFmtId="2" fontId="35" fillId="5" borderId="42" xfId="2" applyNumberFormat="1" applyFont="1" applyFill="1" applyBorder="1" applyAlignment="1" applyProtection="1">
      <alignment vertical="top"/>
    </xf>
    <xf numFmtId="0" fontId="35" fillId="3" borderId="0" xfId="0" applyFont="1" applyFill="1" applyBorder="1" applyAlignment="1" applyProtection="1">
      <alignment vertical="center"/>
    </xf>
    <xf numFmtId="43" fontId="35" fillId="5" borderId="42" xfId="2" applyFont="1" applyFill="1" applyBorder="1" applyAlignment="1" applyProtection="1">
      <alignment vertical="center"/>
    </xf>
    <xf numFmtId="43" fontId="43" fillId="5" borderId="42" xfId="2" applyFont="1" applyFill="1" applyBorder="1" applyAlignment="1" applyProtection="1">
      <alignment horizontal="center" vertical="center" wrapText="1"/>
    </xf>
    <xf numFmtId="2" fontId="35" fillId="5" borderId="42" xfId="0" applyNumberFormat="1" applyFont="1" applyFill="1" applyBorder="1" applyAlignment="1" applyProtection="1">
      <alignment horizontal="center" vertical="center" wrapText="1"/>
    </xf>
    <xf numFmtId="10" fontId="43" fillId="5" borderId="42" xfId="0" applyNumberFormat="1" applyFont="1" applyFill="1" applyBorder="1" applyAlignment="1" applyProtection="1">
      <alignment horizontal="center" vertical="center" wrapText="1"/>
    </xf>
    <xf numFmtId="0" fontId="35" fillId="17" borderId="35" xfId="0" applyFont="1" applyFill="1" applyBorder="1" applyAlignment="1" applyProtection="1">
      <alignment vertical="top"/>
    </xf>
    <xf numFmtId="0" fontId="35" fillId="17" borderId="36" xfId="0" applyFont="1" applyFill="1" applyBorder="1" applyAlignment="1" applyProtection="1">
      <alignment vertical="top"/>
    </xf>
    <xf numFmtId="0" fontId="35" fillId="3" borderId="37" xfId="0" applyFont="1" applyFill="1" applyBorder="1" applyAlignment="1" applyProtection="1">
      <alignment horizontal="left" vertical="top"/>
    </xf>
    <xf numFmtId="0" fontId="50" fillId="3" borderId="0" xfId="0" applyFont="1" applyFill="1" applyBorder="1" applyAlignment="1" applyProtection="1">
      <alignment vertical="top"/>
    </xf>
    <xf numFmtId="0" fontId="35" fillId="3" borderId="38" xfId="0" applyFont="1" applyFill="1" applyBorder="1" applyAlignment="1" applyProtection="1">
      <alignment vertical="top"/>
    </xf>
    <xf numFmtId="0" fontId="50" fillId="3" borderId="0" xfId="0" applyFont="1" applyFill="1" applyBorder="1" applyAlignment="1">
      <alignment vertical="top"/>
    </xf>
    <xf numFmtId="0" fontId="35" fillId="0" borderId="0" xfId="0" applyFont="1" applyBorder="1" applyAlignment="1">
      <alignment vertical="top"/>
    </xf>
    <xf numFmtId="0" fontId="35" fillId="3" borderId="37" xfId="0" applyFont="1" applyFill="1" applyBorder="1" applyAlignment="1" applyProtection="1">
      <alignment horizontal="left"/>
    </xf>
    <xf numFmtId="0" fontId="47" fillId="3" borderId="0" xfId="0" applyFont="1" applyFill="1" applyBorder="1" applyAlignment="1">
      <alignment vertical="top"/>
    </xf>
    <xf numFmtId="0" fontId="40" fillId="3" borderId="0" xfId="0" applyFont="1" applyFill="1" applyBorder="1" applyAlignment="1" applyProtection="1">
      <alignment horizontal="right" readingOrder="2"/>
    </xf>
    <xf numFmtId="0" fontId="44" fillId="2" borderId="37" xfId="0" applyFont="1" applyFill="1" applyBorder="1" applyAlignment="1" applyProtection="1">
      <alignment horizontal="left" vertical="top"/>
    </xf>
    <xf numFmtId="0" fontId="44" fillId="2" borderId="38" xfId="0" applyFont="1" applyFill="1" applyBorder="1" applyAlignment="1" applyProtection="1">
      <alignment vertical="top"/>
    </xf>
    <xf numFmtId="0" fontId="45" fillId="0" borderId="0" xfId="0" applyFont="1" applyFill="1" applyBorder="1" applyProtection="1"/>
    <xf numFmtId="0" fontId="45" fillId="3" borderId="0" xfId="0" applyFont="1" applyFill="1" applyBorder="1" applyAlignment="1" applyProtection="1">
      <alignment vertical="center"/>
    </xf>
    <xf numFmtId="0" fontId="43" fillId="3" borderId="0" xfId="0" applyFont="1" applyFill="1" applyBorder="1" applyAlignment="1" applyProtection="1">
      <alignment horizontal="right" vertical="top" wrapText="1"/>
    </xf>
    <xf numFmtId="0" fontId="47" fillId="3" borderId="0" xfId="0" applyFont="1" applyFill="1" applyBorder="1"/>
    <xf numFmtId="0" fontId="54" fillId="3" borderId="0" xfId="0" applyFont="1" applyFill="1" applyBorder="1" applyAlignment="1">
      <alignment vertical="top"/>
    </xf>
    <xf numFmtId="0" fontId="35" fillId="3" borderId="39" xfId="0" applyFont="1" applyFill="1" applyBorder="1" applyAlignment="1" applyProtection="1">
      <alignment horizontal="left" vertical="top"/>
    </xf>
    <xf numFmtId="0" fontId="35" fillId="3" borderId="41" xfId="0" applyFont="1" applyFill="1" applyBorder="1" applyAlignment="1" applyProtection="1">
      <alignment vertical="top"/>
    </xf>
    <xf numFmtId="0" fontId="30" fillId="3" borderId="35" xfId="0" applyFont="1" applyFill="1" applyBorder="1" applyAlignment="1">
      <alignment vertical="top" wrapText="1"/>
    </xf>
    <xf numFmtId="0" fontId="49" fillId="3" borderId="37" xfId="0" applyNumberFormat="1" applyFont="1" applyFill="1" applyBorder="1" applyAlignment="1" applyProtection="1">
      <alignment horizontal="left" vertical="center"/>
    </xf>
    <xf numFmtId="0" fontId="45" fillId="3" borderId="37" xfId="0" applyFont="1" applyFill="1" applyBorder="1" applyAlignment="1" applyProtection="1">
      <alignment horizontal="left" vertical="top"/>
    </xf>
    <xf numFmtId="0" fontId="45" fillId="3" borderId="0" xfId="0" applyFont="1" applyFill="1" applyBorder="1" applyAlignment="1">
      <alignment vertical="top"/>
    </xf>
    <xf numFmtId="0" fontId="35" fillId="0" borderId="0" xfId="0" applyFont="1" applyBorder="1" applyAlignment="1" applyProtection="1">
      <alignment vertical="top"/>
    </xf>
    <xf numFmtId="0" fontId="35" fillId="4" borderId="0" xfId="0" applyFont="1" applyFill="1" applyBorder="1" applyAlignment="1">
      <alignment horizontal="right" vertical="center"/>
    </xf>
    <xf numFmtId="0" fontId="35" fillId="5" borderId="0" xfId="0" applyFont="1" applyFill="1" applyBorder="1" applyAlignment="1">
      <alignment horizontal="right" vertical="center"/>
    </xf>
    <xf numFmtId="0" fontId="44" fillId="3" borderId="37" xfId="0" applyFont="1" applyFill="1" applyBorder="1" applyAlignment="1" applyProtection="1">
      <alignment horizontal="left" vertical="top"/>
    </xf>
    <xf numFmtId="0" fontId="47" fillId="0" borderId="0" xfId="0" applyFont="1" applyBorder="1" applyAlignment="1">
      <alignment vertical="top"/>
    </xf>
    <xf numFmtId="0" fontId="44" fillId="3" borderId="38" xfId="0" applyFont="1" applyFill="1" applyBorder="1" applyAlignment="1" applyProtection="1">
      <alignment vertical="top"/>
    </xf>
    <xf numFmtId="0" fontId="37" fillId="3" borderId="0" xfId="0" applyFont="1" applyFill="1" applyBorder="1" applyAlignment="1" applyProtection="1">
      <alignment vertical="top"/>
    </xf>
    <xf numFmtId="3" fontId="35" fillId="3" borderId="38" xfId="0" applyNumberFormat="1" applyFont="1" applyFill="1" applyBorder="1" applyAlignment="1" applyProtection="1">
      <alignment horizontal="right" vertical="top" wrapText="1"/>
    </xf>
    <xf numFmtId="0" fontId="45" fillId="3" borderId="40" xfId="0" applyFont="1" applyFill="1" applyBorder="1" applyAlignment="1" applyProtection="1">
      <alignment horizontal="right" vertical="top"/>
    </xf>
    <xf numFmtId="0" fontId="35" fillId="3" borderId="40" xfId="0" applyFont="1" applyFill="1" applyBorder="1" applyAlignment="1" applyProtection="1">
      <alignment vertical="center"/>
    </xf>
    <xf numFmtId="0" fontId="35" fillId="3" borderId="40" xfId="0" applyFont="1" applyFill="1" applyBorder="1" applyAlignment="1" applyProtection="1">
      <alignment horizontal="center" vertical="center"/>
    </xf>
    <xf numFmtId="0" fontId="61" fillId="3" borderId="0" xfId="8" applyNumberFormat="1" applyFont="1" applyFill="1" applyAlignment="1" applyProtection="1">
      <alignment horizontal="left"/>
    </xf>
    <xf numFmtId="0" fontId="35" fillId="3" borderId="1" xfId="8" applyNumberFormat="1" applyFont="1" applyFill="1" applyBorder="1" applyAlignment="1" applyProtection="1">
      <alignment vertical="top"/>
      <protection locked="0"/>
    </xf>
    <xf numFmtId="43" fontId="35" fillId="3" borderId="4" xfId="2" applyFont="1" applyFill="1" applyBorder="1" applyAlignment="1" applyProtection="1">
      <alignment vertical="top"/>
    </xf>
    <xf numFmtId="43" fontId="35" fillId="3" borderId="21" xfId="2" applyFont="1" applyFill="1" applyBorder="1" applyAlignment="1" applyProtection="1">
      <alignment vertical="top"/>
    </xf>
    <xf numFmtId="43" fontId="35" fillId="3" borderId="13" xfId="2" applyFont="1" applyFill="1" applyBorder="1" applyAlignment="1" applyProtection="1">
      <alignment vertical="top"/>
    </xf>
    <xf numFmtId="43" fontId="35" fillId="3" borderId="23" xfId="2" applyFont="1" applyFill="1" applyBorder="1" applyAlignment="1" applyProtection="1">
      <alignment vertical="top"/>
    </xf>
    <xf numFmtId="0" fontId="35" fillId="3" borderId="4" xfId="0" applyFont="1" applyFill="1" applyBorder="1" applyAlignment="1" applyProtection="1">
      <alignment vertical="top" wrapText="1"/>
      <protection locked="0"/>
    </xf>
    <xf numFmtId="169" fontId="35" fillId="3" borderId="4" xfId="2" applyNumberFormat="1" applyFont="1" applyFill="1" applyBorder="1" applyAlignment="1" applyProtection="1">
      <alignment vertical="top"/>
    </xf>
    <xf numFmtId="168" fontId="35" fillId="3" borderId="21" xfId="0" applyNumberFormat="1" applyFont="1" applyFill="1" applyBorder="1" applyAlignment="1" applyProtection="1">
      <alignment vertical="top"/>
    </xf>
    <xf numFmtId="0" fontId="35" fillId="3" borderId="5" xfId="0" applyFont="1" applyFill="1" applyBorder="1" applyAlignment="1" applyProtection="1">
      <alignment vertical="top" wrapText="1"/>
      <protection locked="0"/>
    </xf>
    <xf numFmtId="0" fontId="35" fillId="3" borderId="26" xfId="0" applyFont="1" applyFill="1" applyBorder="1" applyAlignment="1" applyProtection="1">
      <alignment vertical="top" wrapText="1"/>
      <protection locked="0"/>
    </xf>
    <xf numFmtId="169" fontId="35" fillId="3" borderId="13" xfId="2" applyNumberFormat="1" applyFont="1" applyFill="1" applyBorder="1" applyAlignment="1" applyProtection="1">
      <alignment vertical="top"/>
    </xf>
    <xf numFmtId="168" fontId="35" fillId="3" borderId="23" xfId="0" applyNumberFormat="1" applyFont="1" applyFill="1" applyBorder="1" applyAlignment="1" applyProtection="1">
      <alignment vertical="top"/>
    </xf>
    <xf numFmtId="0" fontId="35" fillId="3" borderId="0" xfId="8" applyNumberFormat="1" applyFont="1" applyFill="1" applyAlignment="1" applyProtection="1">
      <alignment horizontal="left"/>
    </xf>
    <xf numFmtId="49" fontId="43" fillId="3" borderId="42" xfId="0" applyNumberFormat="1" applyFont="1" applyFill="1" applyBorder="1" applyAlignment="1">
      <alignment horizontal="center" vertical="center" wrapText="1"/>
    </xf>
    <xf numFmtId="49" fontId="43" fillId="0" borderId="42" xfId="0" applyNumberFormat="1" applyFont="1" applyBorder="1" applyAlignment="1">
      <alignment horizontal="center" vertical="center"/>
    </xf>
    <xf numFmtId="49" fontId="43" fillId="3" borderId="42" xfId="0" applyNumberFormat="1" applyFont="1" applyFill="1" applyBorder="1" applyAlignment="1">
      <alignment horizontal="center" vertical="center"/>
    </xf>
    <xf numFmtId="0" fontId="35" fillId="3" borderId="37" xfId="0" applyFont="1" applyFill="1" applyBorder="1" applyAlignment="1" applyProtection="1">
      <alignment horizontal="left" vertical="center"/>
    </xf>
    <xf numFmtId="0" fontId="53" fillId="3" borderId="42" xfId="0" applyFont="1" applyFill="1" applyBorder="1" applyAlignment="1" applyProtection="1">
      <alignment vertical="center" wrapText="1"/>
    </xf>
    <xf numFmtId="0" fontId="53" fillId="3" borderId="42" xfId="0" applyFont="1" applyFill="1" applyBorder="1" applyAlignment="1">
      <alignment horizontal="center" vertical="center" wrapText="1"/>
    </xf>
    <xf numFmtId="0" fontId="53" fillId="3" borderId="42" xfId="0" applyFont="1" applyFill="1" applyBorder="1" applyAlignment="1" applyProtection="1">
      <alignment horizontal="center" vertical="center" wrapText="1" readingOrder="2"/>
    </xf>
    <xf numFmtId="0" fontId="53" fillId="3" borderId="42" xfId="0" applyFont="1" applyFill="1" applyBorder="1" applyAlignment="1" applyProtection="1">
      <alignment horizontal="center" vertical="center" wrapText="1"/>
    </xf>
    <xf numFmtId="9" fontId="53" fillId="3" borderId="42" xfId="0" applyNumberFormat="1" applyFont="1" applyFill="1" applyBorder="1" applyAlignment="1" applyProtection="1">
      <alignment horizontal="center" vertical="center" wrapText="1"/>
    </xf>
    <xf numFmtId="0" fontId="35" fillId="3" borderId="38" xfId="0" applyFont="1" applyFill="1" applyBorder="1" applyAlignment="1" applyProtection="1">
      <alignment vertical="center"/>
    </xf>
    <xf numFmtId="0" fontId="53" fillId="3" borderId="0" xfId="0" applyFont="1" applyFill="1" applyBorder="1" applyAlignment="1" applyProtection="1">
      <alignment vertical="center"/>
    </xf>
    <xf numFmtId="0" fontId="53" fillId="3" borderId="42" xfId="0" applyFont="1" applyFill="1" applyBorder="1" applyAlignment="1" applyProtection="1">
      <alignment horizontal="center" vertical="center" readingOrder="2"/>
    </xf>
    <xf numFmtId="49" fontId="35" fillId="4" borderId="42" xfId="0" applyNumberFormat="1" applyFont="1" applyFill="1" applyBorder="1" applyAlignment="1" applyProtection="1">
      <alignment horizontal="right" vertical="center" wrapText="1"/>
      <protection locked="0"/>
    </xf>
    <xf numFmtId="43" fontId="53" fillId="5" borderId="42" xfId="2" applyFont="1" applyFill="1" applyBorder="1" applyAlignment="1" applyProtection="1">
      <alignment horizontal="center" vertical="center" wrapText="1" readingOrder="1"/>
    </xf>
    <xf numFmtId="43" fontId="43" fillId="5" borderId="42" xfId="2" applyFont="1" applyFill="1" applyBorder="1" applyAlignment="1" applyProtection="1">
      <alignment horizontal="center" vertical="center" wrapText="1" readingOrder="1"/>
    </xf>
    <xf numFmtId="49" fontId="35" fillId="4" borderId="42" xfId="0" applyNumberFormat="1" applyFont="1" applyFill="1" applyBorder="1" applyAlignment="1" applyProtection="1">
      <alignment horizontal="center" vertical="center" wrapText="1"/>
      <protection locked="0"/>
    </xf>
    <xf numFmtId="49" fontId="2" fillId="4" borderId="42" xfId="1" applyNumberFormat="1" applyFill="1" applyBorder="1" applyAlignment="1" applyProtection="1">
      <alignment horizontal="right" vertical="center" wrapText="1"/>
      <protection locked="0"/>
    </xf>
    <xf numFmtId="49" fontId="35" fillId="4" borderId="53" xfId="0" applyNumberFormat="1" applyFont="1" applyFill="1" applyBorder="1" applyAlignment="1" applyProtection="1">
      <alignment horizontal="right" vertical="center" wrapText="1"/>
      <protection locked="0"/>
    </xf>
    <xf numFmtId="49" fontId="35" fillId="4" borderId="42" xfId="0" applyNumberFormat="1" applyFont="1" applyFill="1" applyBorder="1" applyAlignment="1" applyProtection="1">
      <alignment horizontal="center" vertical="top" wrapText="1"/>
      <protection locked="0"/>
    </xf>
    <xf numFmtId="0" fontId="35" fillId="4" borderId="42" xfId="0" applyFont="1" applyFill="1" applyBorder="1" applyAlignment="1" applyProtection="1">
      <alignment horizontal="center" vertical="top" wrapText="1"/>
      <protection locked="0"/>
    </xf>
    <xf numFmtId="49" fontId="35" fillId="4" borderId="47" xfId="0" applyNumberFormat="1" applyFont="1" applyFill="1" applyBorder="1" applyAlignment="1" applyProtection="1">
      <alignment horizontal="center" vertical="center" wrapText="1" readingOrder="2"/>
      <protection locked="0"/>
    </xf>
    <xf numFmtId="0" fontId="35" fillId="4" borderId="47" xfId="0" applyFont="1" applyFill="1" applyBorder="1" applyAlignment="1" applyProtection="1">
      <alignment horizontal="center" vertical="center" wrapText="1" readingOrder="2"/>
      <protection locked="0"/>
    </xf>
    <xf numFmtId="49" fontId="2" fillId="4" borderId="47" xfId="1" applyNumberFormat="1" applyFill="1" applyBorder="1" applyAlignment="1" applyProtection="1">
      <alignment horizontal="center" vertical="center" wrapText="1" readingOrder="2"/>
      <protection locked="0"/>
    </xf>
    <xf numFmtId="0" fontId="35" fillId="12" borderId="42" xfId="0" quotePrefix="1" applyFont="1" applyFill="1" applyBorder="1" applyAlignment="1" applyProtection="1">
      <alignment vertical="top"/>
      <protection locked="0"/>
    </xf>
    <xf numFmtId="0" fontId="35" fillId="4" borderId="42" xfId="0" quotePrefix="1" applyFont="1" applyFill="1" applyBorder="1" applyAlignment="1" applyProtection="1">
      <alignment vertical="top"/>
      <protection locked="0"/>
    </xf>
    <xf numFmtId="0" fontId="43" fillId="3" borderId="0" xfId="0" applyFont="1" applyFill="1" applyBorder="1" applyAlignment="1" applyProtection="1">
      <alignment horizontal="right" vertical="top" wrapText="1"/>
    </xf>
    <xf numFmtId="49" fontId="35" fillId="4" borderId="42" xfId="0" quotePrefix="1" applyNumberFormat="1" applyFont="1" applyFill="1" applyBorder="1" applyAlignment="1" applyProtection="1">
      <alignment vertical="center" wrapText="1"/>
      <protection locked="0"/>
    </xf>
    <xf numFmtId="43" fontId="35" fillId="4" borderId="42" xfId="2" applyFont="1" applyFill="1" applyBorder="1" applyAlignment="1" applyProtection="1">
      <alignment vertical="top"/>
      <protection locked="0"/>
    </xf>
    <xf numFmtId="2" fontId="35" fillId="12" borderId="42" xfId="0" applyNumberFormat="1" applyFont="1" applyFill="1" applyBorder="1" applyAlignment="1" applyProtection="1">
      <alignment vertical="top"/>
      <protection locked="0"/>
    </xf>
    <xf numFmtId="0" fontId="43" fillId="3" borderId="0" xfId="0" applyFont="1" applyFill="1" applyBorder="1" applyAlignment="1">
      <alignment vertical="top"/>
    </xf>
    <xf numFmtId="0" fontId="35" fillId="3" borderId="42" xfId="0" applyNumberFormat="1" applyFont="1" applyFill="1" applyBorder="1" applyAlignment="1" applyProtection="1">
      <alignment horizontal="right" vertical="center" wrapText="1"/>
    </xf>
    <xf numFmtId="43" fontId="35" fillId="4" borderId="42" xfId="0" applyNumberFormat="1" applyFont="1" applyFill="1" applyBorder="1" applyAlignment="1" applyProtection="1">
      <alignment vertical="top"/>
      <protection locked="0"/>
    </xf>
    <xf numFmtId="2" fontId="45" fillId="3" borderId="42" xfId="0" applyNumberFormat="1" applyFont="1" applyFill="1" applyBorder="1" applyAlignment="1" applyProtection="1">
      <alignment horizontal="center" vertical="center" wrapText="1"/>
    </xf>
    <xf numFmtId="49" fontId="35" fillId="0" borderId="42" xfId="0" applyNumberFormat="1" applyFont="1" applyBorder="1" applyAlignment="1">
      <alignment horizontal="right" vertical="center" wrapText="1"/>
    </xf>
    <xf numFmtId="49" fontId="35" fillId="4" borderId="42" xfId="0" applyNumberFormat="1" applyFont="1" applyFill="1" applyBorder="1" applyAlignment="1" applyProtection="1">
      <alignment horizontal="right" vertical="top" wrapText="1"/>
      <protection locked="0"/>
    </xf>
    <xf numFmtId="0" fontId="64" fillId="3" borderId="0" xfId="1" applyFont="1" applyFill="1" applyBorder="1" applyAlignment="1" applyProtection="1">
      <alignment horizontal="right" vertical="top"/>
    </xf>
    <xf numFmtId="0" fontId="30" fillId="16" borderId="34" xfId="0" applyFont="1" applyFill="1" applyBorder="1" applyAlignment="1">
      <alignment horizontal="center" vertical="center" wrapText="1"/>
    </xf>
    <xf numFmtId="0" fontId="30" fillId="16" borderId="35" xfId="0" applyFont="1" applyFill="1" applyBorder="1" applyAlignment="1">
      <alignment horizontal="center" vertical="center"/>
    </xf>
    <xf numFmtId="0" fontId="30" fillId="16" borderId="36" xfId="0" applyFont="1" applyFill="1" applyBorder="1" applyAlignment="1">
      <alignment horizontal="center" vertical="center"/>
    </xf>
    <xf numFmtId="0" fontId="30" fillId="16" borderId="37" xfId="0" applyFont="1" applyFill="1" applyBorder="1" applyAlignment="1">
      <alignment horizontal="center" vertical="center"/>
    </xf>
    <xf numFmtId="0" fontId="30" fillId="16" borderId="0" xfId="0" applyFont="1" applyFill="1" applyBorder="1" applyAlignment="1">
      <alignment horizontal="center" vertical="center"/>
    </xf>
    <xf numFmtId="0" fontId="30" fillId="16" borderId="38" xfId="0" applyFont="1" applyFill="1" applyBorder="1" applyAlignment="1">
      <alignment horizontal="center" vertical="center"/>
    </xf>
    <xf numFmtId="0" fontId="37" fillId="3" borderId="0" xfId="0" applyFont="1" applyFill="1" applyBorder="1" applyAlignment="1">
      <alignment horizontal="right" vertical="top" wrapText="1"/>
    </xf>
    <xf numFmtId="0" fontId="61" fillId="3" borderId="59" xfId="0" applyFont="1" applyFill="1" applyBorder="1" applyAlignment="1">
      <alignment horizontal="center" vertical="top" wrapText="1" readingOrder="2"/>
    </xf>
    <xf numFmtId="0" fontId="61" fillId="3" borderId="60" xfId="0" applyFont="1" applyFill="1" applyBorder="1" applyAlignment="1">
      <alignment horizontal="center" vertical="top" wrapText="1" readingOrder="2"/>
    </xf>
    <xf numFmtId="0" fontId="61" fillId="3" borderId="61" xfId="0" applyFont="1" applyFill="1" applyBorder="1" applyAlignment="1">
      <alignment horizontal="center" vertical="top" wrapText="1" readingOrder="2"/>
    </xf>
    <xf numFmtId="0" fontId="61" fillId="3" borderId="62" xfId="0" applyFont="1" applyFill="1" applyBorder="1" applyAlignment="1">
      <alignment horizontal="center" vertical="top" wrapText="1" readingOrder="2"/>
    </xf>
    <xf numFmtId="0" fontId="61" fillId="3" borderId="63" xfId="0" applyFont="1" applyFill="1" applyBorder="1" applyAlignment="1">
      <alignment horizontal="center" vertical="top" wrapText="1" readingOrder="2"/>
    </xf>
    <xf numFmtId="0" fontId="61" fillId="3" borderId="64" xfId="0" applyFont="1" applyFill="1" applyBorder="1" applyAlignment="1">
      <alignment horizontal="center" vertical="top" wrapText="1" readingOrder="2"/>
    </xf>
    <xf numFmtId="0" fontId="30" fillId="17" borderId="34" xfId="0" applyFont="1" applyFill="1" applyBorder="1" applyAlignment="1">
      <alignment horizontal="center" vertical="center" wrapText="1"/>
    </xf>
    <xf numFmtId="0" fontId="30" fillId="17" borderId="35" xfId="0" applyFont="1" applyFill="1" applyBorder="1" applyAlignment="1">
      <alignment horizontal="center" vertical="center" wrapText="1"/>
    </xf>
    <xf numFmtId="0" fontId="30" fillId="17" borderId="36" xfId="0" applyFont="1" applyFill="1" applyBorder="1" applyAlignment="1">
      <alignment horizontal="center" vertical="center" wrapText="1"/>
    </xf>
    <xf numFmtId="49" fontId="53" fillId="3" borderId="50" xfId="0" applyNumberFormat="1" applyFont="1" applyFill="1" applyBorder="1" applyAlignment="1">
      <alignment horizontal="right" vertical="top" wrapText="1"/>
    </xf>
    <xf numFmtId="49" fontId="53" fillId="3" borderId="51" xfId="0" applyNumberFormat="1" applyFont="1" applyFill="1" applyBorder="1" applyAlignment="1">
      <alignment horizontal="right" vertical="top" wrapText="1"/>
    </xf>
    <xf numFmtId="49" fontId="52" fillId="3" borderId="56" xfId="0" applyNumberFormat="1" applyFont="1" applyFill="1" applyBorder="1" applyAlignment="1" applyProtection="1">
      <alignment horizontal="center" vertical="top"/>
    </xf>
    <xf numFmtId="49" fontId="52" fillId="3" borderId="57" xfId="0" applyNumberFormat="1" applyFont="1" applyFill="1" applyBorder="1" applyAlignment="1" applyProtection="1">
      <alignment horizontal="center" vertical="top"/>
    </xf>
    <xf numFmtId="49" fontId="54" fillId="0" borderId="47" xfId="0" applyNumberFormat="1" applyFont="1" applyBorder="1" applyAlignment="1">
      <alignment horizontal="right" vertical="top" wrapText="1" readingOrder="2"/>
    </xf>
    <xf numFmtId="49" fontId="55" fillId="3" borderId="0" xfId="0" applyNumberFormat="1" applyFont="1" applyFill="1" applyBorder="1" applyAlignment="1">
      <alignment horizontal="right" vertical="top" wrapText="1"/>
    </xf>
    <xf numFmtId="0" fontId="39" fillId="3" borderId="0" xfId="0" applyFont="1" applyFill="1" applyBorder="1" applyAlignment="1" applyProtection="1">
      <alignment horizontal="center" vertical="top" wrapText="1"/>
    </xf>
    <xf numFmtId="49" fontId="35" fillId="4" borderId="42" xfId="0" quotePrefix="1" applyNumberFormat="1" applyFont="1" applyFill="1" applyBorder="1" applyAlignment="1" applyProtection="1">
      <alignment horizontal="right" vertical="top" wrapText="1"/>
      <protection locked="0"/>
    </xf>
    <xf numFmtId="49" fontId="35" fillId="4" borderId="42" xfId="0" applyNumberFormat="1" applyFont="1" applyFill="1" applyBorder="1" applyAlignment="1" applyProtection="1">
      <alignment horizontal="right" vertical="top" wrapText="1"/>
      <protection locked="0"/>
    </xf>
    <xf numFmtId="0" fontId="43" fillId="3" borderId="0" xfId="8" applyNumberFormat="1" applyFont="1" applyFill="1" applyBorder="1" applyAlignment="1" applyProtection="1">
      <alignment vertical="top" wrapText="1"/>
    </xf>
    <xf numFmtId="0" fontId="43" fillId="3" borderId="0" xfId="18" applyNumberFormat="1" applyFont="1" applyFill="1" applyBorder="1" applyAlignment="1" applyProtection="1">
      <alignment vertical="top" wrapText="1"/>
    </xf>
    <xf numFmtId="0" fontId="35" fillId="2" borderId="0" xfId="0" applyFont="1" applyFill="1" applyBorder="1" applyAlignment="1" applyProtection="1">
      <alignment horizontal="center"/>
    </xf>
    <xf numFmtId="0" fontId="45" fillId="2" borderId="0" xfId="0" applyFont="1" applyFill="1" applyBorder="1" applyAlignment="1" applyProtection="1">
      <alignment horizontal="center"/>
    </xf>
    <xf numFmtId="0" fontId="35" fillId="5" borderId="3" xfId="8" applyNumberFormat="1" applyFont="1" applyFill="1" applyBorder="1" applyAlignment="1" applyProtection="1">
      <alignment horizontal="center" vertical="top" wrapText="1"/>
    </xf>
    <xf numFmtId="0" fontId="35" fillId="5" borderId="0" xfId="8" applyNumberFormat="1" applyFont="1" applyFill="1" applyBorder="1" applyAlignment="1" applyProtection="1">
      <alignment horizontal="center" vertical="top" wrapText="1"/>
    </xf>
    <xf numFmtId="0" fontId="30" fillId="17" borderId="34" xfId="0" applyFont="1" applyFill="1" applyBorder="1" applyAlignment="1">
      <alignment horizontal="center" vertical="top" wrapText="1"/>
    </xf>
    <xf numFmtId="0" fontId="30" fillId="17" borderId="35" xfId="0" applyFont="1" applyFill="1" applyBorder="1" applyAlignment="1">
      <alignment horizontal="center" vertical="top" wrapText="1"/>
    </xf>
    <xf numFmtId="0" fontId="35" fillId="3" borderId="53" xfId="0" applyFont="1" applyFill="1" applyBorder="1" applyAlignment="1" applyProtection="1">
      <alignment horizontal="right" vertical="top" wrapText="1"/>
    </xf>
    <xf numFmtId="0" fontId="35" fillId="3" borderId="54" xfId="0" applyFont="1" applyFill="1" applyBorder="1" applyAlignment="1" applyProtection="1">
      <alignment horizontal="right" vertical="top" wrapText="1"/>
    </xf>
    <xf numFmtId="0" fontId="35" fillId="3" borderId="55" xfId="0" applyFont="1" applyFill="1" applyBorder="1" applyAlignment="1" applyProtection="1">
      <alignment horizontal="right" vertical="top" wrapText="1"/>
    </xf>
    <xf numFmtId="0" fontId="43" fillId="3" borderId="0" xfId="0" applyFont="1" applyFill="1" applyBorder="1" applyAlignment="1" applyProtection="1">
      <alignment horizontal="right" vertical="top" wrapText="1"/>
    </xf>
    <xf numFmtId="0" fontId="35" fillId="4" borderId="0" xfId="0" applyFont="1" applyFill="1" applyBorder="1" applyAlignment="1" applyProtection="1">
      <alignment vertical="top" wrapText="1"/>
      <protection locked="0"/>
    </xf>
    <xf numFmtId="0" fontId="57" fillId="2" borderId="0" xfId="9" applyNumberFormat="1" applyFont="1" applyFill="1" applyBorder="1" applyAlignment="1" applyProtection="1">
      <alignment horizontal="center" vertical="top" wrapText="1"/>
    </xf>
    <xf numFmtId="0" fontId="59" fillId="3" borderId="0" xfId="0" applyFont="1" applyFill="1" applyAlignment="1" applyProtection="1">
      <alignment horizontal="right" vertical="top" wrapText="1"/>
    </xf>
    <xf numFmtId="0" fontId="60" fillId="0" borderId="0" xfId="0" applyFont="1" applyAlignment="1">
      <alignment vertical="top"/>
    </xf>
    <xf numFmtId="0" fontId="52" fillId="3" borderId="0" xfId="0" applyFont="1" applyFill="1" applyBorder="1" applyAlignment="1" applyProtection="1">
      <alignment horizontal="right" vertical="center" wrapText="1"/>
    </xf>
    <xf numFmtId="0" fontId="1" fillId="2" borderId="0" xfId="0" applyFont="1" applyFill="1" applyAlignment="1" applyProtection="1">
      <alignment horizontal="center"/>
    </xf>
    <xf numFmtId="0" fontId="4" fillId="3" borderId="0" xfId="8" applyNumberFormat="1" applyFont="1" applyFill="1" applyBorder="1" applyAlignment="1" applyProtection="1">
      <alignment vertical="top" wrapText="1"/>
    </xf>
    <xf numFmtId="0" fontId="1" fillId="0" borderId="16" xfId="0" applyFont="1" applyFill="1" applyBorder="1" applyAlignment="1" applyProtection="1">
      <alignment horizontal="right" vertical="top"/>
    </xf>
    <xf numFmtId="0" fontId="1" fillId="0" borderId="15" xfId="0" applyFont="1" applyFill="1" applyBorder="1" applyAlignment="1" applyProtection="1">
      <alignment horizontal="right" vertical="top"/>
    </xf>
    <xf numFmtId="0" fontId="1" fillId="3" borderId="1" xfId="0" applyFont="1" applyFill="1" applyBorder="1" applyAlignment="1" applyProtection="1">
      <alignment vertical="top"/>
    </xf>
    <xf numFmtId="0" fontId="8" fillId="2" borderId="0" xfId="0" applyFont="1" applyFill="1" applyAlignment="1" applyProtection="1">
      <alignment horizontal="center" vertical="top" wrapText="1"/>
    </xf>
    <xf numFmtId="0" fontId="1" fillId="0" borderId="0" xfId="0" applyFont="1" applyAlignment="1" applyProtection="1">
      <alignment horizontal="center"/>
    </xf>
    <xf numFmtId="0" fontId="9" fillId="2" borderId="0" xfId="0" applyFont="1" applyFill="1" applyAlignment="1" applyProtection="1">
      <alignment horizontal="center" vertical="top" wrapText="1"/>
    </xf>
    <xf numFmtId="0" fontId="8" fillId="2" borderId="0" xfId="9" applyNumberFormat="1" applyFont="1" applyFill="1" applyAlignment="1" applyProtection="1">
      <alignment horizontal="center" vertical="top" wrapText="1"/>
    </xf>
    <xf numFmtId="0" fontId="4" fillId="3" borderId="0" xfId="0" applyFont="1" applyFill="1" applyAlignment="1" applyProtection="1">
      <alignment horizontal="right" vertical="top" wrapText="1"/>
    </xf>
    <xf numFmtId="0" fontId="1" fillId="4" borderId="0" xfId="0" applyFont="1" applyFill="1" applyBorder="1" applyAlignment="1" applyProtection="1">
      <alignment vertical="top" wrapText="1"/>
      <protection locked="0"/>
    </xf>
    <xf numFmtId="0" fontId="5" fillId="2" borderId="0" xfId="0" applyFont="1" applyFill="1" applyAlignment="1" applyProtection="1">
      <alignment horizontal="center"/>
    </xf>
    <xf numFmtId="0" fontId="4" fillId="3" borderId="0" xfId="0" applyFont="1" applyFill="1" applyBorder="1" applyAlignment="1" applyProtection="1">
      <alignment horizontal="right" vertical="top" wrapText="1"/>
    </xf>
    <xf numFmtId="0" fontId="1" fillId="4" borderId="2" xfId="0" applyFont="1" applyFill="1" applyBorder="1" applyAlignment="1" applyProtection="1">
      <alignment horizontal="right" vertical="top"/>
      <protection locked="0"/>
    </xf>
    <xf numFmtId="0" fontId="30" fillId="17" borderId="36" xfId="0" applyFont="1" applyFill="1" applyBorder="1" applyAlignment="1">
      <alignment horizontal="center" vertical="top" wrapText="1"/>
    </xf>
    <xf numFmtId="0" fontId="43" fillId="3" borderId="0" xfId="0" applyFont="1" applyFill="1" applyAlignment="1" applyProtection="1">
      <alignment horizontal="right" vertical="top" wrapText="1"/>
    </xf>
    <xf numFmtId="0" fontId="57" fillId="3" borderId="0" xfId="9" applyNumberFormat="1" applyFont="1" applyFill="1" applyAlignment="1" applyProtection="1">
      <alignment horizontal="center" vertical="top" wrapText="1"/>
    </xf>
    <xf numFmtId="0" fontId="43" fillId="0" borderId="0" xfId="0" applyFont="1" applyBorder="1" applyAlignment="1">
      <alignment vertical="top"/>
    </xf>
    <xf numFmtId="0" fontId="27" fillId="0" borderId="0" xfId="0" applyFont="1" applyFill="1" applyAlignment="1" applyProtection="1">
      <alignment wrapText="1"/>
    </xf>
    <xf numFmtId="0" fontId="0" fillId="0" borderId="0" xfId="0" applyAlignment="1"/>
    <xf numFmtId="0" fontId="16" fillId="11" borderId="12" xfId="0" applyFont="1" applyFill="1" applyBorder="1" applyAlignment="1" applyProtection="1">
      <alignment horizontal="center"/>
    </xf>
  </cellXfs>
  <cellStyles count="34">
    <cellStyle name="0,0_x000d__x000a_NA_x000d__x000a_" xfId="15"/>
    <cellStyle name="Comma" xfId="2" builtinId="3"/>
    <cellStyle name="Hyperlink 2" xfId="4"/>
    <cellStyle name="Hyperlink 2 2" xfId="16"/>
    <cellStyle name="Normal" xfId="0" builtinId="0"/>
    <cellStyle name="Normal 10" xfId="13"/>
    <cellStyle name="Normal 11" xfId="14"/>
    <cellStyle name="Normal 12" xfId="18"/>
    <cellStyle name="Normal 13" xfId="19"/>
    <cellStyle name="Normal 14" xfId="20"/>
    <cellStyle name="Normal 15" xfId="21"/>
    <cellStyle name="Normal 16" xfId="22"/>
    <cellStyle name="Normal 17" xfId="23"/>
    <cellStyle name="Normal 18" xfId="24"/>
    <cellStyle name="Normal 19" xfId="25"/>
    <cellStyle name="Normal 2" xfId="3"/>
    <cellStyle name="Normal 2 2" xfId="5"/>
    <cellStyle name="Normal 20" xfId="26"/>
    <cellStyle name="Normal 21" xfId="27"/>
    <cellStyle name="Normal 22" xfId="28"/>
    <cellStyle name="Normal 23" xfId="29"/>
    <cellStyle name="Normal 24" xfId="30"/>
    <cellStyle name="Normal 25" xfId="31"/>
    <cellStyle name="Normal 26" xfId="32"/>
    <cellStyle name="Normal 27" xfId="33"/>
    <cellStyle name="Normal 3" xfId="6"/>
    <cellStyle name="Normal 4" xfId="7"/>
    <cellStyle name="Normal 5" xfId="8"/>
    <cellStyle name="Normal 6" xfId="9"/>
    <cellStyle name="Normal 7" xfId="10"/>
    <cellStyle name="Normal 8" xfId="11"/>
    <cellStyle name="Normal 9" xfId="12"/>
    <cellStyle name="Percent" xfId="17" builtinId="5"/>
    <cellStyle name="היפר-קישור" xfId="1" builtinId="8"/>
  </cellStyles>
  <dxfs count="69">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0" tint="-0.34998626667073579"/>
        </patternFill>
      </fill>
    </dxf>
    <dxf>
      <font>
        <color rgb="FFFFFF00"/>
      </font>
      <fill>
        <patternFill>
          <bgColor rgb="FFFF0000"/>
        </patternFill>
      </fill>
    </dxf>
    <dxf>
      <font>
        <color rgb="FFFFFF00"/>
      </font>
      <fill>
        <patternFill>
          <fgColor rgb="FFFF0000"/>
          <bgColor rgb="FFFF0000"/>
        </patternFill>
      </fill>
    </dxf>
    <dxf>
      <font>
        <color rgb="FFFFFF00"/>
      </font>
      <fill>
        <patternFill>
          <bgColor rgb="FFFF0000"/>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s>
  <tableStyles count="0" defaultTableStyle="TableStyleMedium9" defaultPivotStyle="PivotStyleLight16"/>
  <colors>
    <mruColors>
      <color rgb="FFFF33CC"/>
      <color rgb="FF777777"/>
      <color rgb="FF7ABC32"/>
      <color rgb="FF4D4D4D"/>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81"/>
          <c:y val="0.28495368985408875"/>
          <c:w val="0.64993666685422569"/>
          <c:h val="0.54548183046156884"/>
        </c:manualLayout>
      </c:layout>
      <c:barChart>
        <c:barDir val="col"/>
        <c:grouping val="clustered"/>
        <c:varyColors val="0"/>
        <c:ser>
          <c:idx val="1"/>
          <c:order val="0"/>
          <c:tx>
            <c:v>חיסכון צפוי בעת רישום למנגנון</c:v>
          </c:tx>
          <c:invertIfNegative val="0"/>
          <c:cat>
            <c:strRef>
              <c:f>'אמדן כלכלי'!$B$39:$B$39</c:f>
              <c:strCache>
                <c:ptCount val="1"/>
                <c:pt idx="0">
                  <c:v>מנועים</c:v>
                </c:pt>
              </c:strCache>
            </c:strRef>
          </c:cat>
          <c:val>
            <c:numRef>
              <c:f>'אמדן כלכלי'!$C$39:$C$39</c:f>
              <c:numCache>
                <c:formatCode>"₪"\ #,##0</c:formatCode>
                <c:ptCount val="1"/>
                <c:pt idx="0">
                  <c:v>0</c:v>
                </c:pt>
              </c:numCache>
            </c:numRef>
          </c:val>
          <c:extLst xmlns:c16r2="http://schemas.microsoft.com/office/drawing/2015/06/chart">
            <c:ext xmlns:c16="http://schemas.microsoft.com/office/drawing/2014/chart" uri="{C3380CC4-5D6E-409C-BE32-E72D297353CC}">
              <c16:uniqueId val="{00000000-37CB-4233-949F-F063DF794919}"/>
            </c:ext>
          </c:extLst>
        </c:ser>
        <c:ser>
          <c:idx val="0"/>
          <c:order val="1"/>
          <c:tx>
            <c:v>חיסכון שנה 1</c:v>
          </c:tx>
          <c:invertIfNegative val="0"/>
          <c:cat>
            <c:strRef>
              <c:f>'אמדן כלכלי'!$B$39:$B$39</c:f>
              <c:strCache>
                <c:ptCount val="1"/>
                <c:pt idx="0">
                  <c:v>מנועים</c:v>
                </c:pt>
              </c:strCache>
            </c:strRef>
          </c:cat>
          <c:val>
            <c:numRef>
              <c:f>'אמדן כלכלי'!$C$99:$C$106</c:f>
            </c:numRef>
          </c:val>
          <c:extLst xmlns:c16r2="http://schemas.microsoft.com/office/drawing/2015/06/chart">
            <c:ext xmlns:c16="http://schemas.microsoft.com/office/drawing/2014/chart" uri="{C3380CC4-5D6E-409C-BE32-E72D297353CC}">
              <c16:uniqueId val="{00000001-37CB-4233-949F-F063DF794919}"/>
            </c:ext>
          </c:extLst>
        </c:ser>
        <c:dLbls>
          <c:showLegendKey val="0"/>
          <c:showVal val="0"/>
          <c:showCatName val="0"/>
          <c:showSerName val="0"/>
          <c:showPercent val="0"/>
          <c:showBubbleSize val="0"/>
        </c:dLbls>
        <c:gapWidth val="150"/>
        <c:axId val="-107635312"/>
        <c:axId val="-107633680"/>
      </c:barChart>
      <c:catAx>
        <c:axId val="-107635312"/>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3981"/>
            </c:manualLayout>
          </c:layout>
          <c:overlay val="0"/>
        </c:title>
        <c:numFmt formatCode="General" sourceLinked="0"/>
        <c:majorTickMark val="out"/>
        <c:minorTickMark val="none"/>
        <c:tickLblPos val="nextTo"/>
        <c:crossAx val="-107633680"/>
        <c:crosses val="autoZero"/>
        <c:auto val="1"/>
        <c:lblAlgn val="ctr"/>
        <c:lblOffset val="100"/>
        <c:noMultiLvlLbl val="0"/>
      </c:catAx>
      <c:valAx>
        <c:axId val="-107633680"/>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07635312"/>
        <c:crosses val="autoZero"/>
        <c:crossBetween val="between"/>
      </c:valAx>
    </c:plotArea>
    <c:legend>
      <c:legendPos val="l"/>
      <c:layout>
        <c:manualLayout>
          <c:xMode val="edge"/>
          <c:yMode val="edge"/>
          <c:x val="0.70241925583393849"/>
          <c:y val="2.7955728463629936E-2"/>
          <c:w val="0.27146565239853909"/>
          <c:h val="0.16756363540847344"/>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he-IL" sz="1200"/>
              <a:t>הוצאות</a:t>
            </a:r>
            <a:r>
              <a:rPr lang="he-IL" sz="1200" baseline="0"/>
              <a:t> על אנרגיה לפני ואחרי הטמעת הפרויקט</a:t>
            </a:r>
          </a:p>
        </c:rich>
      </c:tx>
      <c:overlay val="0"/>
    </c:title>
    <c:autoTitleDeleted val="0"/>
    <c:plotArea>
      <c:layout/>
      <c:barChart>
        <c:barDir val="col"/>
        <c:grouping val="clustered"/>
        <c:varyColors val="0"/>
        <c:ser>
          <c:idx val="0"/>
          <c:order val="0"/>
          <c:tx>
            <c:v>הוצאות לפני הפרויקט</c:v>
          </c:tx>
          <c:invertIfNegative val="0"/>
          <c:cat>
            <c:strRef>
              <c:f>'אמדן כלכלי'!$B$19:$B$19</c:f>
              <c:strCache>
                <c:ptCount val="1"/>
                <c:pt idx="0">
                  <c:v>חשמל</c:v>
                </c:pt>
              </c:strCache>
            </c:strRef>
          </c:cat>
          <c:val>
            <c:numRef>
              <c:f>'אמדן כלכלי'!$F$19:$F$19</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8770-4CC0-982F-A7EA04D02F95}"/>
            </c:ext>
          </c:extLst>
        </c:ser>
        <c:ser>
          <c:idx val="1"/>
          <c:order val="1"/>
          <c:tx>
            <c:v>הוצאות צפויות</c:v>
          </c:tx>
          <c:invertIfNegative val="0"/>
          <c:cat>
            <c:strRef>
              <c:f>'אמדן כלכלי'!$B$19:$B$19</c:f>
              <c:strCache>
                <c:ptCount val="1"/>
                <c:pt idx="0">
                  <c:v>חשמל</c:v>
                </c:pt>
              </c:strCache>
            </c:strRef>
          </c:cat>
          <c:val>
            <c:numRef>
              <c:f>'אמדן כלכלי'!$D$29:$D$29</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1-8770-4CC0-982F-A7EA04D02F95}"/>
            </c:ext>
          </c:extLst>
        </c:ser>
        <c:dLbls>
          <c:showLegendKey val="0"/>
          <c:showVal val="0"/>
          <c:showCatName val="0"/>
          <c:showSerName val="0"/>
          <c:showPercent val="0"/>
          <c:showBubbleSize val="0"/>
        </c:dLbls>
        <c:gapWidth val="150"/>
        <c:axId val="-107629872"/>
        <c:axId val="-107633136"/>
      </c:barChart>
      <c:catAx>
        <c:axId val="-107629872"/>
        <c:scaling>
          <c:orientation val="maxMin"/>
        </c:scaling>
        <c:delete val="0"/>
        <c:axPos val="b"/>
        <c:numFmt formatCode="General" sourceLinked="0"/>
        <c:majorTickMark val="out"/>
        <c:minorTickMark val="none"/>
        <c:tickLblPos val="nextTo"/>
        <c:crossAx val="-107633136"/>
        <c:crosses val="autoZero"/>
        <c:auto val="1"/>
        <c:lblAlgn val="ctr"/>
        <c:lblOffset val="100"/>
        <c:noMultiLvlLbl val="0"/>
      </c:catAx>
      <c:valAx>
        <c:axId val="-107633136"/>
        <c:scaling>
          <c:orientation val="minMax"/>
        </c:scaling>
        <c:delete val="0"/>
        <c:axPos val="r"/>
        <c:majorGridlines/>
        <c:numFmt formatCode="_(* #,##0.00_);_(* \(#,##0.00\);_(* &quot;-&quot;??_);_(@_)" sourceLinked="1"/>
        <c:majorTickMark val="out"/>
        <c:minorTickMark val="none"/>
        <c:tickLblPos val="nextTo"/>
        <c:crossAx val="-107629872"/>
        <c:crosses val="autoZero"/>
        <c:crossBetween val="between"/>
      </c:valAx>
    </c:plotArea>
    <c:legend>
      <c:legendPos val="l"/>
      <c:overlay val="0"/>
    </c:legend>
    <c:plotVisOnly val="1"/>
    <c:dispBlanksAs val="gap"/>
    <c:showDLblsOverMax val="0"/>
  </c:chart>
  <c:printSettings>
    <c:headerFooter/>
    <c:pageMargins b="0.75000000000000466" l="0.70000000000000062" r="0.70000000000000062" t="0.750000000000004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38E-2"/>
          <c:y val="0.28028730951555031"/>
          <c:w val="0.72493337733981134"/>
          <c:h val="0.56879247677764511"/>
        </c:manualLayout>
      </c:layout>
      <c:barChart>
        <c:barDir val="col"/>
        <c:grouping val="clustered"/>
        <c:varyColors val="0"/>
        <c:ser>
          <c:idx val="0"/>
          <c:order val="0"/>
          <c:tx>
            <c:v>הוצאות לפני הפרויקט</c:v>
          </c:tx>
          <c:invertIfNegative val="0"/>
          <c:cat>
            <c:strRef>
              <c:f>'אמדן כלכלי'!$B$19:$B$19</c:f>
              <c:strCache>
                <c:ptCount val="1"/>
                <c:pt idx="0">
                  <c:v>חשמל</c:v>
                </c:pt>
              </c:strCache>
            </c:strRef>
          </c:cat>
          <c:val>
            <c:numRef>
              <c:f>'אמדן כלכלי'!$F$19:$F$19</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AE3F-4F2D-A2BF-CB17CA3CE728}"/>
            </c:ext>
          </c:extLst>
        </c:ser>
        <c:ser>
          <c:idx val="1"/>
          <c:order val="1"/>
          <c:tx>
            <c:v>הוצאות שנה 1</c:v>
          </c:tx>
          <c:invertIfNegative val="0"/>
          <c:cat>
            <c:strRef>
              <c:f>'אמדן כלכלי'!$B$19:$B$19</c:f>
              <c:strCache>
                <c:ptCount val="1"/>
                <c:pt idx="0">
                  <c:v>חשמל</c:v>
                </c:pt>
              </c:strCache>
            </c:strRef>
          </c:cat>
          <c:val>
            <c:numRef>
              <c:f>'אמדן כלכלי'!$F$90:$F$94</c:f>
            </c:numRef>
          </c:val>
          <c:extLst xmlns:c16r2="http://schemas.microsoft.com/office/drawing/2015/06/chart">
            <c:ext xmlns:c16="http://schemas.microsoft.com/office/drawing/2014/chart" uri="{C3380CC4-5D6E-409C-BE32-E72D297353CC}">
              <c16:uniqueId val="{00000001-AE3F-4F2D-A2BF-CB17CA3CE728}"/>
            </c:ext>
          </c:extLst>
        </c:ser>
        <c:dLbls>
          <c:showLegendKey val="0"/>
          <c:showVal val="0"/>
          <c:showCatName val="0"/>
          <c:showSerName val="0"/>
          <c:showPercent val="0"/>
          <c:showBubbleSize val="0"/>
        </c:dLbls>
        <c:gapWidth val="150"/>
        <c:axId val="-107638576"/>
        <c:axId val="-107627696"/>
      </c:barChart>
      <c:catAx>
        <c:axId val="-107638576"/>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07627696"/>
        <c:crosses val="autoZero"/>
        <c:auto val="1"/>
        <c:lblAlgn val="ctr"/>
        <c:lblOffset val="100"/>
        <c:noMultiLvlLbl val="0"/>
      </c:catAx>
      <c:valAx>
        <c:axId val="-107627696"/>
        <c:scaling>
          <c:orientation val="minMax"/>
        </c:scaling>
        <c:delete val="0"/>
        <c:axPos val="r"/>
        <c:majorGridlines/>
        <c:numFmt formatCode="_(* #,##0.00_);_(* \(#,##0.00\);_(* &quot;-&quot;??_);_(@_)" sourceLinked="1"/>
        <c:majorTickMark val="out"/>
        <c:minorTickMark val="none"/>
        <c:tickLblPos val="nextTo"/>
        <c:crossAx val="-107638576"/>
        <c:crosses val="autoZero"/>
        <c:crossBetween val="between"/>
      </c:valAx>
    </c:plotArea>
    <c:legend>
      <c:legendPos val="l"/>
      <c:layout>
        <c:manualLayout>
          <c:xMode val="edge"/>
          <c:yMode val="edge"/>
          <c:x val="0.74730538922155687"/>
          <c:y val="3.5434055574100856E-2"/>
          <c:w val="0.23791484747041464"/>
          <c:h val="0.1501695392931957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95"/>
          <c:y val="0.28495368985408892"/>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כלכלי'!$B$140:$B$147</c:f>
            </c:multiLvlStrRef>
          </c:cat>
          <c:val>
            <c:numRef>
              <c:f>'אמדן כלכלי'!$C$39:$C$39</c:f>
              <c:numCache>
                <c:formatCode>"₪"\ #,##0</c:formatCode>
                <c:ptCount val="1"/>
                <c:pt idx="0">
                  <c:v>0</c:v>
                </c:pt>
              </c:numCache>
            </c:numRef>
          </c:val>
          <c:extLst xmlns:c16r2="http://schemas.microsoft.com/office/drawing/2015/06/chart">
            <c:ext xmlns:c16="http://schemas.microsoft.com/office/drawing/2014/chart" uri="{C3380CC4-5D6E-409C-BE32-E72D297353CC}">
              <c16:uniqueId val="{00000000-8664-4E35-85D7-0D7E6069B91A}"/>
            </c:ext>
          </c:extLst>
        </c:ser>
        <c:ser>
          <c:idx val="0"/>
          <c:order val="1"/>
          <c:tx>
            <c:v>חיסכון שנה 1</c:v>
          </c:tx>
          <c:invertIfNegative val="0"/>
          <c:cat>
            <c:multiLvlStrRef>
              <c:f>'אמדן כלכלי'!$B$140:$B$147</c:f>
            </c:multiLvlStrRef>
          </c:cat>
          <c:val>
            <c:numRef>
              <c:f>'אמדן כלכלי'!$C$99:$C$106</c:f>
            </c:numRef>
          </c:val>
          <c:extLst xmlns:c16r2="http://schemas.microsoft.com/office/drawing/2015/06/chart">
            <c:ext xmlns:c16="http://schemas.microsoft.com/office/drawing/2014/chart" uri="{C3380CC4-5D6E-409C-BE32-E72D297353CC}">
              <c16:uniqueId val="{00000001-8664-4E35-85D7-0D7E6069B91A}"/>
            </c:ext>
          </c:extLst>
        </c:ser>
        <c:ser>
          <c:idx val="2"/>
          <c:order val="2"/>
          <c:tx>
            <c:v>חיסכון שנה 2</c:v>
          </c:tx>
          <c:invertIfNegative val="0"/>
          <c:cat>
            <c:multiLvlStrRef>
              <c:f>'אמדן כלכלי'!$B$140:$B$147</c:f>
            </c:multiLvlStrRef>
          </c:cat>
          <c:val>
            <c:numRef>
              <c:f>'אמדן כלכלי'!$C$140:$C$147</c:f>
            </c:numRef>
          </c:val>
          <c:extLst xmlns:c16r2="http://schemas.microsoft.com/office/drawing/2015/06/chart">
            <c:ext xmlns:c16="http://schemas.microsoft.com/office/drawing/2014/chart" uri="{C3380CC4-5D6E-409C-BE32-E72D297353CC}">
              <c16:uniqueId val="{00000002-8664-4E35-85D7-0D7E6069B91A}"/>
            </c:ext>
          </c:extLst>
        </c:ser>
        <c:dLbls>
          <c:showLegendKey val="0"/>
          <c:showVal val="0"/>
          <c:showCatName val="0"/>
          <c:showSerName val="0"/>
          <c:showPercent val="0"/>
          <c:showBubbleSize val="0"/>
        </c:dLbls>
        <c:gapWidth val="150"/>
        <c:axId val="-107625520"/>
        <c:axId val="-107637488"/>
      </c:barChart>
      <c:catAx>
        <c:axId val="-107625520"/>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03"/>
            </c:manualLayout>
          </c:layout>
          <c:overlay val="0"/>
        </c:title>
        <c:numFmt formatCode="General" sourceLinked="0"/>
        <c:majorTickMark val="out"/>
        <c:minorTickMark val="none"/>
        <c:tickLblPos val="nextTo"/>
        <c:crossAx val="-107637488"/>
        <c:crosses val="autoZero"/>
        <c:auto val="1"/>
        <c:lblAlgn val="ctr"/>
        <c:lblOffset val="100"/>
        <c:noMultiLvlLbl val="0"/>
      </c:catAx>
      <c:valAx>
        <c:axId val="-107637488"/>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07625520"/>
        <c:crosses val="autoZero"/>
        <c:crossBetween val="between"/>
      </c:valAx>
    </c:plotArea>
    <c:legend>
      <c:legendPos val="l"/>
      <c:layout>
        <c:manualLayout>
          <c:xMode val="edge"/>
          <c:yMode val="edge"/>
          <c:x val="0.70241925583393849"/>
          <c:y val="2.7955728463629956E-2"/>
          <c:w val="0.27146581224999355"/>
          <c:h val="0.20999514452579718"/>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73E-2"/>
          <c:y val="0.28028730951555031"/>
          <c:w val="0.72493337733981156"/>
          <c:h val="0.56879247677764511"/>
        </c:manualLayout>
      </c:layout>
      <c:barChart>
        <c:barDir val="col"/>
        <c:grouping val="clustered"/>
        <c:varyColors val="0"/>
        <c:ser>
          <c:idx val="0"/>
          <c:order val="0"/>
          <c:tx>
            <c:v>הוצאות לפני הפרויקט</c:v>
          </c:tx>
          <c:invertIfNegative val="0"/>
          <c:cat>
            <c:multiLvlStrRef>
              <c:f>'אמדן כלכלי'!$B$131:$B$135</c:f>
            </c:multiLvlStrRef>
          </c:cat>
          <c:val>
            <c:numRef>
              <c:f>'אמדן כלכלי'!$F$19:$F$19</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C31D-4FC2-B89C-E1DD55AB69A8}"/>
            </c:ext>
          </c:extLst>
        </c:ser>
        <c:ser>
          <c:idx val="1"/>
          <c:order val="1"/>
          <c:tx>
            <c:v>הוצאות שנה 1</c:v>
          </c:tx>
          <c:invertIfNegative val="0"/>
          <c:cat>
            <c:multiLvlStrRef>
              <c:f>'אמדן כלכלי'!$B$131:$B$135</c:f>
            </c:multiLvlStrRef>
          </c:cat>
          <c:val>
            <c:numRef>
              <c:f>'אמדן כלכלי'!$F$90:$F$94</c:f>
            </c:numRef>
          </c:val>
          <c:extLst xmlns:c16r2="http://schemas.microsoft.com/office/drawing/2015/06/chart">
            <c:ext xmlns:c16="http://schemas.microsoft.com/office/drawing/2014/chart" uri="{C3380CC4-5D6E-409C-BE32-E72D297353CC}">
              <c16:uniqueId val="{00000001-C31D-4FC2-B89C-E1DD55AB69A8}"/>
            </c:ext>
          </c:extLst>
        </c:ser>
        <c:ser>
          <c:idx val="2"/>
          <c:order val="2"/>
          <c:tx>
            <c:v>הוצאות שנה 2</c:v>
          </c:tx>
          <c:invertIfNegative val="0"/>
          <c:cat>
            <c:multiLvlStrRef>
              <c:f>'אמדן כלכלי'!$B$131:$B$135</c:f>
            </c:multiLvlStrRef>
          </c:cat>
          <c:val>
            <c:numRef>
              <c:f>'אמדן כלכלי'!$F$131:$F$135</c:f>
            </c:numRef>
          </c:val>
          <c:extLst xmlns:c16r2="http://schemas.microsoft.com/office/drawing/2015/06/chart">
            <c:ext xmlns:c16="http://schemas.microsoft.com/office/drawing/2014/chart" uri="{C3380CC4-5D6E-409C-BE32-E72D297353CC}">
              <c16:uniqueId val="{00000002-C31D-4FC2-B89C-E1DD55AB69A8}"/>
            </c:ext>
          </c:extLst>
        </c:ser>
        <c:dLbls>
          <c:showLegendKey val="0"/>
          <c:showVal val="0"/>
          <c:showCatName val="0"/>
          <c:showSerName val="0"/>
          <c:showPercent val="0"/>
          <c:showBubbleSize val="0"/>
        </c:dLbls>
        <c:gapWidth val="150"/>
        <c:axId val="-107635856"/>
        <c:axId val="-107634768"/>
      </c:barChart>
      <c:catAx>
        <c:axId val="-107635856"/>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07634768"/>
        <c:crosses val="autoZero"/>
        <c:auto val="1"/>
        <c:lblAlgn val="ctr"/>
        <c:lblOffset val="100"/>
        <c:noMultiLvlLbl val="0"/>
      </c:catAx>
      <c:valAx>
        <c:axId val="-107634768"/>
        <c:scaling>
          <c:orientation val="minMax"/>
        </c:scaling>
        <c:delete val="0"/>
        <c:axPos val="r"/>
        <c:majorGridlines/>
        <c:numFmt formatCode="_(* #,##0.00_);_(* \(#,##0.00\);_(* &quot;-&quot;??_);_(@_)" sourceLinked="1"/>
        <c:majorTickMark val="out"/>
        <c:minorTickMark val="none"/>
        <c:tickLblPos val="nextTo"/>
        <c:crossAx val="-107635856"/>
        <c:crosses val="autoZero"/>
        <c:crossBetween val="between"/>
      </c:valAx>
    </c:plotArea>
    <c:legend>
      <c:legendPos val="l"/>
      <c:layout>
        <c:manualLayout>
          <c:xMode val="edge"/>
          <c:yMode val="edge"/>
          <c:x val="0.74730538922155687"/>
          <c:y val="3.5434055574100856E-2"/>
          <c:w val="0.23791484747041464"/>
          <c:h val="0.2106747834797902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606"/>
          <c:y val="0.28495368985408903"/>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כלכלי'!$B$181:$B$188</c:f>
            </c:multiLvlStrRef>
          </c:cat>
          <c:val>
            <c:numRef>
              <c:f>'אמדן כלכלי'!$C$39:$C$39</c:f>
              <c:numCache>
                <c:formatCode>"₪"\ #,##0</c:formatCode>
                <c:ptCount val="1"/>
                <c:pt idx="0">
                  <c:v>0</c:v>
                </c:pt>
              </c:numCache>
            </c:numRef>
          </c:val>
          <c:extLst xmlns:c16r2="http://schemas.microsoft.com/office/drawing/2015/06/chart">
            <c:ext xmlns:c16="http://schemas.microsoft.com/office/drawing/2014/chart" uri="{C3380CC4-5D6E-409C-BE32-E72D297353CC}">
              <c16:uniqueId val="{00000000-D5BA-4BC3-9D63-AA70EDE0C181}"/>
            </c:ext>
          </c:extLst>
        </c:ser>
        <c:ser>
          <c:idx val="0"/>
          <c:order val="1"/>
          <c:tx>
            <c:v>חיסכון שנה 1</c:v>
          </c:tx>
          <c:invertIfNegative val="0"/>
          <c:cat>
            <c:multiLvlStrRef>
              <c:f>'אמדן כלכלי'!$B$181:$B$188</c:f>
            </c:multiLvlStrRef>
          </c:cat>
          <c:val>
            <c:numRef>
              <c:f>'אמדן כלכלי'!$C$99:$C$106</c:f>
            </c:numRef>
          </c:val>
          <c:extLst xmlns:c16r2="http://schemas.microsoft.com/office/drawing/2015/06/chart">
            <c:ext xmlns:c16="http://schemas.microsoft.com/office/drawing/2014/chart" uri="{C3380CC4-5D6E-409C-BE32-E72D297353CC}">
              <c16:uniqueId val="{00000001-D5BA-4BC3-9D63-AA70EDE0C181}"/>
            </c:ext>
          </c:extLst>
        </c:ser>
        <c:ser>
          <c:idx val="2"/>
          <c:order val="2"/>
          <c:tx>
            <c:v>חיסכון שנה 2</c:v>
          </c:tx>
          <c:invertIfNegative val="0"/>
          <c:cat>
            <c:multiLvlStrRef>
              <c:f>'אמדן כלכלי'!$B$181:$B$188</c:f>
            </c:multiLvlStrRef>
          </c:cat>
          <c:val>
            <c:numRef>
              <c:f>'אמדן כלכלי'!$C$140:$C$147</c:f>
            </c:numRef>
          </c:val>
          <c:extLst xmlns:c16r2="http://schemas.microsoft.com/office/drawing/2015/06/chart">
            <c:ext xmlns:c16="http://schemas.microsoft.com/office/drawing/2014/chart" uri="{C3380CC4-5D6E-409C-BE32-E72D297353CC}">
              <c16:uniqueId val="{00000002-D5BA-4BC3-9D63-AA70EDE0C181}"/>
            </c:ext>
          </c:extLst>
        </c:ser>
        <c:ser>
          <c:idx val="3"/>
          <c:order val="3"/>
          <c:tx>
            <c:v>חיסכון שנה 3</c:v>
          </c:tx>
          <c:invertIfNegative val="0"/>
          <c:cat>
            <c:multiLvlStrRef>
              <c:f>'אמדן כלכלי'!$B$181:$B$188</c:f>
            </c:multiLvlStrRef>
          </c:cat>
          <c:val>
            <c:numRef>
              <c:f>'אמדן כלכלי'!$C$181:$C$188</c:f>
            </c:numRef>
          </c:val>
          <c:extLst xmlns:c16r2="http://schemas.microsoft.com/office/drawing/2015/06/chart">
            <c:ext xmlns:c16="http://schemas.microsoft.com/office/drawing/2014/chart" uri="{C3380CC4-5D6E-409C-BE32-E72D297353CC}">
              <c16:uniqueId val="{00000003-D5BA-4BC3-9D63-AA70EDE0C181}"/>
            </c:ext>
          </c:extLst>
        </c:ser>
        <c:dLbls>
          <c:showLegendKey val="0"/>
          <c:showVal val="0"/>
          <c:showCatName val="0"/>
          <c:showSerName val="0"/>
          <c:showPercent val="0"/>
          <c:showBubbleSize val="0"/>
        </c:dLbls>
        <c:gapWidth val="150"/>
        <c:axId val="-604254736"/>
        <c:axId val="-604252016"/>
      </c:barChart>
      <c:catAx>
        <c:axId val="-604254736"/>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25"/>
            </c:manualLayout>
          </c:layout>
          <c:overlay val="0"/>
        </c:title>
        <c:numFmt formatCode="General" sourceLinked="0"/>
        <c:majorTickMark val="out"/>
        <c:minorTickMark val="none"/>
        <c:tickLblPos val="nextTo"/>
        <c:crossAx val="-604252016"/>
        <c:crosses val="autoZero"/>
        <c:auto val="1"/>
        <c:lblAlgn val="ctr"/>
        <c:lblOffset val="100"/>
        <c:noMultiLvlLbl val="0"/>
      </c:catAx>
      <c:valAx>
        <c:axId val="-604252016"/>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604254736"/>
        <c:crosses val="autoZero"/>
        <c:crossBetween val="between"/>
      </c:valAx>
    </c:plotArea>
    <c:legend>
      <c:legendPos val="l"/>
      <c:layout>
        <c:manualLayout>
          <c:xMode val="edge"/>
          <c:yMode val="edge"/>
          <c:x val="0.70241925583393849"/>
          <c:y val="2.7955728463629977E-2"/>
          <c:w val="0.27146581224999355"/>
          <c:h val="0.22142346479567171"/>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44" l="0.70000000000000062" r="0.70000000000000062" t="0.750000000000005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407E-2"/>
          <c:y val="0.28028730951555031"/>
          <c:w val="0.72493337733981189"/>
          <c:h val="0.56879247677764511"/>
        </c:manualLayout>
      </c:layout>
      <c:barChart>
        <c:barDir val="col"/>
        <c:grouping val="clustered"/>
        <c:varyColors val="0"/>
        <c:ser>
          <c:idx val="0"/>
          <c:order val="0"/>
          <c:tx>
            <c:v>הוצאות לפני הפרויקט</c:v>
          </c:tx>
          <c:invertIfNegative val="0"/>
          <c:cat>
            <c:multiLvlStrRef>
              <c:f>'אמדן כלכלי'!$B$172:$B$176</c:f>
            </c:multiLvlStrRef>
          </c:cat>
          <c:val>
            <c:numRef>
              <c:f>'אמדן כלכלי'!$F$19:$F$19</c:f>
              <c:numCache>
                <c:formatCode>_(* #,##0.00_);_(* \(#,##0.00\);_(* "-"??_);_(@_)</c:formatCode>
                <c:ptCount val="1"/>
                <c:pt idx="0">
                  <c:v>0</c:v>
                </c:pt>
              </c:numCache>
            </c:numRef>
          </c:val>
          <c:extLst xmlns:c16r2="http://schemas.microsoft.com/office/drawing/2015/06/chart">
            <c:ext xmlns:c16="http://schemas.microsoft.com/office/drawing/2014/chart" uri="{C3380CC4-5D6E-409C-BE32-E72D297353CC}">
              <c16:uniqueId val="{00000000-D907-42CE-9F43-BE4729ED7D2D}"/>
            </c:ext>
          </c:extLst>
        </c:ser>
        <c:ser>
          <c:idx val="1"/>
          <c:order val="1"/>
          <c:tx>
            <c:v>הוצאות שנה 1</c:v>
          </c:tx>
          <c:invertIfNegative val="0"/>
          <c:cat>
            <c:multiLvlStrRef>
              <c:f>'אמדן כלכלי'!$B$172:$B$176</c:f>
            </c:multiLvlStrRef>
          </c:cat>
          <c:val>
            <c:numRef>
              <c:f>'אמדן כלכלי'!$F$90:$F$94</c:f>
            </c:numRef>
          </c:val>
          <c:extLst xmlns:c16r2="http://schemas.microsoft.com/office/drawing/2015/06/chart">
            <c:ext xmlns:c16="http://schemas.microsoft.com/office/drawing/2014/chart" uri="{C3380CC4-5D6E-409C-BE32-E72D297353CC}">
              <c16:uniqueId val="{00000001-D907-42CE-9F43-BE4729ED7D2D}"/>
            </c:ext>
          </c:extLst>
        </c:ser>
        <c:ser>
          <c:idx val="2"/>
          <c:order val="2"/>
          <c:tx>
            <c:v>הוצאות שנה 2</c:v>
          </c:tx>
          <c:invertIfNegative val="0"/>
          <c:cat>
            <c:multiLvlStrRef>
              <c:f>'אמדן כלכלי'!$B$172:$B$176</c:f>
            </c:multiLvlStrRef>
          </c:cat>
          <c:val>
            <c:numRef>
              <c:f>'אמדן כלכלי'!$F$131:$F$135</c:f>
            </c:numRef>
          </c:val>
          <c:extLst xmlns:c16r2="http://schemas.microsoft.com/office/drawing/2015/06/chart">
            <c:ext xmlns:c16="http://schemas.microsoft.com/office/drawing/2014/chart" uri="{C3380CC4-5D6E-409C-BE32-E72D297353CC}">
              <c16:uniqueId val="{00000002-D907-42CE-9F43-BE4729ED7D2D}"/>
            </c:ext>
          </c:extLst>
        </c:ser>
        <c:ser>
          <c:idx val="3"/>
          <c:order val="3"/>
          <c:tx>
            <c:v>הוצאות שנה 3</c:v>
          </c:tx>
          <c:invertIfNegative val="0"/>
          <c:cat>
            <c:multiLvlStrRef>
              <c:f>'אמדן כלכלי'!$B$172:$B$176</c:f>
            </c:multiLvlStrRef>
          </c:cat>
          <c:val>
            <c:numRef>
              <c:f>'אמדן כלכלי'!$F$172:$F$176</c:f>
            </c:numRef>
          </c:val>
          <c:extLst xmlns:c16r2="http://schemas.microsoft.com/office/drawing/2015/06/chart">
            <c:ext xmlns:c16="http://schemas.microsoft.com/office/drawing/2014/chart" uri="{C3380CC4-5D6E-409C-BE32-E72D297353CC}">
              <c16:uniqueId val="{00000003-D907-42CE-9F43-BE4729ED7D2D}"/>
            </c:ext>
          </c:extLst>
        </c:ser>
        <c:dLbls>
          <c:showLegendKey val="0"/>
          <c:showVal val="0"/>
          <c:showCatName val="0"/>
          <c:showSerName val="0"/>
          <c:showPercent val="0"/>
          <c:showBubbleSize val="0"/>
        </c:dLbls>
        <c:gapWidth val="150"/>
        <c:axId val="-89215696"/>
        <c:axId val="-89211344"/>
      </c:barChart>
      <c:catAx>
        <c:axId val="-89215696"/>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89211344"/>
        <c:crosses val="autoZero"/>
        <c:auto val="1"/>
        <c:lblAlgn val="ctr"/>
        <c:lblOffset val="100"/>
        <c:noMultiLvlLbl val="0"/>
      </c:catAx>
      <c:valAx>
        <c:axId val="-89211344"/>
        <c:scaling>
          <c:orientation val="minMax"/>
        </c:scaling>
        <c:delete val="0"/>
        <c:axPos val="r"/>
        <c:majorGridlines/>
        <c:numFmt formatCode="_(* #,##0.00_);_(* \(#,##0.00\);_(* &quot;-&quot;??_);_(@_)" sourceLinked="1"/>
        <c:majorTickMark val="out"/>
        <c:minorTickMark val="none"/>
        <c:tickLblPos val="nextTo"/>
        <c:crossAx val="-89215696"/>
        <c:crosses val="autoZero"/>
        <c:crossBetween val="between"/>
      </c:valAx>
    </c:plotArea>
    <c:legend>
      <c:legendPos val="l"/>
      <c:layout>
        <c:manualLayout>
          <c:xMode val="edge"/>
          <c:yMode val="edge"/>
          <c:x val="0.74730538922155687"/>
          <c:y val="3.5434055574100856E-2"/>
          <c:w val="0.21068007019751903"/>
          <c:h val="0.20992546440774643"/>
        </c:manualLayout>
      </c:layout>
      <c:overlay val="0"/>
      <c:spPr>
        <a:ln>
          <a:solidFill>
            <a:schemeClr val="tx1"/>
          </a:solidFill>
        </a:ln>
      </c:spPr>
    </c:legend>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2383424</xdr:colOff>
      <xdr:row>0</xdr:row>
      <xdr:rowOff>1283761</xdr:rowOff>
    </xdr:from>
    <xdr:to>
      <xdr:col>3</xdr:col>
      <xdr:colOff>1041230</xdr:colOff>
      <xdr:row>2</xdr:row>
      <xdr:rowOff>190500</xdr:rowOff>
    </xdr:to>
    <xdr:pic>
      <xdr:nvPicPr>
        <xdr:cNvPr id="2" name="Picture 1" descr="משרד האנרגיה – ויקיפדיה">
          <a:extLst>
            <a:ext uri="{FF2B5EF4-FFF2-40B4-BE49-F238E27FC236}">
              <a16:creationId xmlns:a16="http://schemas.microsoft.com/office/drawing/2014/main" xmlns="" id="{BA963980-2D9C-415D-BF2C-AB31326ADF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60937329" y="1283761"/>
          <a:ext cx="1414453" cy="1091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161924</xdr:colOff>
      <xdr:row>0</xdr:row>
      <xdr:rowOff>523875</xdr:rowOff>
    </xdr:from>
    <xdr:to>
      <xdr:col>1</xdr:col>
      <xdr:colOff>1820333</xdr:colOff>
      <xdr:row>1</xdr:row>
      <xdr:rowOff>541431</xdr:rowOff>
    </xdr:to>
    <xdr:pic>
      <xdr:nvPicPr>
        <xdr:cNvPr id="2" name="תמונה 9">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9988686525" y="523875"/>
          <a:ext cx="2257426" cy="85575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232833</xdr:colOff>
      <xdr:row>85</xdr:row>
      <xdr:rowOff>97366</xdr:rowOff>
    </xdr:from>
    <xdr:to>
      <xdr:col>10</xdr:col>
      <xdr:colOff>1853141</xdr:colOff>
      <xdr:row>100</xdr:row>
      <xdr:rowOff>179916</xdr:rowOff>
    </xdr:to>
    <xdr:graphicFrame macro="">
      <xdr:nvGraphicFramePr>
        <xdr:cNvPr id="4" name="Chart 3" descr="חיסכון לפי רכיב פרויקט &#10;בשנת הדיווח&#10;" title="חיסכון לפי רכיב פרויקט ">
          <a:extLst>
            <a:ext uri="{FF2B5EF4-FFF2-40B4-BE49-F238E27FC236}">
              <a16:creationId xmlns:a16="http://schemas.microsoft.com/office/drawing/2014/main" xmlns=""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463550</xdr:colOff>
      <xdr:row>41</xdr:row>
      <xdr:rowOff>168275</xdr:rowOff>
    </xdr:from>
    <xdr:to>
      <xdr:col>3</xdr:col>
      <xdr:colOff>304799</xdr:colOff>
      <xdr:row>54</xdr:row>
      <xdr:rowOff>49743</xdr:rowOff>
    </xdr:to>
    <xdr:graphicFrame macro="">
      <xdr:nvGraphicFramePr>
        <xdr:cNvPr id="12" name="Chart 11" descr="הוצאות על אנרגיה &#10;לפני ואחרי הטמעת הפרויקט&#10;" title="הוצאות על אנרגיה ">
          <a:extLst>
            <a:ext uri="{FF2B5EF4-FFF2-40B4-BE49-F238E27FC236}">
              <a16:creationId xmlns:a16="http://schemas.microsoft.com/office/drawing/2014/main" xmlns=""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63500</xdr:colOff>
      <xdr:row>85</xdr:row>
      <xdr:rowOff>84667</xdr:rowOff>
    </xdr:from>
    <xdr:to>
      <xdr:col>14</xdr:col>
      <xdr:colOff>571500</xdr:colOff>
      <xdr:row>101</xdr:row>
      <xdr:rowOff>0</xdr:rowOff>
    </xdr:to>
    <xdr:graphicFrame macro="">
      <xdr:nvGraphicFramePr>
        <xdr:cNvPr id="13" name="Chart 12" descr="הוצאות על אנרגיה &#10;לפני ואחרי הטמעת הפרויקט&#10;" title="הוצאות על אנרגיה">
          <a:extLst>
            <a:ext uri="{FF2B5EF4-FFF2-40B4-BE49-F238E27FC236}">
              <a16:creationId xmlns:a16="http://schemas.microsoft.com/office/drawing/2014/main" xmlns=""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433917</xdr:colOff>
      <xdr:row>126</xdr:row>
      <xdr:rowOff>95249</xdr:rowOff>
    </xdr:from>
    <xdr:to>
      <xdr:col>11</xdr:col>
      <xdr:colOff>159808</xdr:colOff>
      <xdr:row>145</xdr:row>
      <xdr:rowOff>42332</xdr:rowOff>
    </xdr:to>
    <xdr:graphicFrame macro="">
      <xdr:nvGraphicFramePr>
        <xdr:cNvPr id="16" name="Chart 15" descr="חיסכון לפי רכיב פרויקט &#10;בשנת הדיווח&#10;" title="חיסכון לפי רכיב פרויקט ">
          <a:extLst>
            <a:ext uri="{FF2B5EF4-FFF2-40B4-BE49-F238E27FC236}">
              <a16:creationId xmlns:a16="http://schemas.microsoft.com/office/drawing/2014/main" xmlns=""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455084</xdr:colOff>
      <xdr:row>126</xdr:row>
      <xdr:rowOff>137584</xdr:rowOff>
    </xdr:from>
    <xdr:to>
      <xdr:col>14</xdr:col>
      <xdr:colOff>963084</xdr:colOff>
      <xdr:row>145</xdr:row>
      <xdr:rowOff>74083</xdr:rowOff>
    </xdr:to>
    <xdr:graphicFrame macro="">
      <xdr:nvGraphicFramePr>
        <xdr:cNvPr id="17" name="Chart 16" descr="הוצאות על אנרגיה &#10;לפני ואחרי הטמעת הפרויקט&#10;" title="הוצאות על אנרגיה ">
          <a:extLst>
            <a:ext uri="{FF2B5EF4-FFF2-40B4-BE49-F238E27FC236}">
              <a16:creationId xmlns:a16="http://schemas.microsoft.com/office/drawing/2014/main" xmlns=""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391584</xdr:colOff>
      <xdr:row>167</xdr:row>
      <xdr:rowOff>243417</xdr:rowOff>
    </xdr:from>
    <xdr:to>
      <xdr:col>11</xdr:col>
      <xdr:colOff>117475</xdr:colOff>
      <xdr:row>191</xdr:row>
      <xdr:rowOff>105833</xdr:rowOff>
    </xdr:to>
    <xdr:graphicFrame macro="">
      <xdr:nvGraphicFramePr>
        <xdr:cNvPr id="18" name="Chart 17" descr="חיסכון לפי רכיב פרויקט &#10;בשנת הדיווח&#10;" title="חיסכון לפי רכיב פרויקט ">
          <a:extLst>
            <a:ext uri="{FF2B5EF4-FFF2-40B4-BE49-F238E27FC236}">
              <a16:creationId xmlns:a16="http://schemas.microsoft.com/office/drawing/2014/main" xmlns=""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571501</xdr:colOff>
      <xdr:row>167</xdr:row>
      <xdr:rowOff>127000</xdr:rowOff>
    </xdr:from>
    <xdr:to>
      <xdr:col>14</xdr:col>
      <xdr:colOff>1079501</xdr:colOff>
      <xdr:row>191</xdr:row>
      <xdr:rowOff>31749</xdr:rowOff>
    </xdr:to>
    <xdr:graphicFrame macro="">
      <xdr:nvGraphicFramePr>
        <xdr:cNvPr id="19" name="Chart 18" descr="הוצאות על אנרגיה &#10;לפני ואחרי הטמעת הפרויקט&#10;" title="הוצאות על אנרגיה ">
          <a:extLst>
            <a:ext uri="{FF2B5EF4-FFF2-40B4-BE49-F238E27FC236}">
              <a16:creationId xmlns:a16="http://schemas.microsoft.com/office/drawing/2014/main" xmlns=""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19B1477C-471E-4E1F-8B3F-40242A1004A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719E05CD-9E48-486E-A8AA-83E9790CB9C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88C412D1-BEDD-457D-95C3-8D5FCAFEB26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cdm.unfccc.int/methodologies/DB/U8L8P68DK81OUF5X0KOR212O09NXYC" TargetMode="Externa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19.bin"/><Relationship Id="rId5" Type="http://schemas.openxmlformats.org/officeDocument/2006/relationships/hyperlink" Target="https://www.convert-measurement-units.com/conversion-calculator.php?type=energy" TargetMode="External"/><Relationship Id="rId4" Type="http://schemas.openxmlformats.org/officeDocument/2006/relationships/hyperlink" Target="https://www.convert-measurement-units.com/conversion-calculator.php?type=energ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sheetPr>
  <dimension ref="A1:KP228"/>
  <sheetViews>
    <sheetView rightToLeft="1" tabSelected="1" zoomScale="70" zoomScaleNormal="70" workbookViewId="0">
      <selection activeCell="A39" sqref="A39"/>
    </sheetView>
  </sheetViews>
  <sheetFormatPr defaultColWidth="9" defaultRowHeight="16.5"/>
  <cols>
    <col min="1" max="1" width="5.375" style="281" customWidth="1"/>
    <col min="2" max="2" width="38.5" style="281" customWidth="1"/>
    <col min="3" max="3" width="39.375" style="281" customWidth="1"/>
    <col min="4" max="4" width="72.625" style="281" customWidth="1"/>
    <col min="5" max="5" width="20.625" style="281" customWidth="1"/>
    <col min="6" max="6" width="24.375" style="281" customWidth="1"/>
    <col min="7" max="7" width="17.375" style="281" customWidth="1"/>
    <col min="8" max="8" width="24.375" style="281" customWidth="1"/>
    <col min="9" max="12" width="19.25" style="281" customWidth="1"/>
    <col min="13" max="13" width="20.875" style="281" customWidth="1"/>
    <col min="14" max="14" width="13.875" style="281" customWidth="1"/>
    <col min="15" max="15" width="28.375" style="281" customWidth="1"/>
    <col min="16" max="16" width="11" style="281" customWidth="1"/>
    <col min="17" max="17" width="34.625" style="281" customWidth="1"/>
    <col min="18" max="18" width="26.25" style="281" customWidth="1"/>
    <col min="19" max="19" width="29.625" style="281" customWidth="1"/>
    <col min="20" max="20" width="18.125" style="281" customWidth="1"/>
    <col min="21" max="26" width="29.375" style="281" customWidth="1"/>
    <col min="27" max="27" width="10.625" style="281" customWidth="1"/>
    <col min="28" max="28" width="29.875" style="281" customWidth="1"/>
    <col min="29" max="29" width="14.625" style="281" customWidth="1"/>
    <col min="30" max="30" width="28.25" style="281" customWidth="1"/>
    <col min="31" max="31" width="20.375" style="281" customWidth="1"/>
    <col min="32" max="32" width="29.375" style="281" customWidth="1"/>
    <col min="33" max="33" width="20.75" style="281" customWidth="1"/>
    <col min="34" max="34" width="16.625" style="281" customWidth="1"/>
    <col min="35" max="35" width="15.625" style="281" customWidth="1"/>
    <col min="36" max="36" width="18.75" style="281" customWidth="1"/>
    <col min="37" max="37" width="20.875" style="281" customWidth="1"/>
    <col min="38" max="38" width="27.125" style="281" customWidth="1"/>
    <col min="39" max="39" width="27" style="281" customWidth="1"/>
    <col min="40" max="40" width="18.25" style="281" customWidth="1"/>
    <col min="41" max="41" width="23.375" style="281" customWidth="1"/>
    <col min="42" max="42" width="20.25" style="281" customWidth="1"/>
    <col min="43" max="43" width="20.125" style="281" customWidth="1"/>
    <col min="44" max="44" width="16.375" style="281" customWidth="1"/>
    <col min="45" max="45" width="24.875" style="281" customWidth="1"/>
    <col min="46" max="46" width="14.375" style="281" customWidth="1"/>
    <col min="47" max="47" width="28.75" style="281" customWidth="1"/>
    <col min="48" max="48" width="19.125" style="281" customWidth="1"/>
    <col min="49" max="49" width="20.875" style="281" customWidth="1"/>
    <col min="50" max="50" width="22.375" style="281" customWidth="1"/>
    <col min="51" max="51" width="25.875" style="281" customWidth="1"/>
    <col min="52" max="52" width="21.875" style="281" customWidth="1"/>
    <col min="53" max="53" width="25.125" style="281" customWidth="1"/>
    <col min="54" max="54" width="22" style="281" bestFit="1" customWidth="1"/>
    <col min="55" max="55" width="11.75" style="281" customWidth="1"/>
    <col min="56" max="56" width="27.375" style="281" customWidth="1"/>
    <col min="57" max="57" width="22.375" style="281" customWidth="1"/>
    <col min="58" max="58" width="26.25" style="281" customWidth="1"/>
    <col min="59" max="59" width="20.875" style="281" customWidth="1"/>
    <col min="60" max="61" width="26.375" style="281" customWidth="1"/>
    <col min="62" max="62" width="15.375" style="281" customWidth="1"/>
    <col min="63" max="63" width="11.25" style="281" customWidth="1"/>
    <col min="64" max="64" width="13.25" style="281" customWidth="1"/>
    <col min="65" max="65" width="11" style="281" customWidth="1"/>
    <col min="66" max="66" width="22" style="350" bestFit="1" customWidth="1"/>
    <col min="67" max="67" width="13.75" style="281" customWidth="1"/>
    <col min="68" max="68" width="26.375" style="281" customWidth="1"/>
    <col min="69" max="69" width="14.875" style="281" customWidth="1"/>
    <col min="70" max="70" width="13.75" style="281" customWidth="1"/>
    <col min="71" max="71" width="14.375" style="281" customWidth="1"/>
    <col min="72" max="72" width="17.75" style="281" customWidth="1"/>
    <col min="73" max="73" width="20.875" style="281" customWidth="1"/>
    <col min="74" max="74" width="12.125" style="281" customWidth="1"/>
    <col min="75" max="75" width="14.375" style="281" customWidth="1"/>
    <col min="76" max="76" width="20.375" style="281" customWidth="1"/>
    <col min="77" max="77" width="15.125" style="281" customWidth="1"/>
    <col min="78" max="78" width="22" style="281" bestFit="1" customWidth="1"/>
    <col min="79" max="79" width="13.375" style="281" customWidth="1"/>
    <col min="80" max="80" width="20" style="281" customWidth="1"/>
    <col min="81" max="81" width="12.25" style="281" customWidth="1"/>
    <col min="82" max="82" width="15.625" style="281" customWidth="1"/>
    <col min="83" max="83" width="26" style="281" customWidth="1"/>
    <col min="84" max="84" width="14.625" style="281" customWidth="1"/>
    <col min="85" max="85" width="20.875" style="281" customWidth="1"/>
    <col min="86" max="86" width="11.625" style="281" customWidth="1"/>
    <col min="87" max="87" width="20.125" style="281" bestFit="1" customWidth="1"/>
    <col min="88" max="88" width="9" style="281"/>
    <col min="89" max="89" width="11.75" style="281" bestFit="1" customWidth="1"/>
    <col min="90" max="90" width="22" style="281" bestFit="1" customWidth="1"/>
    <col min="91" max="93" width="9" style="281"/>
    <col min="94" max="94" width="13.375" style="281" customWidth="1"/>
    <col min="95" max="95" width="13.125" style="281" customWidth="1"/>
    <col min="96" max="96" width="10.375" style="281" customWidth="1"/>
    <col min="97" max="97" width="20.875" style="281" customWidth="1"/>
    <col min="98" max="98" width="9" style="281" customWidth="1"/>
    <col min="99" max="99" width="20.125" style="281" bestFit="1" customWidth="1"/>
    <col min="100" max="100" width="9" style="281"/>
    <col min="101" max="101" width="11.75" style="281" bestFit="1" customWidth="1"/>
    <col min="102" max="102" width="22" style="281" bestFit="1" customWidth="1"/>
    <col min="103" max="105" width="9" style="281"/>
    <col min="106" max="106" width="13.375" style="281" customWidth="1"/>
    <col min="107" max="107" width="13.125" style="281" customWidth="1"/>
    <col min="108" max="108" width="10.375" style="281" customWidth="1"/>
    <col min="109" max="109" width="20.875" style="281" customWidth="1"/>
    <col min="110" max="110" width="9" style="281" customWidth="1"/>
    <col min="111" max="111" width="20.125" style="281" bestFit="1" customWidth="1"/>
    <col min="112" max="112" width="9" style="281"/>
    <col min="113" max="113" width="11.75" style="281" bestFit="1" customWidth="1"/>
    <col min="114" max="114" width="22" style="281" bestFit="1" customWidth="1"/>
    <col min="115" max="117" width="9" style="281"/>
    <col min="118" max="118" width="13.375" style="281" customWidth="1"/>
    <col min="119" max="119" width="20.125" style="281" customWidth="1"/>
    <col min="120" max="120" width="10.375" style="281" customWidth="1"/>
    <col min="121" max="121" width="20.875" style="281" customWidth="1"/>
    <col min="122" max="122" width="9" style="281" customWidth="1"/>
    <col min="123" max="16384" width="9" style="281"/>
  </cols>
  <sheetData>
    <row r="1" spans="1:8" s="267" customFormat="1" ht="144.94999999999999" customHeight="1">
      <c r="A1" s="788" t="s">
        <v>2472</v>
      </c>
      <c r="B1" s="789"/>
      <c r="C1" s="789"/>
      <c r="D1" s="789"/>
      <c r="E1" s="790"/>
    </row>
    <row r="2" spans="1:8" s="267" customFormat="1" ht="27.95" customHeight="1">
      <c r="A2" s="268"/>
      <c r="B2" s="318"/>
      <c r="C2" s="318"/>
      <c r="D2" s="318"/>
      <c r="E2" s="269"/>
    </row>
    <row r="3" spans="1:8" s="267" customFormat="1" ht="27.95" customHeight="1">
      <c r="A3" s="791"/>
      <c r="B3" s="792"/>
      <c r="C3" s="792"/>
      <c r="D3" s="792"/>
      <c r="E3" s="793"/>
    </row>
    <row r="4" spans="1:8" s="275" customFormat="1" ht="14.25" customHeight="1">
      <c r="A4" s="319"/>
      <c r="B4" s="276"/>
      <c r="C4" s="320"/>
      <c r="D4" s="276"/>
      <c r="E4" s="321"/>
      <c r="F4" s="276"/>
      <c r="G4" s="276"/>
      <c r="H4" s="276"/>
    </row>
    <row r="5" spans="1:8" s="271" customFormat="1" ht="18.95" customHeight="1">
      <c r="A5" s="270"/>
      <c r="B5" s="322" t="s">
        <v>2408</v>
      </c>
      <c r="C5" s="323"/>
      <c r="D5" s="322"/>
      <c r="E5" s="272"/>
    </row>
    <row r="6" spans="1:8" s="271" customFormat="1" ht="18.95" customHeight="1">
      <c r="A6" s="270"/>
      <c r="B6" s="322" t="s">
        <v>2409</v>
      </c>
      <c r="C6" s="322"/>
      <c r="D6" s="322"/>
      <c r="E6" s="272"/>
    </row>
    <row r="7" spans="1:8" s="267" customFormat="1" ht="18.95" customHeight="1">
      <c r="A7" s="273"/>
      <c r="B7" s="324" t="s">
        <v>2467</v>
      </c>
      <c r="C7" s="325"/>
      <c r="D7" s="325"/>
      <c r="E7" s="274"/>
    </row>
    <row r="8" spans="1:8" s="275" customFormat="1" ht="14.25" customHeight="1">
      <c r="A8" s="319"/>
      <c r="B8" s="326"/>
      <c r="C8" s="276"/>
      <c r="D8" s="276"/>
      <c r="E8" s="321"/>
      <c r="F8" s="276"/>
      <c r="G8" s="276"/>
      <c r="H8" s="276"/>
    </row>
    <row r="9" spans="1:8" s="275" customFormat="1" ht="14.25" customHeight="1">
      <c r="A9" s="319"/>
      <c r="B9" s="277" t="s">
        <v>2185</v>
      </c>
      <c r="C9" s="276"/>
      <c r="D9" s="276"/>
      <c r="E9" s="321"/>
      <c r="F9" s="276"/>
      <c r="G9" s="276"/>
      <c r="H9" s="276"/>
    </row>
    <row r="10" spans="1:8" s="275" customFormat="1">
      <c r="A10" s="327"/>
      <c r="B10" s="278" t="s">
        <v>2186</v>
      </c>
      <c r="C10" s="276"/>
      <c r="D10" s="276"/>
      <c r="E10" s="321"/>
      <c r="F10" s="276"/>
      <c r="G10" s="276"/>
      <c r="H10" s="276"/>
    </row>
    <row r="11" spans="1:8" s="275" customFormat="1" ht="14.25" customHeight="1">
      <c r="A11" s="327"/>
      <c r="B11" s="277" t="s">
        <v>2187</v>
      </c>
      <c r="C11" s="276"/>
      <c r="D11" s="276"/>
      <c r="E11" s="321"/>
      <c r="F11" s="276"/>
      <c r="G11" s="276"/>
      <c r="H11" s="276"/>
    </row>
    <row r="12" spans="1:8" s="275" customFormat="1">
      <c r="A12" s="327"/>
      <c r="B12" s="277" t="s">
        <v>2188</v>
      </c>
      <c r="C12" s="276"/>
      <c r="D12" s="276"/>
      <c r="E12" s="321"/>
      <c r="F12" s="276"/>
      <c r="G12" s="276"/>
      <c r="H12" s="276"/>
    </row>
    <row r="13" spans="1:8" s="275" customFormat="1">
      <c r="A13" s="327"/>
      <c r="B13" s="277" t="s">
        <v>2370</v>
      </c>
      <c r="C13" s="276"/>
      <c r="D13" s="276"/>
      <c r="E13" s="321"/>
      <c r="F13" s="276"/>
      <c r="G13" s="276"/>
      <c r="H13" s="276"/>
    </row>
    <row r="14" spans="1:8" s="275" customFormat="1">
      <c r="A14" s="327"/>
      <c r="B14" s="277" t="s">
        <v>2372</v>
      </c>
      <c r="C14" s="276"/>
      <c r="D14" s="276"/>
      <c r="E14" s="321"/>
      <c r="F14" s="276"/>
      <c r="G14" s="276"/>
      <c r="H14" s="276"/>
    </row>
    <row r="15" spans="1:8" s="275" customFormat="1">
      <c r="A15" s="327"/>
      <c r="B15" s="278" t="s">
        <v>2369</v>
      </c>
      <c r="C15" s="276"/>
      <c r="D15" s="276"/>
      <c r="E15" s="321"/>
      <c r="F15" s="276"/>
      <c r="G15" s="276"/>
      <c r="H15" s="276"/>
    </row>
    <row r="16" spans="1:8" s="275" customFormat="1">
      <c r="A16" s="327"/>
      <c r="B16" s="279"/>
      <c r="C16" s="276"/>
      <c r="D16" s="276"/>
      <c r="E16" s="321"/>
      <c r="F16" s="276"/>
      <c r="G16" s="276"/>
      <c r="H16" s="276"/>
    </row>
    <row r="17" spans="1:302" s="303" customFormat="1" ht="25.5">
      <c r="A17" s="302"/>
      <c r="B17" s="328" t="s">
        <v>205</v>
      </c>
      <c r="C17" s="329"/>
      <c r="D17" s="329"/>
      <c r="E17" s="304"/>
      <c r="BL17" s="305"/>
    </row>
    <row r="18" spans="1:302" s="307" customFormat="1" ht="18.95" customHeight="1">
      <c r="A18" s="306" t="s">
        <v>207</v>
      </c>
      <c r="B18" s="330" t="s">
        <v>206</v>
      </c>
      <c r="C18" s="322"/>
      <c r="D18" s="331"/>
      <c r="E18" s="308"/>
      <c r="JW18" s="309"/>
      <c r="JX18" s="309"/>
      <c r="JY18" s="309"/>
      <c r="JZ18" s="309"/>
      <c r="KA18" s="309"/>
      <c r="KB18" s="309"/>
      <c r="KC18" s="309"/>
      <c r="KD18" s="309"/>
      <c r="KE18" s="309"/>
      <c r="KF18" s="309"/>
      <c r="KG18" s="309"/>
      <c r="KH18" s="309"/>
      <c r="KI18" s="309"/>
      <c r="KJ18" s="309"/>
      <c r="KK18" s="309"/>
      <c r="KL18" s="309"/>
      <c r="KM18" s="309"/>
      <c r="KN18" s="309"/>
      <c r="KO18" s="309"/>
      <c r="KP18" s="309"/>
    </row>
    <row r="19" spans="1:302" s="307" customFormat="1" ht="18.95" customHeight="1">
      <c r="A19" s="306" t="s">
        <v>207</v>
      </c>
      <c r="B19" s="322" t="s">
        <v>219</v>
      </c>
      <c r="C19" s="322"/>
      <c r="D19" s="332"/>
      <c r="E19" s="310"/>
      <c r="G19" s="309"/>
      <c r="H19" s="309"/>
      <c r="I19" s="309"/>
      <c r="J19" s="309"/>
      <c r="K19" s="309"/>
      <c r="L19" s="309"/>
      <c r="M19" s="309"/>
      <c r="N19" s="309"/>
      <c r="O19" s="309"/>
      <c r="P19" s="309"/>
      <c r="Q19" s="309"/>
      <c r="R19" s="309"/>
      <c r="S19" s="309"/>
      <c r="T19" s="309"/>
      <c r="U19" s="309"/>
      <c r="V19" s="309"/>
      <c r="W19" s="309"/>
      <c r="X19" s="309"/>
      <c r="Y19" s="309"/>
      <c r="Z19" s="309"/>
      <c r="BN19" s="311"/>
    </row>
    <row r="20" spans="1:302" s="307" customFormat="1" ht="18.95" customHeight="1">
      <c r="A20" s="306" t="s">
        <v>207</v>
      </c>
      <c r="B20" s="322" t="s">
        <v>2412</v>
      </c>
      <c r="C20" s="322"/>
      <c r="D20" s="331"/>
      <c r="E20" s="308"/>
      <c r="BN20" s="311"/>
    </row>
    <row r="21" spans="1:302" s="307" customFormat="1" ht="18.95" customHeight="1">
      <c r="A21" s="306" t="s">
        <v>207</v>
      </c>
      <c r="B21" s="794" t="s">
        <v>256</v>
      </c>
      <c r="C21" s="794"/>
      <c r="D21" s="331"/>
      <c r="E21" s="308"/>
      <c r="BN21" s="311"/>
    </row>
    <row r="22" spans="1:302" s="267" customFormat="1" ht="15.95" customHeight="1">
      <c r="A22" s="312"/>
      <c r="B22" s="794"/>
      <c r="C22" s="794"/>
      <c r="D22" s="325"/>
      <c r="E22" s="274"/>
      <c r="BN22" s="313"/>
    </row>
    <row r="23" spans="1:302" s="267" customFormat="1" ht="15.95" customHeight="1">
      <c r="A23" s="312"/>
      <c r="B23" s="333" t="s">
        <v>24</v>
      </c>
      <c r="C23" s="334"/>
      <c r="D23" s="325"/>
      <c r="E23" s="274"/>
      <c r="BN23" s="313"/>
    </row>
    <row r="24" spans="1:302" s="267" customFormat="1" ht="15.95" customHeight="1">
      <c r="A24" s="312"/>
      <c r="B24" s="335" t="s">
        <v>25</v>
      </c>
      <c r="C24" s="334"/>
      <c r="D24" s="336"/>
      <c r="E24" s="274"/>
      <c r="BN24" s="313"/>
    </row>
    <row r="25" spans="1:302" s="267" customFormat="1" ht="15.95" customHeight="1">
      <c r="A25" s="312"/>
      <c r="B25" s="337" t="s">
        <v>2394</v>
      </c>
      <c r="C25" s="334"/>
      <c r="D25" s="336"/>
      <c r="E25" s="274"/>
      <c r="BN25" s="313"/>
    </row>
    <row r="26" spans="1:302" s="267" customFormat="1">
      <c r="A26" s="312"/>
      <c r="B26" s="334"/>
      <c r="C26" s="334"/>
      <c r="D26" s="325"/>
      <c r="E26" s="274"/>
      <c r="BN26" s="313"/>
    </row>
    <row r="27" spans="1:302" s="267" customFormat="1" ht="21.75" customHeight="1">
      <c r="A27" s="306" t="s">
        <v>207</v>
      </c>
      <c r="B27" s="322" t="s">
        <v>257</v>
      </c>
      <c r="C27" s="325"/>
      <c r="D27" s="325"/>
      <c r="E27" s="274"/>
      <c r="BN27" s="313"/>
    </row>
    <row r="28" spans="1:302" s="267" customFormat="1" ht="23.1" customHeight="1">
      <c r="A28" s="306" t="s">
        <v>207</v>
      </c>
      <c r="B28" s="322" t="s">
        <v>2482</v>
      </c>
      <c r="C28" s="325"/>
      <c r="D28" s="325"/>
      <c r="E28" s="274"/>
      <c r="BN28" s="313"/>
    </row>
    <row r="29" spans="1:302" s="283" customFormat="1">
      <c r="A29" s="338"/>
      <c r="B29" s="286"/>
      <c r="C29" s="286"/>
      <c r="D29" s="287"/>
      <c r="E29" s="339"/>
      <c r="F29" s="286"/>
      <c r="G29" s="286"/>
      <c r="H29" s="286"/>
      <c r="I29" s="286"/>
      <c r="J29" s="286"/>
      <c r="K29" s="286"/>
      <c r="L29" s="286"/>
      <c r="M29" s="286"/>
      <c r="N29" s="286"/>
      <c r="O29" s="286"/>
      <c r="P29" s="286"/>
      <c r="Q29" s="286"/>
      <c r="R29" s="286"/>
      <c r="S29" s="286"/>
      <c r="T29" s="286"/>
      <c r="U29" s="286"/>
      <c r="V29" s="286"/>
      <c r="W29" s="286"/>
      <c r="X29" s="286"/>
      <c r="Y29" s="286"/>
      <c r="Z29" s="286"/>
      <c r="BN29" s="284"/>
    </row>
    <row r="30" spans="1:302" s="303" customFormat="1" ht="27.6" customHeight="1">
      <c r="A30" s="302"/>
      <c r="B30" s="328" t="s">
        <v>208</v>
      </c>
      <c r="C30" s="329"/>
      <c r="D30" s="329"/>
      <c r="E30" s="304"/>
      <c r="BL30" s="305"/>
    </row>
    <row r="31" spans="1:302" s="313" customFormat="1" ht="20.45" customHeight="1">
      <c r="A31" s="314"/>
      <c r="B31" s="340" t="s">
        <v>2468</v>
      </c>
      <c r="C31" s="341"/>
      <c r="D31" s="342"/>
      <c r="E31" s="315"/>
      <c r="F31" s="316"/>
      <c r="G31" s="316"/>
      <c r="H31" s="316"/>
      <c r="I31" s="316"/>
      <c r="J31" s="316"/>
      <c r="K31" s="316"/>
      <c r="L31" s="316"/>
      <c r="M31" s="316"/>
      <c r="N31" s="316"/>
      <c r="O31" s="316"/>
      <c r="P31" s="316"/>
      <c r="Q31" s="316"/>
      <c r="R31" s="316"/>
      <c r="S31" s="316"/>
      <c r="T31" s="316"/>
      <c r="U31" s="316"/>
      <c r="V31" s="316"/>
      <c r="W31" s="316"/>
      <c r="X31" s="316"/>
      <c r="Y31" s="316"/>
      <c r="Z31" s="316"/>
    </row>
    <row r="32" spans="1:302" s="283" customFormat="1" ht="17.25">
      <c r="A32" s="343"/>
      <c r="B32" s="340" t="s">
        <v>2470</v>
      </c>
      <c r="D32" s="289"/>
      <c r="E32" s="344"/>
      <c r="F32" s="288"/>
      <c r="G32" s="288"/>
      <c r="H32" s="288"/>
      <c r="I32" s="288"/>
      <c r="J32" s="288"/>
      <c r="K32" s="288"/>
      <c r="L32" s="288"/>
      <c r="M32" s="288"/>
      <c r="N32" s="288"/>
      <c r="O32" s="288"/>
      <c r="P32" s="288"/>
      <c r="Q32" s="288"/>
      <c r="R32" s="288"/>
      <c r="S32" s="288"/>
      <c r="T32" s="288"/>
      <c r="U32" s="288"/>
      <c r="V32" s="288"/>
      <c r="W32" s="288"/>
      <c r="X32" s="288"/>
      <c r="Y32" s="288"/>
      <c r="Z32" s="288"/>
      <c r="BN32" s="284"/>
    </row>
    <row r="33" spans="1:66" s="313" customFormat="1" ht="21.95" customHeight="1">
      <c r="A33" s="314"/>
      <c r="B33" s="345" t="s">
        <v>2410</v>
      </c>
      <c r="C33" s="341"/>
      <c r="D33" s="341"/>
      <c r="E33" s="315"/>
      <c r="F33" s="316"/>
      <c r="G33" s="316"/>
      <c r="H33" s="316"/>
      <c r="I33" s="316"/>
      <c r="J33" s="316"/>
      <c r="K33" s="316"/>
      <c r="L33" s="316"/>
      <c r="M33" s="316"/>
      <c r="N33" s="316"/>
      <c r="O33" s="316"/>
      <c r="P33" s="316"/>
      <c r="Q33" s="316"/>
      <c r="R33" s="316"/>
      <c r="S33" s="316"/>
      <c r="T33" s="316"/>
      <c r="U33" s="316"/>
      <c r="V33" s="316"/>
      <c r="W33" s="316"/>
      <c r="X33" s="316"/>
      <c r="Y33" s="316"/>
      <c r="Z33" s="316"/>
    </row>
    <row r="34" spans="1:66" s="313" customFormat="1" ht="21.95" customHeight="1">
      <c r="A34" s="314"/>
      <c r="B34" s="340" t="s">
        <v>2411</v>
      </c>
      <c r="C34" s="341"/>
      <c r="D34" s="341"/>
      <c r="E34" s="315"/>
      <c r="F34" s="316"/>
      <c r="G34" s="316"/>
      <c r="H34" s="316"/>
      <c r="I34" s="316"/>
      <c r="J34" s="316"/>
      <c r="K34" s="316"/>
      <c r="L34" s="316"/>
      <c r="M34" s="316"/>
      <c r="N34" s="316"/>
      <c r="O34" s="316"/>
      <c r="P34" s="316"/>
      <c r="Q34" s="316"/>
      <c r="R34" s="316"/>
      <c r="S34" s="316"/>
      <c r="T34" s="316"/>
      <c r="U34" s="316"/>
      <c r="V34" s="316"/>
      <c r="W34" s="316"/>
      <c r="X34" s="316"/>
      <c r="Y34" s="316"/>
      <c r="Z34" s="316"/>
    </row>
    <row r="35" spans="1:66" s="313" customFormat="1" ht="21.95" customHeight="1">
      <c r="A35" s="314"/>
      <c r="B35" s="340"/>
      <c r="C35" s="341"/>
      <c r="D35" s="341"/>
      <c r="E35" s="315"/>
      <c r="F35" s="316"/>
      <c r="G35" s="316"/>
      <c r="H35" s="316"/>
      <c r="I35" s="316"/>
      <c r="J35" s="316"/>
      <c r="K35" s="316"/>
      <c r="L35" s="316"/>
      <c r="M35" s="316"/>
      <c r="N35" s="316"/>
      <c r="O35" s="316"/>
      <c r="P35" s="316"/>
      <c r="Q35" s="316"/>
      <c r="R35" s="316"/>
      <c r="S35" s="316"/>
      <c r="T35" s="316"/>
      <c r="U35" s="316"/>
      <c r="V35" s="316"/>
      <c r="W35" s="316"/>
      <c r="X35" s="316"/>
      <c r="Y35" s="316"/>
      <c r="Z35" s="316"/>
    </row>
    <row r="36" spans="1:66" s="313" customFormat="1" ht="21.95" customHeight="1">
      <c r="A36" s="314"/>
      <c r="B36" s="795" t="s">
        <v>2471</v>
      </c>
      <c r="C36" s="796"/>
      <c r="D36" s="797"/>
      <c r="E36" s="315"/>
      <c r="F36" s="316"/>
      <c r="G36" s="316"/>
      <c r="H36" s="316"/>
      <c r="I36" s="316"/>
      <c r="J36" s="316"/>
      <c r="K36" s="316"/>
      <c r="L36" s="316"/>
      <c r="M36" s="316"/>
      <c r="N36" s="316"/>
      <c r="O36" s="316"/>
      <c r="P36" s="316"/>
      <c r="Q36" s="316"/>
      <c r="R36" s="316"/>
      <c r="S36" s="316"/>
      <c r="T36" s="316"/>
      <c r="U36" s="316"/>
      <c r="V36" s="316"/>
      <c r="W36" s="316"/>
      <c r="X36" s="316"/>
      <c r="Y36" s="316"/>
      <c r="Z36" s="316"/>
    </row>
    <row r="37" spans="1:66" s="313" customFormat="1" ht="21.95" customHeight="1">
      <c r="A37" s="314"/>
      <c r="B37" s="798"/>
      <c r="C37" s="799"/>
      <c r="D37" s="800"/>
      <c r="E37" s="315"/>
      <c r="F37" s="316"/>
      <c r="G37" s="316"/>
      <c r="H37" s="316"/>
      <c r="I37" s="316"/>
      <c r="J37" s="316"/>
      <c r="K37" s="316"/>
      <c r="L37" s="316"/>
      <c r="M37" s="316"/>
      <c r="N37" s="316"/>
      <c r="O37" s="316"/>
      <c r="P37" s="316"/>
      <c r="Q37" s="316"/>
      <c r="R37" s="316"/>
      <c r="S37" s="316"/>
      <c r="T37" s="316"/>
      <c r="U37" s="316"/>
      <c r="V37" s="316"/>
      <c r="W37" s="316"/>
      <c r="X37" s="316"/>
      <c r="Y37" s="316"/>
      <c r="Z37" s="316"/>
    </row>
    <row r="38" spans="1:66" s="283" customFormat="1" ht="17.25" thickBot="1">
      <c r="A38" s="346"/>
      <c r="B38" s="347"/>
      <c r="C38" s="347"/>
      <c r="D38" s="348"/>
      <c r="E38" s="349"/>
      <c r="F38" s="288"/>
      <c r="G38" s="288"/>
      <c r="H38" s="288"/>
      <c r="I38" s="288"/>
      <c r="J38" s="288"/>
      <c r="K38" s="288"/>
      <c r="L38" s="288"/>
      <c r="M38" s="288"/>
      <c r="N38" s="288"/>
      <c r="O38" s="288"/>
      <c r="P38" s="288"/>
      <c r="Q38" s="288"/>
      <c r="R38" s="288"/>
      <c r="S38" s="288"/>
      <c r="T38" s="288"/>
      <c r="U38" s="288"/>
      <c r="V38" s="288"/>
      <c r="W38" s="288"/>
      <c r="X38" s="288"/>
      <c r="Y38" s="288"/>
      <c r="Z38" s="288"/>
      <c r="BN38" s="284"/>
    </row>
    <row r="39" spans="1:66" s="283" customFormat="1" ht="17.25">
      <c r="D39" s="290"/>
      <c r="E39" s="288"/>
      <c r="F39" s="288"/>
      <c r="G39" s="288"/>
      <c r="H39" s="288"/>
      <c r="I39" s="288"/>
      <c r="J39" s="288"/>
      <c r="K39" s="288"/>
      <c r="L39" s="288"/>
      <c r="M39" s="288"/>
      <c r="N39" s="288"/>
      <c r="O39" s="288"/>
      <c r="P39" s="288"/>
      <c r="Q39" s="288"/>
      <c r="R39" s="288"/>
      <c r="S39" s="288"/>
      <c r="T39" s="288"/>
      <c r="U39" s="288"/>
      <c r="V39" s="288"/>
      <c r="W39" s="288"/>
      <c r="X39" s="288"/>
      <c r="Y39" s="288"/>
      <c r="Z39" s="288"/>
      <c r="BN39" s="284"/>
    </row>
    <row r="40" spans="1:66" s="283" customFormat="1" ht="17.25">
      <c r="D40" s="351"/>
      <c r="E40" s="288"/>
      <c r="F40" s="288"/>
      <c r="G40" s="288"/>
      <c r="H40" s="288"/>
      <c r="I40" s="288"/>
      <c r="J40" s="288"/>
      <c r="K40" s="288"/>
      <c r="L40" s="288"/>
      <c r="M40" s="288"/>
      <c r="N40" s="288"/>
      <c r="O40" s="288"/>
      <c r="P40" s="288"/>
      <c r="Q40" s="288"/>
      <c r="R40" s="288"/>
      <c r="S40" s="288"/>
      <c r="T40" s="288"/>
      <c r="U40" s="288"/>
      <c r="V40" s="288"/>
      <c r="W40" s="288"/>
      <c r="X40" s="288"/>
      <c r="Y40" s="288"/>
      <c r="Z40" s="288"/>
      <c r="BN40" s="284"/>
    </row>
    <row r="41" spans="1:66" s="283" customFormat="1">
      <c r="A41" s="288"/>
      <c r="B41" s="276"/>
      <c r="C41" s="276"/>
      <c r="D41" s="276"/>
      <c r="E41" s="288"/>
      <c r="F41" s="288"/>
      <c r="G41" s="288"/>
      <c r="H41" s="288"/>
      <c r="I41" s="288"/>
      <c r="J41" s="288"/>
      <c r="K41" s="288"/>
      <c r="L41" s="288"/>
      <c r="M41" s="288"/>
      <c r="N41" s="288"/>
      <c r="O41" s="288"/>
      <c r="P41" s="288"/>
      <c r="Q41" s="288"/>
      <c r="R41" s="288"/>
      <c r="S41" s="288"/>
      <c r="T41" s="288"/>
      <c r="U41" s="288"/>
      <c r="V41" s="288"/>
      <c r="W41" s="288"/>
      <c r="X41" s="288"/>
      <c r="Y41" s="288"/>
      <c r="Z41" s="288"/>
      <c r="BN41" s="284"/>
    </row>
    <row r="42" spans="1:66" s="283" customFormat="1">
      <c r="A42" s="288"/>
      <c r="B42" s="276"/>
      <c r="C42" s="276"/>
      <c r="D42" s="276"/>
      <c r="E42" s="288"/>
      <c r="F42" s="288"/>
      <c r="G42" s="288"/>
      <c r="H42" s="288"/>
      <c r="I42" s="288"/>
      <c r="J42" s="288"/>
      <c r="K42" s="288"/>
      <c r="L42" s="288"/>
      <c r="M42" s="288"/>
      <c r="N42" s="288"/>
      <c r="O42" s="288"/>
      <c r="P42" s="288"/>
      <c r="Q42" s="288"/>
      <c r="R42" s="288"/>
      <c r="S42" s="288"/>
      <c r="T42" s="288"/>
      <c r="U42" s="288"/>
      <c r="V42" s="288"/>
      <c r="W42" s="288"/>
      <c r="X42" s="288"/>
      <c r="Y42" s="288"/>
      <c r="Z42" s="288"/>
      <c r="BN42" s="284"/>
    </row>
    <row r="43" spans="1:66" s="283" customFormat="1">
      <c r="A43" s="288"/>
      <c r="B43" s="276"/>
      <c r="C43" s="276"/>
      <c r="D43" s="276"/>
      <c r="E43" s="288"/>
      <c r="F43" s="288"/>
      <c r="G43" s="288"/>
      <c r="H43" s="288"/>
      <c r="I43" s="288"/>
      <c r="J43" s="288"/>
      <c r="K43" s="288"/>
      <c r="L43" s="288"/>
      <c r="M43" s="288"/>
      <c r="N43" s="288"/>
      <c r="O43" s="288"/>
      <c r="P43" s="288"/>
      <c r="Q43" s="288"/>
      <c r="R43" s="288"/>
      <c r="S43" s="288"/>
      <c r="T43" s="288"/>
      <c r="U43" s="288"/>
      <c r="V43" s="288"/>
      <c r="W43" s="288"/>
      <c r="X43" s="288"/>
      <c r="Y43" s="288"/>
      <c r="Z43" s="288"/>
      <c r="BN43" s="284"/>
    </row>
    <row r="44" spans="1:66" s="283" customFormat="1">
      <c r="A44" s="288"/>
      <c r="B44" s="291"/>
      <c r="C44" s="276"/>
      <c r="D44" s="276"/>
      <c r="E44" s="276"/>
      <c r="F44" s="276"/>
      <c r="G44" s="276"/>
      <c r="H44" s="276"/>
      <c r="I44" s="288"/>
      <c r="J44" s="288"/>
      <c r="K44" s="288"/>
      <c r="L44" s="288"/>
      <c r="M44" s="288"/>
      <c r="N44" s="288"/>
      <c r="O44" s="288"/>
      <c r="P44" s="288"/>
      <c r="Q44" s="288"/>
      <c r="R44" s="288"/>
      <c r="S44" s="288"/>
      <c r="T44" s="288"/>
      <c r="U44" s="288"/>
      <c r="V44" s="288"/>
      <c r="W44" s="288"/>
      <c r="X44" s="288"/>
      <c r="Y44" s="288"/>
      <c r="Z44" s="288"/>
      <c r="BN44" s="284"/>
    </row>
    <row r="45" spans="1:66" s="283" customFormat="1">
      <c r="A45" s="288"/>
      <c r="B45" s="294"/>
      <c r="C45" s="276"/>
      <c r="D45" s="295"/>
      <c r="E45" s="276"/>
      <c r="F45" s="276"/>
      <c r="G45" s="276"/>
      <c r="H45" s="276"/>
      <c r="I45" s="276"/>
      <c r="J45" s="288"/>
      <c r="K45" s="288"/>
      <c r="L45" s="288"/>
      <c r="M45" s="288"/>
      <c r="N45" s="288"/>
      <c r="O45" s="288"/>
      <c r="P45" s="288"/>
      <c r="Q45" s="288"/>
      <c r="R45" s="288"/>
      <c r="S45" s="288"/>
      <c r="T45" s="288"/>
      <c r="U45" s="288"/>
      <c r="V45" s="288"/>
      <c r="W45" s="288"/>
      <c r="X45" s="288"/>
      <c r="Y45" s="288"/>
      <c r="Z45" s="288"/>
      <c r="BN45" s="284"/>
    </row>
    <row r="46" spans="1:66" s="283" customFormat="1">
      <c r="A46" s="276"/>
      <c r="B46" s="276"/>
      <c r="C46" s="296"/>
      <c r="D46" s="293"/>
      <c r="E46" s="276"/>
      <c r="F46" s="276"/>
      <c r="G46" s="276"/>
      <c r="H46" s="276"/>
      <c r="I46" s="276"/>
      <c r="J46" s="276"/>
      <c r="K46" s="276"/>
      <c r="L46" s="276"/>
      <c r="M46" s="276"/>
      <c r="N46" s="276"/>
      <c r="O46" s="276"/>
      <c r="P46" s="276"/>
      <c r="Q46" s="276"/>
      <c r="R46" s="276"/>
      <c r="S46" s="276"/>
      <c r="T46" s="276"/>
      <c r="U46" s="276"/>
      <c r="V46" s="276"/>
      <c r="W46" s="276"/>
      <c r="X46" s="276"/>
      <c r="Y46" s="276"/>
      <c r="Z46" s="276"/>
      <c r="BN46" s="284"/>
    </row>
    <row r="47" spans="1:66" s="283" customFormat="1">
      <c r="A47" s="276"/>
      <c r="B47" s="276"/>
      <c r="C47" s="285"/>
      <c r="D47" s="293"/>
      <c r="E47" s="276"/>
      <c r="F47" s="276"/>
      <c r="G47" s="276"/>
      <c r="H47" s="276"/>
      <c r="I47" s="276"/>
      <c r="J47" s="276"/>
      <c r="K47" s="276"/>
      <c r="L47" s="276"/>
      <c r="M47" s="276"/>
      <c r="N47" s="276"/>
      <c r="O47" s="276"/>
      <c r="P47" s="276"/>
      <c r="Q47" s="276"/>
      <c r="R47" s="276"/>
      <c r="S47" s="276"/>
      <c r="T47" s="276"/>
      <c r="U47" s="276"/>
      <c r="V47" s="276"/>
      <c r="W47" s="276"/>
      <c r="X47" s="276"/>
      <c r="Y47" s="276"/>
      <c r="Z47" s="276"/>
      <c r="BN47" s="284"/>
    </row>
    <row r="48" spans="1:66" s="283" customFormat="1">
      <c r="A48" s="276"/>
      <c r="B48" s="276"/>
      <c r="C48" s="285"/>
      <c r="E48" s="276"/>
      <c r="F48" s="276"/>
      <c r="G48" s="276"/>
      <c r="H48" s="276"/>
      <c r="I48" s="276"/>
      <c r="J48" s="276"/>
      <c r="K48" s="276"/>
      <c r="L48" s="276"/>
      <c r="M48" s="276"/>
      <c r="N48" s="276"/>
      <c r="O48" s="276"/>
      <c r="P48" s="276"/>
      <c r="Q48" s="276"/>
      <c r="R48" s="276"/>
      <c r="S48" s="276"/>
      <c r="T48" s="276"/>
      <c r="U48" s="276"/>
      <c r="V48" s="276"/>
      <c r="W48" s="276"/>
      <c r="X48" s="276"/>
      <c r="Y48" s="276"/>
      <c r="Z48" s="276"/>
      <c r="BN48" s="284"/>
    </row>
    <row r="49" spans="1:66" s="283" customFormat="1">
      <c r="A49" s="276"/>
      <c r="B49" s="291"/>
      <c r="C49" s="285"/>
      <c r="D49" s="285"/>
      <c r="E49" s="296"/>
      <c r="G49" s="276"/>
      <c r="H49" s="276"/>
      <c r="I49" s="276"/>
      <c r="J49" s="276"/>
      <c r="K49" s="276"/>
      <c r="L49" s="276"/>
      <c r="M49" s="276"/>
      <c r="N49" s="276"/>
      <c r="O49" s="276"/>
      <c r="P49" s="276"/>
      <c r="Q49" s="276"/>
      <c r="R49" s="276"/>
      <c r="S49" s="276"/>
      <c r="T49" s="276"/>
      <c r="U49" s="276"/>
      <c r="V49" s="276"/>
      <c r="W49" s="276"/>
      <c r="X49" s="276"/>
      <c r="Y49" s="276"/>
      <c r="Z49" s="276"/>
      <c r="BN49" s="284"/>
    </row>
    <row r="50" spans="1:66" s="283" customFormat="1">
      <c r="A50" s="276"/>
      <c r="B50" s="276"/>
      <c r="C50" s="285"/>
      <c r="D50" s="296"/>
      <c r="E50" s="296"/>
      <c r="F50" s="296"/>
      <c r="G50" s="276"/>
      <c r="H50" s="276"/>
      <c r="I50" s="276"/>
      <c r="J50" s="276"/>
      <c r="K50" s="276"/>
      <c r="L50" s="276"/>
      <c r="M50" s="276"/>
      <c r="N50" s="276"/>
      <c r="O50" s="276"/>
      <c r="P50" s="276"/>
      <c r="Q50" s="276"/>
      <c r="R50" s="276"/>
      <c r="S50" s="276"/>
      <c r="T50" s="276"/>
      <c r="U50" s="276"/>
      <c r="V50" s="276"/>
      <c r="W50" s="276"/>
      <c r="X50" s="276"/>
      <c r="Y50" s="276"/>
      <c r="Z50" s="276"/>
      <c r="BN50" s="284"/>
    </row>
    <row r="51" spans="1:66" s="283" customFormat="1">
      <c r="A51" s="276"/>
      <c r="B51" s="288"/>
      <c r="C51" s="286"/>
      <c r="D51" s="286"/>
      <c r="E51" s="286"/>
      <c r="F51" s="286"/>
      <c r="G51" s="286"/>
      <c r="H51" s="286"/>
      <c r="I51" s="288"/>
      <c r="J51" s="276"/>
      <c r="K51" s="276"/>
      <c r="L51" s="276"/>
      <c r="M51" s="276"/>
      <c r="N51" s="276"/>
      <c r="O51" s="276"/>
      <c r="P51" s="276"/>
      <c r="Q51" s="276"/>
      <c r="R51" s="276"/>
      <c r="S51" s="276"/>
      <c r="T51" s="276"/>
      <c r="U51" s="276"/>
      <c r="V51" s="276"/>
      <c r="W51" s="276"/>
      <c r="X51" s="276"/>
      <c r="Y51" s="276"/>
      <c r="Z51" s="276"/>
      <c r="BN51" s="284"/>
    </row>
    <row r="52" spans="1:66" s="283" customFormat="1">
      <c r="A52" s="276"/>
      <c r="B52" s="287"/>
      <c r="C52" s="288"/>
      <c r="D52" s="288"/>
      <c r="E52" s="288"/>
      <c r="F52" s="288"/>
      <c r="G52" s="288"/>
      <c r="H52" s="288"/>
      <c r="I52" s="288"/>
      <c r="J52" s="276"/>
      <c r="K52" s="276"/>
      <c r="L52" s="276"/>
      <c r="M52" s="276"/>
      <c r="N52" s="276"/>
      <c r="O52" s="276"/>
      <c r="P52" s="276"/>
      <c r="Q52" s="276"/>
      <c r="R52" s="276"/>
      <c r="S52" s="276"/>
      <c r="T52" s="276"/>
      <c r="U52" s="276"/>
      <c r="V52" s="276"/>
      <c r="W52" s="276"/>
      <c r="X52" s="276"/>
      <c r="Y52" s="276"/>
      <c r="Z52" s="276"/>
      <c r="BN52" s="284"/>
    </row>
    <row r="53" spans="1:66" s="283" customFormat="1">
      <c r="A53" s="276"/>
      <c r="B53" s="286"/>
      <c r="C53" s="288"/>
      <c r="D53" s="288"/>
      <c r="E53" s="288"/>
      <c r="F53" s="288"/>
      <c r="G53" s="288"/>
      <c r="H53" s="288"/>
      <c r="I53" s="288"/>
      <c r="J53" s="276"/>
      <c r="K53" s="276"/>
      <c r="L53" s="276"/>
      <c r="M53" s="276"/>
      <c r="N53" s="276"/>
      <c r="O53" s="276"/>
      <c r="P53" s="276"/>
      <c r="Q53" s="276"/>
      <c r="R53" s="276"/>
      <c r="S53" s="276"/>
      <c r="T53" s="276"/>
      <c r="U53" s="276"/>
      <c r="V53" s="276"/>
      <c r="W53" s="276"/>
      <c r="X53" s="276"/>
      <c r="Y53" s="276"/>
      <c r="Z53" s="276"/>
      <c r="BN53" s="284"/>
    </row>
    <row r="54" spans="1:66" s="283" customFormat="1">
      <c r="A54" s="276"/>
      <c r="B54" s="286"/>
      <c r="C54" s="288"/>
      <c r="D54" s="288"/>
      <c r="E54" s="288"/>
      <c r="F54" s="288"/>
      <c r="G54" s="288"/>
      <c r="H54" s="288"/>
      <c r="I54" s="288"/>
      <c r="J54" s="276"/>
      <c r="K54" s="276"/>
      <c r="L54" s="276"/>
      <c r="M54" s="276"/>
      <c r="N54" s="276"/>
      <c r="O54" s="276"/>
      <c r="P54" s="276"/>
      <c r="Q54" s="276"/>
      <c r="R54" s="276"/>
      <c r="S54" s="276"/>
      <c r="T54" s="276"/>
      <c r="U54" s="276"/>
      <c r="V54" s="276"/>
      <c r="W54" s="276"/>
      <c r="X54" s="276"/>
      <c r="Y54" s="276"/>
      <c r="Z54" s="276"/>
      <c r="BN54" s="284"/>
    </row>
    <row r="55" spans="1:66" s="283" customFormat="1">
      <c r="A55" s="276"/>
      <c r="B55" s="287"/>
      <c r="C55" s="288"/>
      <c r="D55" s="288"/>
      <c r="E55" s="288"/>
      <c r="F55" s="288"/>
      <c r="G55" s="288"/>
      <c r="H55" s="288"/>
      <c r="I55" s="288"/>
      <c r="J55" s="276"/>
      <c r="K55" s="276"/>
      <c r="L55" s="276"/>
      <c r="M55" s="276"/>
      <c r="N55" s="276"/>
      <c r="O55" s="276"/>
      <c r="P55" s="276"/>
      <c r="Q55" s="276"/>
      <c r="R55" s="276"/>
      <c r="S55" s="276"/>
      <c r="T55" s="276"/>
      <c r="U55" s="276"/>
      <c r="V55" s="276"/>
      <c r="W55" s="276"/>
      <c r="X55" s="276"/>
      <c r="Y55" s="276"/>
      <c r="Z55" s="276"/>
      <c r="BN55" s="284"/>
    </row>
    <row r="56" spans="1:66" s="283" customFormat="1">
      <c r="A56" s="276"/>
      <c r="B56" s="287"/>
      <c r="C56" s="288"/>
      <c r="D56" s="288"/>
      <c r="E56" s="288"/>
      <c r="F56" s="288"/>
      <c r="G56" s="288"/>
      <c r="H56" s="288"/>
      <c r="I56" s="288"/>
      <c r="J56" s="276"/>
      <c r="K56" s="276"/>
      <c r="L56" s="276"/>
      <c r="M56" s="276"/>
      <c r="N56" s="276"/>
      <c r="O56" s="276"/>
      <c r="P56" s="276"/>
      <c r="Q56" s="276"/>
      <c r="R56" s="276"/>
      <c r="S56" s="276"/>
      <c r="T56" s="276"/>
      <c r="U56" s="276"/>
      <c r="V56" s="276"/>
      <c r="W56" s="276"/>
      <c r="X56" s="276"/>
      <c r="Y56" s="276"/>
      <c r="Z56" s="276"/>
      <c r="BN56" s="284"/>
    </row>
    <row r="57" spans="1:66" s="283" customFormat="1">
      <c r="A57" s="288"/>
      <c r="B57" s="288"/>
      <c r="C57" s="288"/>
      <c r="D57" s="288"/>
      <c r="E57" s="288"/>
      <c r="F57" s="288"/>
      <c r="G57" s="288"/>
      <c r="H57" s="288"/>
      <c r="I57" s="288"/>
      <c r="J57" s="288"/>
      <c r="K57" s="288"/>
      <c r="L57" s="288"/>
      <c r="M57" s="288"/>
      <c r="N57" s="288"/>
      <c r="O57" s="288"/>
      <c r="P57" s="288"/>
      <c r="Q57" s="288"/>
      <c r="R57" s="288"/>
      <c r="S57" s="288"/>
      <c r="T57" s="288"/>
      <c r="U57" s="288"/>
      <c r="V57" s="288"/>
      <c r="W57" s="288"/>
      <c r="X57" s="288"/>
      <c r="Y57" s="288"/>
      <c r="Z57" s="288"/>
      <c r="BN57" s="284"/>
    </row>
    <row r="58" spans="1:66" s="283" customFormat="1">
      <c r="A58" s="288"/>
      <c r="B58" s="286"/>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BN58" s="284"/>
    </row>
    <row r="59" spans="1:66" s="283" customFormat="1">
      <c r="A59" s="288"/>
      <c r="B59" s="288"/>
      <c r="C59" s="288"/>
      <c r="D59" s="288"/>
      <c r="E59" s="288"/>
      <c r="F59" s="288"/>
      <c r="G59" s="288"/>
      <c r="H59" s="288"/>
      <c r="I59" s="288"/>
      <c r="J59" s="288"/>
      <c r="K59" s="288"/>
      <c r="L59" s="288"/>
      <c r="M59" s="288"/>
      <c r="N59" s="288"/>
      <c r="O59" s="288"/>
      <c r="P59" s="288"/>
      <c r="Q59" s="288"/>
      <c r="R59" s="288"/>
      <c r="S59" s="288"/>
      <c r="T59" s="288"/>
      <c r="U59" s="288"/>
      <c r="V59" s="288"/>
      <c r="W59" s="288"/>
      <c r="X59" s="288"/>
      <c r="Y59" s="288"/>
      <c r="Z59" s="288"/>
      <c r="BN59" s="284"/>
    </row>
    <row r="60" spans="1:66" s="283" customFormat="1">
      <c r="A60" s="288"/>
      <c r="B60" s="286"/>
      <c r="C60" s="287"/>
      <c r="D60" s="286"/>
      <c r="E60" s="286"/>
      <c r="F60" s="286"/>
      <c r="G60" s="286"/>
      <c r="H60" s="286"/>
      <c r="I60" s="286"/>
      <c r="J60" s="288"/>
      <c r="K60" s="288"/>
      <c r="L60" s="288"/>
      <c r="M60" s="288"/>
      <c r="N60" s="288"/>
      <c r="O60" s="288"/>
      <c r="P60" s="288"/>
      <c r="Q60" s="288"/>
      <c r="R60" s="288"/>
      <c r="S60" s="288"/>
      <c r="T60" s="288"/>
      <c r="U60" s="288"/>
      <c r="V60" s="288"/>
      <c r="W60" s="288"/>
      <c r="X60" s="288"/>
      <c r="Y60" s="288"/>
      <c r="Z60" s="288"/>
      <c r="BN60" s="284"/>
    </row>
    <row r="61" spans="1:66" s="283" customFormat="1">
      <c r="A61" s="288"/>
      <c r="B61" s="293"/>
      <c r="C61" s="293"/>
      <c r="D61" s="288"/>
      <c r="E61" s="297"/>
      <c r="F61" s="298"/>
      <c r="G61" s="288"/>
      <c r="H61" s="288"/>
      <c r="I61" s="288"/>
      <c r="J61" s="288"/>
      <c r="K61" s="288"/>
      <c r="L61" s="288"/>
      <c r="M61" s="288"/>
      <c r="N61" s="288"/>
      <c r="O61" s="288"/>
      <c r="P61" s="288"/>
      <c r="Q61" s="288"/>
      <c r="R61" s="288"/>
      <c r="S61" s="288"/>
      <c r="T61" s="288"/>
      <c r="U61" s="288"/>
      <c r="V61" s="288"/>
      <c r="W61" s="288"/>
      <c r="X61" s="288"/>
      <c r="Y61" s="288"/>
      <c r="Z61" s="288"/>
      <c r="BN61" s="284"/>
    </row>
    <row r="62" spans="1:66" s="283" customFormat="1">
      <c r="A62" s="288"/>
      <c r="B62" s="293"/>
      <c r="C62" s="293"/>
      <c r="D62" s="288"/>
      <c r="E62" s="297"/>
      <c r="F62" s="298"/>
      <c r="G62" s="288"/>
      <c r="H62" s="288"/>
      <c r="I62" s="288"/>
      <c r="J62" s="288"/>
      <c r="K62" s="288"/>
      <c r="L62" s="288"/>
      <c r="M62" s="288"/>
      <c r="N62" s="288"/>
      <c r="O62" s="288"/>
      <c r="P62" s="288"/>
      <c r="Q62" s="288"/>
      <c r="R62" s="288"/>
      <c r="S62" s="288"/>
      <c r="T62" s="288"/>
      <c r="U62" s="288"/>
      <c r="V62" s="288"/>
      <c r="W62" s="288"/>
      <c r="X62" s="288"/>
      <c r="Y62" s="288"/>
      <c r="Z62" s="288"/>
      <c r="BN62" s="284"/>
    </row>
    <row r="63" spans="1:66" s="283" customFormat="1">
      <c r="A63" s="288"/>
      <c r="B63" s="293"/>
      <c r="C63" s="293"/>
      <c r="D63" s="288"/>
      <c r="E63" s="298"/>
      <c r="F63" s="298"/>
      <c r="G63" s="288"/>
      <c r="H63" s="288"/>
      <c r="I63" s="288"/>
      <c r="J63" s="288"/>
      <c r="K63" s="288"/>
      <c r="L63" s="288"/>
      <c r="M63" s="288"/>
      <c r="N63" s="288"/>
      <c r="O63" s="288"/>
      <c r="P63" s="288"/>
      <c r="Q63" s="288"/>
      <c r="R63" s="288"/>
      <c r="S63" s="288"/>
      <c r="T63" s="288"/>
      <c r="U63" s="288"/>
      <c r="V63" s="288"/>
      <c r="W63" s="288"/>
      <c r="X63" s="288"/>
      <c r="Y63" s="288"/>
      <c r="Z63" s="288"/>
      <c r="BN63" s="284"/>
    </row>
    <row r="64" spans="1:66" s="283" customFormat="1">
      <c r="A64" s="288"/>
      <c r="B64" s="293"/>
      <c r="C64" s="293"/>
      <c r="D64" s="288"/>
      <c r="E64" s="297"/>
      <c r="F64" s="298"/>
      <c r="G64" s="288"/>
      <c r="H64" s="288"/>
      <c r="I64" s="288"/>
      <c r="J64" s="288"/>
      <c r="K64" s="288"/>
      <c r="L64" s="288"/>
      <c r="M64" s="288"/>
      <c r="N64" s="288"/>
      <c r="O64" s="288"/>
      <c r="P64" s="288"/>
      <c r="Q64" s="288"/>
      <c r="R64" s="288"/>
      <c r="S64" s="288"/>
      <c r="T64" s="288"/>
      <c r="U64" s="288"/>
      <c r="V64" s="288"/>
      <c r="W64" s="288"/>
      <c r="X64" s="288"/>
      <c r="Y64" s="288"/>
      <c r="Z64" s="288"/>
      <c r="BN64" s="284"/>
    </row>
    <row r="65" spans="1:66" s="283" customFormat="1">
      <c r="A65" s="288"/>
      <c r="B65" s="293"/>
      <c r="C65" s="293"/>
      <c r="D65" s="288"/>
      <c r="E65" s="297"/>
      <c r="F65" s="298"/>
      <c r="G65" s="288"/>
      <c r="H65" s="288"/>
      <c r="I65" s="288"/>
      <c r="J65" s="288"/>
      <c r="K65" s="288"/>
      <c r="L65" s="288"/>
      <c r="M65" s="288"/>
      <c r="N65" s="288"/>
      <c r="O65" s="288"/>
      <c r="P65" s="288"/>
      <c r="Q65" s="288"/>
      <c r="R65" s="288"/>
      <c r="S65" s="288"/>
      <c r="T65" s="288"/>
      <c r="U65" s="288"/>
      <c r="V65" s="288"/>
      <c r="W65" s="288"/>
      <c r="X65" s="288"/>
      <c r="Y65" s="288"/>
      <c r="Z65" s="288"/>
      <c r="BN65" s="284"/>
    </row>
    <row r="66" spans="1:66" s="283" customFormat="1">
      <c r="A66" s="286"/>
      <c r="B66" s="288"/>
      <c r="C66" s="288"/>
      <c r="D66" s="288"/>
      <c r="E66" s="288"/>
      <c r="F66" s="288"/>
      <c r="G66" s="288"/>
      <c r="H66" s="288"/>
      <c r="I66" s="288"/>
      <c r="J66" s="286"/>
      <c r="K66" s="286"/>
      <c r="L66" s="286"/>
      <c r="M66" s="286"/>
      <c r="N66" s="286"/>
      <c r="O66" s="286"/>
      <c r="P66" s="286"/>
      <c r="Q66" s="286"/>
      <c r="R66" s="286"/>
      <c r="S66" s="286"/>
      <c r="T66" s="286"/>
      <c r="U66" s="286"/>
      <c r="V66" s="286"/>
      <c r="W66" s="286"/>
      <c r="X66" s="286"/>
      <c r="Y66" s="286"/>
      <c r="Z66" s="286"/>
      <c r="BN66" s="284"/>
    </row>
    <row r="67" spans="1:66" s="283" customFormat="1">
      <c r="A67" s="288"/>
      <c r="B67" s="286"/>
      <c r="C67" s="288"/>
      <c r="D67" s="288"/>
      <c r="E67" s="288"/>
      <c r="F67" s="288"/>
      <c r="G67" s="288"/>
      <c r="H67" s="288"/>
      <c r="I67" s="288"/>
      <c r="J67" s="288"/>
      <c r="K67" s="288"/>
      <c r="L67" s="288"/>
      <c r="M67" s="288"/>
      <c r="N67" s="288"/>
      <c r="O67" s="288"/>
      <c r="P67" s="288"/>
      <c r="Q67" s="288"/>
      <c r="R67" s="288"/>
      <c r="S67" s="288"/>
      <c r="T67" s="288"/>
      <c r="U67" s="288"/>
      <c r="V67" s="288"/>
      <c r="W67" s="288"/>
      <c r="X67" s="288"/>
      <c r="Y67" s="288"/>
      <c r="Z67" s="288"/>
      <c r="BN67" s="284"/>
    </row>
    <row r="68" spans="1:66" s="283" customFormat="1">
      <c r="A68" s="288"/>
      <c r="B68" s="288"/>
      <c r="C68" s="288"/>
      <c r="D68" s="288"/>
      <c r="E68" s="288"/>
      <c r="F68" s="288"/>
      <c r="G68" s="288"/>
      <c r="H68" s="288"/>
      <c r="I68" s="288"/>
      <c r="J68" s="288"/>
      <c r="K68" s="288"/>
      <c r="L68" s="288"/>
      <c r="M68" s="288"/>
      <c r="N68" s="288"/>
      <c r="O68" s="288"/>
      <c r="P68" s="288"/>
      <c r="Q68" s="288"/>
      <c r="R68" s="288"/>
      <c r="S68" s="288"/>
      <c r="T68" s="288"/>
      <c r="U68" s="288"/>
      <c r="V68" s="288"/>
      <c r="W68" s="288"/>
      <c r="X68" s="288"/>
      <c r="Y68" s="288"/>
      <c r="Z68" s="288"/>
      <c r="BN68" s="284"/>
    </row>
    <row r="69" spans="1:66" s="283" customFormat="1">
      <c r="A69" s="288"/>
      <c r="B69" s="286"/>
      <c r="C69" s="287"/>
      <c r="D69" s="286"/>
      <c r="E69" s="286"/>
      <c r="F69" s="286"/>
      <c r="G69" s="286"/>
      <c r="H69" s="286"/>
      <c r="I69" s="286"/>
      <c r="J69" s="288"/>
      <c r="K69" s="288"/>
      <c r="L69" s="288"/>
      <c r="M69" s="288"/>
      <c r="N69" s="288"/>
      <c r="O69" s="288"/>
      <c r="P69" s="288"/>
      <c r="Q69" s="288"/>
      <c r="R69" s="288"/>
      <c r="S69" s="288"/>
      <c r="T69" s="288"/>
      <c r="U69" s="288"/>
      <c r="V69" s="288"/>
      <c r="W69" s="288"/>
      <c r="X69" s="288"/>
      <c r="Y69" s="288"/>
      <c r="Z69" s="288"/>
      <c r="BN69" s="284"/>
    </row>
    <row r="70" spans="1:66" s="283" customFormat="1">
      <c r="A70" s="288"/>
      <c r="B70" s="293"/>
      <c r="C70" s="293"/>
      <c r="D70" s="288"/>
      <c r="E70" s="288"/>
      <c r="F70" s="288"/>
      <c r="G70" s="288"/>
      <c r="H70" s="288"/>
      <c r="I70" s="288"/>
      <c r="J70" s="288"/>
      <c r="K70" s="288"/>
      <c r="L70" s="288"/>
      <c r="M70" s="288"/>
      <c r="N70" s="288"/>
      <c r="O70" s="288"/>
      <c r="P70" s="288"/>
      <c r="Q70" s="288"/>
      <c r="R70" s="288"/>
      <c r="S70" s="288"/>
      <c r="T70" s="288"/>
      <c r="U70" s="288"/>
      <c r="V70" s="288"/>
      <c r="W70" s="288"/>
      <c r="X70" s="288"/>
      <c r="Y70" s="288"/>
      <c r="Z70" s="288"/>
      <c r="BN70" s="284"/>
    </row>
    <row r="71" spans="1:66" s="283" customFormat="1">
      <c r="A71" s="288"/>
      <c r="B71" s="293"/>
      <c r="C71" s="293"/>
      <c r="D71" s="288"/>
      <c r="E71" s="288"/>
      <c r="F71" s="288"/>
      <c r="G71" s="288"/>
      <c r="H71" s="288"/>
      <c r="I71" s="288"/>
      <c r="J71" s="288"/>
      <c r="K71" s="288"/>
      <c r="L71" s="288"/>
      <c r="M71" s="288"/>
      <c r="N71" s="288"/>
      <c r="O71" s="288"/>
      <c r="P71" s="288"/>
      <c r="Q71" s="288"/>
      <c r="R71" s="288"/>
      <c r="S71" s="288"/>
      <c r="T71" s="288"/>
      <c r="U71" s="288"/>
      <c r="V71" s="288"/>
      <c r="W71" s="288"/>
      <c r="X71" s="288"/>
      <c r="Y71" s="288"/>
      <c r="Z71" s="288"/>
      <c r="BN71" s="284"/>
    </row>
    <row r="72" spans="1:66" s="283" customFormat="1">
      <c r="A72" s="288"/>
      <c r="B72" s="293"/>
      <c r="C72" s="293"/>
      <c r="D72" s="288"/>
      <c r="E72" s="288"/>
      <c r="F72" s="288"/>
      <c r="G72" s="288"/>
      <c r="H72" s="288"/>
      <c r="I72" s="288"/>
      <c r="J72" s="288"/>
      <c r="K72" s="288"/>
      <c r="L72" s="288"/>
      <c r="M72" s="288"/>
      <c r="N72" s="288"/>
      <c r="O72" s="288"/>
      <c r="P72" s="288"/>
      <c r="Q72" s="288"/>
      <c r="R72" s="288"/>
      <c r="S72" s="288"/>
      <c r="T72" s="288"/>
      <c r="U72" s="288"/>
      <c r="V72" s="288"/>
      <c r="W72" s="288"/>
      <c r="X72" s="288"/>
      <c r="Y72" s="288"/>
      <c r="Z72" s="288"/>
      <c r="BN72" s="284"/>
    </row>
    <row r="73" spans="1:66" s="283" customFormat="1">
      <c r="A73" s="288"/>
      <c r="B73" s="293"/>
      <c r="C73" s="293"/>
      <c r="D73" s="288"/>
      <c r="E73" s="288"/>
      <c r="F73" s="288"/>
      <c r="G73" s="288"/>
      <c r="H73" s="288"/>
      <c r="I73" s="288"/>
      <c r="J73" s="288"/>
      <c r="K73" s="288"/>
      <c r="L73" s="288"/>
      <c r="M73" s="288"/>
      <c r="N73" s="288"/>
      <c r="O73" s="288"/>
      <c r="P73" s="288"/>
      <c r="Q73" s="288"/>
      <c r="R73" s="288"/>
      <c r="S73" s="288"/>
      <c r="T73" s="288"/>
      <c r="U73" s="288"/>
      <c r="V73" s="288"/>
      <c r="W73" s="288"/>
      <c r="X73" s="288"/>
      <c r="Y73" s="288"/>
      <c r="Z73" s="288"/>
      <c r="BN73" s="284"/>
    </row>
    <row r="74" spans="1:66" s="283" customFormat="1">
      <c r="A74" s="288"/>
      <c r="B74" s="293"/>
      <c r="C74" s="293"/>
      <c r="D74" s="288"/>
      <c r="E74" s="288"/>
      <c r="F74" s="288"/>
      <c r="G74" s="288"/>
      <c r="H74" s="288"/>
      <c r="I74" s="288"/>
      <c r="J74" s="288"/>
      <c r="K74" s="288"/>
      <c r="L74" s="288"/>
      <c r="M74" s="288"/>
      <c r="N74" s="288"/>
      <c r="O74" s="288"/>
      <c r="P74" s="288"/>
      <c r="Q74" s="288"/>
      <c r="R74" s="288"/>
      <c r="S74" s="288"/>
      <c r="T74" s="288"/>
      <c r="U74" s="288"/>
      <c r="V74" s="288"/>
      <c r="W74" s="288"/>
      <c r="X74" s="288"/>
      <c r="Y74" s="288"/>
      <c r="Z74" s="288"/>
      <c r="BN74" s="284"/>
    </row>
    <row r="75" spans="1:66" s="283" customFormat="1">
      <c r="A75" s="286"/>
      <c r="B75" s="276"/>
      <c r="C75" s="276"/>
      <c r="D75" s="276"/>
      <c r="E75" s="276"/>
      <c r="F75" s="276"/>
      <c r="G75" s="276"/>
      <c r="H75" s="276"/>
      <c r="I75" s="276"/>
      <c r="J75" s="286"/>
      <c r="K75" s="286"/>
      <c r="L75" s="286"/>
      <c r="M75" s="286"/>
      <c r="N75" s="286"/>
      <c r="O75" s="286"/>
      <c r="P75" s="286"/>
      <c r="Q75" s="286"/>
      <c r="R75" s="286"/>
      <c r="S75" s="286"/>
      <c r="T75" s="286"/>
      <c r="U75" s="286"/>
      <c r="V75" s="286"/>
      <c r="W75" s="286"/>
      <c r="X75" s="286"/>
      <c r="Y75" s="286"/>
      <c r="Z75" s="286"/>
      <c r="BN75" s="284"/>
    </row>
    <row r="76" spans="1:66" s="283" customFormat="1">
      <c r="A76" s="288"/>
      <c r="B76" s="276"/>
      <c r="C76" s="276"/>
      <c r="D76" s="276"/>
      <c r="E76" s="276"/>
      <c r="F76" s="276"/>
      <c r="G76" s="276"/>
      <c r="H76" s="276"/>
      <c r="I76" s="276"/>
      <c r="J76" s="288"/>
      <c r="K76" s="288"/>
      <c r="L76" s="288"/>
      <c r="M76" s="288"/>
      <c r="N76" s="288"/>
      <c r="O76" s="288"/>
      <c r="P76" s="288"/>
      <c r="Q76" s="288"/>
      <c r="R76" s="288"/>
      <c r="S76" s="288"/>
      <c r="T76" s="288"/>
      <c r="U76" s="288"/>
      <c r="V76" s="288"/>
      <c r="W76" s="288"/>
      <c r="X76" s="288"/>
      <c r="Y76" s="288"/>
      <c r="Z76" s="288"/>
      <c r="BN76" s="284"/>
    </row>
    <row r="77" spans="1:66" s="283" customFormat="1">
      <c r="A77" s="288"/>
      <c r="B77" s="291"/>
      <c r="C77" s="276"/>
      <c r="D77" s="276"/>
      <c r="E77" s="276"/>
      <c r="F77" s="276"/>
      <c r="G77" s="276"/>
      <c r="H77" s="276"/>
      <c r="I77" s="276"/>
      <c r="J77" s="288"/>
      <c r="K77" s="288"/>
      <c r="L77" s="288"/>
      <c r="M77" s="288"/>
      <c r="N77" s="288"/>
      <c r="O77" s="288"/>
      <c r="P77" s="288"/>
      <c r="Q77" s="288"/>
      <c r="R77" s="288"/>
      <c r="S77" s="288"/>
      <c r="T77" s="288"/>
      <c r="U77" s="288"/>
      <c r="V77" s="288"/>
      <c r="W77" s="288"/>
      <c r="X77" s="288"/>
      <c r="Y77" s="288"/>
      <c r="Z77" s="288"/>
      <c r="BN77" s="284"/>
    </row>
    <row r="78" spans="1:66" s="283" customFormat="1">
      <c r="A78" s="288"/>
      <c r="B78" s="294"/>
      <c r="C78" s="276"/>
      <c r="D78" s="296"/>
      <c r="E78" s="296"/>
      <c r="F78" s="296"/>
      <c r="G78" s="276"/>
      <c r="H78" s="276"/>
      <c r="I78" s="276"/>
      <c r="J78" s="276"/>
      <c r="K78" s="288"/>
      <c r="L78" s="288"/>
      <c r="M78" s="288"/>
      <c r="N78" s="288"/>
      <c r="O78" s="288"/>
      <c r="P78" s="288"/>
      <c r="Q78" s="288"/>
      <c r="R78" s="288"/>
      <c r="S78" s="288"/>
      <c r="T78" s="288"/>
      <c r="U78" s="288"/>
      <c r="V78" s="288"/>
      <c r="W78" s="288"/>
      <c r="X78" s="288"/>
      <c r="Y78" s="288"/>
      <c r="Z78" s="288"/>
      <c r="BN78" s="284"/>
    </row>
    <row r="79" spans="1:66" s="283" customFormat="1">
      <c r="A79" s="288"/>
      <c r="B79" s="276"/>
      <c r="C79" s="296"/>
      <c r="D79" s="293"/>
      <c r="E79" s="296"/>
      <c r="F79" s="296"/>
      <c r="G79" s="276"/>
      <c r="H79" s="276"/>
      <c r="I79" s="276"/>
      <c r="J79" s="276"/>
      <c r="K79" s="288"/>
      <c r="L79" s="288"/>
      <c r="M79" s="288"/>
      <c r="N79" s="288"/>
      <c r="O79" s="288"/>
      <c r="P79" s="288"/>
      <c r="Q79" s="288"/>
      <c r="R79" s="288"/>
      <c r="S79" s="288"/>
      <c r="T79" s="288"/>
      <c r="U79" s="288"/>
      <c r="V79" s="288"/>
      <c r="W79" s="288"/>
      <c r="X79" s="288"/>
      <c r="Y79" s="288"/>
      <c r="Z79" s="288"/>
      <c r="BN79" s="284"/>
    </row>
    <row r="80" spans="1:66" s="283" customFormat="1">
      <c r="A80" s="288"/>
      <c r="B80" s="276"/>
      <c r="C80" s="285"/>
      <c r="D80" s="293"/>
      <c r="E80" s="296"/>
      <c r="F80" s="296"/>
      <c r="G80" s="276"/>
      <c r="H80" s="276"/>
      <c r="I80" s="276"/>
      <c r="J80" s="296"/>
      <c r="K80" s="288"/>
      <c r="L80" s="288"/>
      <c r="M80" s="288"/>
      <c r="N80" s="288"/>
      <c r="O80" s="288"/>
      <c r="P80" s="288"/>
      <c r="Q80" s="288"/>
      <c r="R80" s="288"/>
      <c r="S80" s="288"/>
      <c r="T80" s="288"/>
      <c r="U80" s="288"/>
      <c r="V80" s="288"/>
      <c r="W80" s="288"/>
      <c r="X80" s="288"/>
      <c r="Y80" s="288"/>
      <c r="Z80" s="288"/>
      <c r="BN80" s="284"/>
    </row>
    <row r="81" spans="1:66" s="283" customFormat="1">
      <c r="A81" s="276"/>
      <c r="B81" s="276"/>
      <c r="C81" s="285"/>
      <c r="D81" s="296"/>
      <c r="E81" s="296"/>
      <c r="F81" s="296"/>
      <c r="G81" s="276"/>
      <c r="H81" s="276"/>
      <c r="I81" s="276"/>
      <c r="J81" s="296"/>
      <c r="K81" s="276"/>
      <c r="L81" s="276"/>
      <c r="M81" s="276"/>
      <c r="N81" s="276"/>
      <c r="O81" s="276"/>
      <c r="P81" s="276"/>
      <c r="Q81" s="276"/>
      <c r="R81" s="276"/>
      <c r="S81" s="276"/>
      <c r="T81" s="276"/>
      <c r="U81" s="276"/>
      <c r="V81" s="276"/>
      <c r="W81" s="276"/>
      <c r="X81" s="276"/>
      <c r="Y81" s="276"/>
      <c r="Z81" s="276"/>
      <c r="BN81" s="284"/>
    </row>
    <row r="82" spans="1:66" s="283" customFormat="1">
      <c r="A82" s="276"/>
      <c r="B82" s="291"/>
      <c r="C82" s="285"/>
      <c r="D82" s="296"/>
      <c r="E82" s="296"/>
      <c r="F82" s="296"/>
      <c r="G82" s="276"/>
      <c r="H82" s="276"/>
      <c r="I82" s="276"/>
      <c r="K82" s="276"/>
      <c r="L82" s="276"/>
      <c r="M82" s="276"/>
      <c r="N82" s="276"/>
      <c r="O82" s="276"/>
      <c r="P82" s="276"/>
      <c r="Q82" s="276"/>
      <c r="R82" s="276"/>
      <c r="S82" s="276"/>
      <c r="T82" s="276"/>
      <c r="U82" s="276"/>
      <c r="V82" s="276"/>
      <c r="W82" s="276"/>
      <c r="X82" s="276"/>
      <c r="Y82" s="276"/>
      <c r="Z82" s="276"/>
      <c r="BN82" s="284"/>
    </row>
    <row r="83" spans="1:66" s="283" customFormat="1">
      <c r="A83" s="276"/>
      <c r="B83" s="276"/>
      <c r="C83" s="285"/>
      <c r="D83" s="296"/>
      <c r="E83" s="296"/>
      <c r="F83" s="296"/>
      <c r="G83" s="276"/>
      <c r="H83" s="276"/>
      <c r="I83" s="276"/>
      <c r="J83" s="296"/>
      <c r="K83" s="276"/>
      <c r="L83" s="276"/>
      <c r="M83" s="276"/>
      <c r="N83" s="276"/>
      <c r="O83" s="276"/>
      <c r="P83" s="276"/>
      <c r="Q83" s="276"/>
      <c r="R83" s="276"/>
      <c r="S83" s="276"/>
      <c r="T83" s="276"/>
      <c r="U83" s="276"/>
      <c r="V83" s="276"/>
      <c r="W83" s="276"/>
      <c r="X83" s="276"/>
      <c r="Y83" s="276"/>
      <c r="Z83" s="276"/>
      <c r="BN83" s="284"/>
    </row>
    <row r="84" spans="1:66" s="283" customFormat="1">
      <c r="A84" s="276"/>
      <c r="B84" s="288"/>
      <c r="C84" s="286"/>
      <c r="D84" s="286"/>
      <c r="E84" s="286"/>
      <c r="F84" s="286"/>
      <c r="G84" s="286"/>
      <c r="H84" s="286"/>
      <c r="I84" s="288"/>
      <c r="J84" s="276"/>
      <c r="K84" s="276"/>
      <c r="L84" s="276"/>
      <c r="M84" s="276"/>
      <c r="N84" s="276"/>
      <c r="O84" s="276"/>
      <c r="P84" s="276"/>
      <c r="Q84" s="276"/>
      <c r="R84" s="276"/>
      <c r="S84" s="276"/>
      <c r="T84" s="276"/>
      <c r="U84" s="276"/>
      <c r="V84" s="276"/>
      <c r="W84" s="276"/>
      <c r="X84" s="276"/>
      <c r="Y84" s="276"/>
      <c r="Z84" s="276"/>
      <c r="BN84" s="284"/>
    </row>
    <row r="85" spans="1:66" s="283" customFormat="1">
      <c r="A85" s="276"/>
      <c r="B85" s="287"/>
      <c r="C85" s="288"/>
      <c r="D85" s="288"/>
      <c r="E85" s="288"/>
      <c r="F85" s="288"/>
      <c r="G85" s="288"/>
      <c r="H85" s="288"/>
      <c r="I85" s="288"/>
      <c r="J85" s="276"/>
      <c r="K85" s="276"/>
      <c r="L85" s="276"/>
      <c r="M85" s="276"/>
      <c r="N85" s="276"/>
      <c r="O85" s="276"/>
      <c r="P85" s="276"/>
      <c r="Q85" s="276"/>
      <c r="R85" s="276"/>
      <c r="S85" s="276"/>
      <c r="T85" s="276"/>
      <c r="U85" s="276"/>
      <c r="V85" s="276"/>
      <c r="W85" s="276"/>
      <c r="X85" s="276"/>
      <c r="Y85" s="276"/>
      <c r="Z85" s="276"/>
      <c r="BN85" s="284"/>
    </row>
    <row r="86" spans="1:66" s="283" customFormat="1">
      <c r="A86" s="276"/>
      <c r="B86" s="299"/>
      <c r="C86" s="288"/>
      <c r="D86" s="288"/>
      <c r="E86" s="288"/>
      <c r="F86" s="288"/>
      <c r="G86" s="288"/>
      <c r="H86" s="288"/>
      <c r="I86" s="288"/>
      <c r="J86" s="276"/>
      <c r="K86" s="276"/>
      <c r="L86" s="276"/>
      <c r="M86" s="276"/>
      <c r="N86" s="276"/>
      <c r="O86" s="276"/>
      <c r="P86" s="276"/>
      <c r="Q86" s="276"/>
      <c r="R86" s="276"/>
      <c r="S86" s="276"/>
      <c r="T86" s="276"/>
      <c r="U86" s="276"/>
      <c r="V86" s="276"/>
      <c r="W86" s="276"/>
      <c r="X86" s="276"/>
      <c r="Y86" s="276"/>
      <c r="Z86" s="276"/>
      <c r="BN86" s="284"/>
    </row>
    <row r="87" spans="1:66" s="283" customFormat="1">
      <c r="A87" s="276"/>
      <c r="B87" s="299"/>
      <c r="C87" s="288"/>
      <c r="D87" s="288"/>
      <c r="E87" s="288"/>
      <c r="F87" s="288"/>
      <c r="G87" s="288"/>
      <c r="H87" s="288"/>
      <c r="I87" s="288"/>
      <c r="J87" s="276"/>
      <c r="K87" s="276"/>
      <c r="L87" s="276"/>
      <c r="M87" s="276"/>
      <c r="N87" s="276"/>
      <c r="O87" s="276"/>
      <c r="P87" s="276"/>
      <c r="Q87" s="276"/>
      <c r="R87" s="276"/>
      <c r="S87" s="276"/>
      <c r="T87" s="276"/>
      <c r="U87" s="276"/>
      <c r="V87" s="276"/>
      <c r="W87" s="276"/>
      <c r="X87" s="276"/>
      <c r="Y87" s="276"/>
      <c r="Z87" s="276"/>
      <c r="BN87" s="284"/>
    </row>
    <row r="88" spans="1:66" s="283" customFormat="1">
      <c r="A88" s="276"/>
      <c r="B88" s="287"/>
      <c r="C88" s="288"/>
      <c r="D88" s="288"/>
      <c r="E88" s="288"/>
      <c r="F88" s="288"/>
      <c r="G88" s="288"/>
      <c r="H88" s="288"/>
      <c r="I88" s="288"/>
      <c r="J88" s="276"/>
      <c r="K88" s="276"/>
      <c r="L88" s="276"/>
      <c r="M88" s="276"/>
      <c r="N88" s="276"/>
      <c r="O88" s="276"/>
      <c r="P88" s="276"/>
      <c r="Q88" s="276"/>
      <c r="R88" s="276"/>
      <c r="S88" s="276"/>
      <c r="T88" s="276"/>
      <c r="U88" s="276"/>
      <c r="V88" s="276"/>
      <c r="W88" s="276"/>
      <c r="X88" s="276"/>
      <c r="Y88" s="276"/>
      <c r="Z88" s="276"/>
      <c r="BN88" s="284"/>
    </row>
    <row r="89" spans="1:66" s="283" customFormat="1">
      <c r="A89" s="276"/>
      <c r="B89" s="287"/>
      <c r="C89" s="288"/>
      <c r="D89" s="288"/>
      <c r="E89" s="288"/>
      <c r="F89" s="288"/>
      <c r="G89" s="288"/>
      <c r="H89" s="288"/>
      <c r="I89" s="288"/>
      <c r="J89" s="276"/>
      <c r="K89" s="276"/>
      <c r="L89" s="276"/>
      <c r="M89" s="276"/>
      <c r="N89" s="276"/>
      <c r="O89" s="276"/>
      <c r="P89" s="276"/>
      <c r="Q89" s="276"/>
      <c r="R89" s="276"/>
      <c r="S89" s="276"/>
      <c r="T89" s="276"/>
      <c r="U89" s="276"/>
      <c r="V89" s="276"/>
      <c r="W89" s="276"/>
      <c r="X89" s="276"/>
      <c r="Y89" s="276"/>
      <c r="Z89" s="276"/>
      <c r="BN89" s="284"/>
    </row>
    <row r="90" spans="1:66" s="283" customFormat="1">
      <c r="A90" s="288"/>
      <c r="B90" s="288"/>
      <c r="C90" s="288"/>
      <c r="D90" s="288"/>
      <c r="E90" s="288"/>
      <c r="F90" s="288"/>
      <c r="G90" s="288"/>
      <c r="H90" s="288"/>
      <c r="I90" s="288"/>
      <c r="J90" s="288"/>
      <c r="K90" s="288"/>
      <c r="L90" s="288"/>
      <c r="M90" s="288"/>
      <c r="N90" s="288"/>
      <c r="O90" s="288"/>
      <c r="P90" s="288"/>
      <c r="Q90" s="288"/>
      <c r="R90" s="288"/>
      <c r="S90" s="288"/>
      <c r="T90" s="288"/>
      <c r="U90" s="288"/>
      <c r="V90" s="288"/>
      <c r="W90" s="288"/>
      <c r="X90" s="288"/>
      <c r="Y90" s="288"/>
      <c r="Z90" s="288"/>
      <c r="BN90" s="284"/>
    </row>
    <row r="91" spans="1:66" s="283" customFormat="1">
      <c r="A91" s="288"/>
      <c r="B91" s="286"/>
      <c r="C91" s="288"/>
      <c r="D91" s="288"/>
      <c r="E91" s="288"/>
      <c r="F91" s="288"/>
      <c r="G91" s="288"/>
      <c r="H91" s="288"/>
      <c r="I91" s="288"/>
      <c r="J91" s="288"/>
      <c r="K91" s="288"/>
      <c r="L91" s="288"/>
      <c r="M91" s="288"/>
      <c r="N91" s="288"/>
      <c r="O91" s="288"/>
      <c r="P91" s="288"/>
      <c r="Q91" s="288"/>
      <c r="R91" s="288"/>
      <c r="S91" s="288"/>
      <c r="T91" s="288"/>
      <c r="U91" s="288"/>
      <c r="V91" s="288"/>
      <c r="W91" s="288"/>
      <c r="X91" s="288"/>
      <c r="Y91" s="288"/>
      <c r="Z91" s="288"/>
      <c r="BN91" s="284"/>
    </row>
    <row r="92" spans="1:66" s="283" customFormat="1">
      <c r="A92" s="288"/>
      <c r="B92" s="288"/>
      <c r="C92" s="288"/>
      <c r="D92" s="288"/>
      <c r="E92" s="288"/>
      <c r="F92" s="288"/>
      <c r="G92" s="288"/>
      <c r="H92" s="288"/>
      <c r="I92" s="288"/>
      <c r="J92" s="288"/>
      <c r="K92" s="288"/>
      <c r="L92" s="288"/>
      <c r="M92" s="288"/>
      <c r="N92" s="288"/>
      <c r="O92" s="288"/>
      <c r="P92" s="288"/>
      <c r="Q92" s="288"/>
      <c r="R92" s="288"/>
      <c r="S92" s="288"/>
      <c r="T92" s="288"/>
      <c r="U92" s="288"/>
      <c r="V92" s="288"/>
      <c r="W92" s="288"/>
      <c r="X92" s="288"/>
      <c r="Y92" s="288"/>
      <c r="Z92" s="288"/>
      <c r="BN92" s="284"/>
    </row>
    <row r="93" spans="1:66" s="283" customFormat="1">
      <c r="A93" s="288"/>
      <c r="B93" s="299"/>
      <c r="C93" s="287"/>
      <c r="D93" s="299"/>
      <c r="E93" s="299"/>
      <c r="F93" s="299"/>
      <c r="G93" s="299"/>
      <c r="H93" s="299"/>
      <c r="I93" s="299"/>
      <c r="J93" s="288"/>
      <c r="K93" s="288"/>
      <c r="L93" s="288"/>
      <c r="M93" s="288"/>
      <c r="N93" s="288"/>
      <c r="O93" s="288"/>
      <c r="P93" s="288"/>
      <c r="Q93" s="288"/>
      <c r="R93" s="288"/>
      <c r="S93" s="288"/>
      <c r="T93" s="288"/>
      <c r="U93" s="288"/>
      <c r="V93" s="288"/>
      <c r="W93" s="288"/>
      <c r="X93" s="288"/>
      <c r="Y93" s="288"/>
      <c r="Z93" s="288"/>
      <c r="BN93" s="284"/>
    </row>
    <row r="94" spans="1:66" s="283" customFormat="1">
      <c r="A94" s="288"/>
      <c r="B94" s="293"/>
      <c r="C94" s="293"/>
      <c r="D94" s="288"/>
      <c r="E94" s="298"/>
      <c r="F94" s="298"/>
      <c r="G94" s="288"/>
      <c r="H94" s="288"/>
      <c r="I94" s="288"/>
      <c r="J94" s="288"/>
      <c r="K94" s="288"/>
      <c r="L94" s="288"/>
      <c r="M94" s="288"/>
      <c r="N94" s="288"/>
      <c r="O94" s="288"/>
      <c r="P94" s="288"/>
      <c r="Q94" s="288"/>
      <c r="R94" s="288"/>
      <c r="S94" s="288"/>
      <c r="T94" s="288"/>
      <c r="U94" s="288"/>
      <c r="V94" s="288"/>
      <c r="W94" s="288"/>
      <c r="X94" s="288"/>
      <c r="Y94" s="288"/>
      <c r="Z94" s="288"/>
      <c r="BN94" s="284"/>
    </row>
    <row r="95" spans="1:66" s="283" customFormat="1">
      <c r="A95" s="288"/>
      <c r="B95" s="293"/>
      <c r="C95" s="293"/>
      <c r="D95" s="288"/>
      <c r="E95" s="298"/>
      <c r="F95" s="298"/>
      <c r="G95" s="288"/>
      <c r="H95" s="288"/>
      <c r="I95" s="288"/>
      <c r="J95" s="288"/>
      <c r="K95" s="288"/>
      <c r="L95" s="288"/>
      <c r="M95" s="288"/>
      <c r="N95" s="288"/>
      <c r="O95" s="288"/>
      <c r="P95" s="288"/>
      <c r="Q95" s="288"/>
      <c r="R95" s="288"/>
      <c r="S95" s="288"/>
      <c r="T95" s="288"/>
      <c r="U95" s="288"/>
      <c r="V95" s="288"/>
      <c r="W95" s="288"/>
      <c r="X95" s="288"/>
      <c r="Y95" s="288"/>
      <c r="Z95" s="288"/>
      <c r="BN95" s="284"/>
    </row>
    <row r="96" spans="1:66" s="283" customFormat="1">
      <c r="A96" s="288"/>
      <c r="B96" s="293"/>
      <c r="C96" s="293"/>
      <c r="D96" s="288"/>
      <c r="E96" s="298"/>
      <c r="F96" s="298"/>
      <c r="G96" s="288"/>
      <c r="H96" s="288"/>
      <c r="I96" s="288"/>
      <c r="J96" s="288"/>
      <c r="K96" s="288"/>
      <c r="L96" s="288"/>
      <c r="M96" s="288"/>
      <c r="N96" s="288"/>
      <c r="O96" s="288"/>
      <c r="P96" s="288"/>
      <c r="Q96" s="288"/>
      <c r="R96" s="288"/>
      <c r="S96" s="288"/>
      <c r="T96" s="288"/>
      <c r="U96" s="288"/>
      <c r="V96" s="288"/>
      <c r="W96" s="288"/>
      <c r="X96" s="288"/>
      <c r="Y96" s="288"/>
      <c r="Z96" s="288"/>
      <c r="BN96" s="284"/>
    </row>
    <row r="97" spans="1:66" s="283" customFormat="1">
      <c r="A97" s="288"/>
      <c r="B97" s="293"/>
      <c r="C97" s="293"/>
      <c r="D97" s="288"/>
      <c r="E97" s="298"/>
      <c r="F97" s="298"/>
      <c r="G97" s="288"/>
      <c r="H97" s="288"/>
      <c r="I97" s="288"/>
      <c r="J97" s="288"/>
      <c r="K97" s="288"/>
      <c r="L97" s="288"/>
      <c r="M97" s="288"/>
      <c r="N97" s="288"/>
      <c r="O97" s="288"/>
      <c r="P97" s="288"/>
      <c r="Q97" s="288"/>
      <c r="R97" s="288"/>
      <c r="S97" s="288"/>
      <c r="T97" s="288"/>
      <c r="U97" s="288"/>
      <c r="V97" s="288"/>
      <c r="W97" s="288"/>
      <c r="X97" s="288"/>
      <c r="Y97" s="288"/>
      <c r="Z97" s="288"/>
      <c r="BN97" s="284"/>
    </row>
    <row r="98" spans="1:66" s="283" customFormat="1">
      <c r="A98" s="288"/>
      <c r="B98" s="293"/>
      <c r="C98" s="293"/>
      <c r="D98" s="288"/>
      <c r="E98" s="298"/>
      <c r="F98" s="298"/>
      <c r="G98" s="288"/>
      <c r="H98" s="288"/>
      <c r="I98" s="288"/>
      <c r="J98" s="288"/>
      <c r="K98" s="288"/>
      <c r="L98" s="288"/>
      <c r="M98" s="288"/>
      <c r="N98" s="288"/>
      <c r="O98" s="288"/>
      <c r="P98" s="288"/>
      <c r="Q98" s="288"/>
      <c r="R98" s="288"/>
      <c r="S98" s="288"/>
      <c r="T98" s="288"/>
      <c r="U98" s="288"/>
      <c r="V98" s="288"/>
      <c r="W98" s="288"/>
      <c r="X98" s="288"/>
      <c r="Y98" s="288"/>
      <c r="Z98" s="288"/>
      <c r="BN98" s="284"/>
    </row>
    <row r="99" spans="1:66" s="283" customFormat="1">
      <c r="A99" s="299"/>
      <c r="B99" s="288"/>
      <c r="C99" s="288"/>
      <c r="D99" s="288"/>
      <c r="E99" s="288"/>
      <c r="F99" s="288"/>
      <c r="G99" s="288"/>
      <c r="H99" s="288"/>
      <c r="I99" s="288"/>
      <c r="J99" s="299"/>
      <c r="K99" s="299"/>
      <c r="L99" s="299"/>
      <c r="M99" s="299"/>
      <c r="N99" s="299"/>
      <c r="O99" s="299"/>
      <c r="P99" s="299"/>
      <c r="Q99" s="299"/>
      <c r="R99" s="299"/>
      <c r="S99" s="299"/>
      <c r="T99" s="299"/>
      <c r="U99" s="299"/>
      <c r="V99" s="299"/>
      <c r="W99" s="299"/>
      <c r="X99" s="299"/>
      <c r="Y99" s="299"/>
      <c r="Z99" s="299"/>
      <c r="BN99" s="284"/>
    </row>
    <row r="100" spans="1:66" s="283" customFormat="1">
      <c r="A100" s="288"/>
      <c r="B100" s="286"/>
      <c r="C100" s="288"/>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c r="BN100" s="284"/>
    </row>
    <row r="101" spans="1:66" s="283" customFormat="1">
      <c r="A101" s="288"/>
      <c r="B101" s="288"/>
      <c r="C101" s="288"/>
      <c r="D101" s="288"/>
      <c r="E101" s="288"/>
      <c r="F101" s="288"/>
      <c r="G101" s="288"/>
      <c r="H101" s="288"/>
      <c r="I101" s="288"/>
      <c r="J101" s="288"/>
      <c r="K101" s="288"/>
      <c r="L101" s="288"/>
      <c r="M101" s="288"/>
      <c r="N101" s="288"/>
      <c r="O101" s="288"/>
      <c r="P101" s="288"/>
      <c r="Q101" s="288"/>
      <c r="R101" s="288"/>
      <c r="S101" s="288"/>
      <c r="T101" s="288"/>
      <c r="U101" s="288"/>
      <c r="V101" s="288"/>
      <c r="W101" s="288"/>
      <c r="X101" s="288"/>
      <c r="Y101" s="288"/>
      <c r="Z101" s="288"/>
      <c r="BN101" s="284"/>
    </row>
    <row r="102" spans="1:66" s="283" customFormat="1">
      <c r="A102" s="288"/>
      <c r="B102" s="299"/>
      <c r="C102" s="287"/>
      <c r="D102" s="299"/>
      <c r="E102" s="299"/>
      <c r="F102" s="299"/>
      <c r="G102" s="299"/>
      <c r="H102" s="299"/>
      <c r="I102" s="299"/>
      <c r="J102" s="288"/>
      <c r="K102" s="288"/>
      <c r="L102" s="288"/>
      <c r="M102" s="288"/>
      <c r="N102" s="288"/>
      <c r="O102" s="288"/>
      <c r="P102" s="288"/>
      <c r="Q102" s="288"/>
      <c r="R102" s="288"/>
      <c r="S102" s="288"/>
      <c r="T102" s="288"/>
      <c r="U102" s="288"/>
      <c r="V102" s="288"/>
      <c r="W102" s="288"/>
      <c r="X102" s="288"/>
      <c r="Y102" s="288"/>
      <c r="Z102" s="288"/>
      <c r="BN102" s="284"/>
    </row>
    <row r="103" spans="1:66" s="283" customFormat="1">
      <c r="A103" s="288"/>
      <c r="B103" s="293"/>
      <c r="C103" s="293"/>
      <c r="D103" s="288"/>
      <c r="E103" s="288"/>
      <c r="F103" s="288"/>
      <c r="G103" s="288"/>
      <c r="H103" s="288"/>
      <c r="I103" s="288"/>
      <c r="J103" s="288"/>
      <c r="K103" s="288"/>
      <c r="L103" s="288"/>
      <c r="M103" s="288"/>
      <c r="N103" s="288"/>
      <c r="O103" s="288"/>
      <c r="P103" s="288"/>
      <c r="Q103" s="288"/>
      <c r="R103" s="288"/>
      <c r="S103" s="288"/>
      <c r="T103" s="288"/>
      <c r="U103" s="288"/>
      <c r="V103" s="288"/>
      <c r="W103" s="288"/>
      <c r="X103" s="288"/>
      <c r="Y103" s="288"/>
      <c r="Z103" s="288"/>
      <c r="BN103" s="284"/>
    </row>
    <row r="104" spans="1:66" s="283" customFormat="1">
      <c r="A104" s="288"/>
      <c r="B104" s="293"/>
      <c r="C104" s="293"/>
      <c r="D104" s="288"/>
      <c r="E104" s="288"/>
      <c r="F104" s="288"/>
      <c r="G104" s="288"/>
      <c r="H104" s="288"/>
      <c r="I104" s="288"/>
      <c r="J104" s="288"/>
      <c r="K104" s="288"/>
      <c r="L104" s="288"/>
      <c r="M104" s="288"/>
      <c r="N104" s="288"/>
      <c r="O104" s="288"/>
      <c r="P104" s="288"/>
      <c r="Q104" s="288"/>
      <c r="R104" s="288"/>
      <c r="S104" s="288"/>
      <c r="T104" s="288"/>
      <c r="U104" s="288"/>
      <c r="V104" s="288"/>
      <c r="W104" s="288"/>
      <c r="X104" s="288"/>
      <c r="Y104" s="288"/>
      <c r="Z104" s="288"/>
      <c r="BN104" s="284"/>
    </row>
    <row r="105" spans="1:66" s="283" customFormat="1">
      <c r="A105" s="288"/>
      <c r="B105" s="293"/>
      <c r="C105" s="293"/>
      <c r="D105" s="288"/>
      <c r="E105" s="288"/>
      <c r="F105" s="288"/>
      <c r="G105" s="288"/>
      <c r="H105" s="288"/>
      <c r="I105" s="288"/>
      <c r="J105" s="288"/>
      <c r="K105" s="288"/>
      <c r="L105" s="288"/>
      <c r="M105" s="288"/>
      <c r="N105" s="288"/>
      <c r="O105" s="288"/>
      <c r="P105" s="288"/>
      <c r="Q105" s="288"/>
      <c r="R105" s="288"/>
      <c r="S105" s="288"/>
      <c r="T105" s="288"/>
      <c r="U105" s="288"/>
      <c r="V105" s="288"/>
      <c r="W105" s="288"/>
      <c r="X105" s="288"/>
      <c r="Y105" s="288"/>
      <c r="Z105" s="288"/>
      <c r="BN105" s="284"/>
    </row>
    <row r="106" spans="1:66" s="283" customFormat="1">
      <c r="A106" s="288"/>
      <c r="B106" s="293"/>
      <c r="C106" s="293"/>
      <c r="D106" s="288"/>
      <c r="E106" s="288"/>
      <c r="F106" s="288"/>
      <c r="G106" s="288"/>
      <c r="H106" s="288"/>
      <c r="I106" s="288"/>
      <c r="J106" s="288"/>
      <c r="K106" s="288"/>
      <c r="L106" s="288"/>
      <c r="M106" s="288"/>
      <c r="N106" s="288"/>
      <c r="O106" s="288"/>
      <c r="P106" s="288"/>
      <c r="Q106" s="288"/>
      <c r="R106" s="288"/>
      <c r="S106" s="288"/>
      <c r="T106" s="288"/>
      <c r="U106" s="288"/>
      <c r="V106" s="288"/>
      <c r="W106" s="288"/>
      <c r="X106" s="288"/>
      <c r="Y106" s="288"/>
      <c r="Z106" s="288"/>
      <c r="BN106" s="284"/>
    </row>
    <row r="107" spans="1:66" s="283" customFormat="1">
      <c r="A107" s="288"/>
      <c r="B107" s="293"/>
      <c r="C107" s="293"/>
      <c r="D107" s="288"/>
      <c r="E107" s="288"/>
      <c r="F107" s="288"/>
      <c r="G107" s="288"/>
      <c r="H107" s="288"/>
      <c r="I107" s="288"/>
      <c r="J107" s="288"/>
      <c r="K107" s="288"/>
      <c r="L107" s="288"/>
      <c r="M107" s="288"/>
      <c r="N107" s="288"/>
      <c r="O107" s="288"/>
      <c r="P107" s="288"/>
      <c r="Q107" s="288"/>
      <c r="R107" s="288"/>
      <c r="S107" s="288"/>
      <c r="T107" s="288"/>
      <c r="U107" s="288"/>
      <c r="V107" s="288"/>
      <c r="W107" s="288"/>
      <c r="X107" s="288"/>
      <c r="Y107" s="288"/>
      <c r="Z107" s="288"/>
      <c r="BN107" s="284"/>
    </row>
    <row r="108" spans="1:66" s="283" customFormat="1">
      <c r="A108" s="299"/>
      <c r="B108" s="276"/>
      <c r="C108" s="276"/>
      <c r="D108" s="276"/>
      <c r="E108" s="276"/>
      <c r="F108" s="276"/>
      <c r="G108" s="276"/>
      <c r="H108" s="276"/>
      <c r="I108" s="276"/>
      <c r="J108" s="299"/>
      <c r="K108" s="299"/>
      <c r="L108" s="299"/>
      <c r="M108" s="299"/>
      <c r="N108" s="299"/>
      <c r="O108" s="299"/>
      <c r="P108" s="299"/>
      <c r="Q108" s="299"/>
      <c r="R108" s="299"/>
      <c r="S108" s="299"/>
      <c r="T108" s="299"/>
      <c r="U108" s="299"/>
      <c r="V108" s="299"/>
      <c r="W108" s="299"/>
      <c r="X108" s="299"/>
      <c r="Y108" s="299"/>
      <c r="Z108" s="299"/>
      <c r="BN108" s="284"/>
    </row>
    <row r="109" spans="1:66" s="283" customFormat="1">
      <c r="A109" s="288"/>
      <c r="B109" s="291"/>
      <c r="C109" s="276"/>
      <c r="D109" s="276"/>
      <c r="E109" s="276"/>
      <c r="F109" s="276"/>
      <c r="G109" s="276"/>
      <c r="H109" s="276"/>
      <c r="I109" s="276"/>
      <c r="J109" s="288"/>
      <c r="K109" s="288"/>
      <c r="L109" s="288"/>
      <c r="M109" s="288"/>
      <c r="N109" s="288"/>
      <c r="O109" s="288"/>
      <c r="P109" s="288"/>
      <c r="Q109" s="288"/>
      <c r="R109" s="288"/>
      <c r="S109" s="288"/>
      <c r="T109" s="288"/>
      <c r="U109" s="288"/>
      <c r="V109" s="288"/>
      <c r="W109" s="288"/>
      <c r="X109" s="288"/>
      <c r="Y109" s="288"/>
      <c r="Z109" s="288"/>
      <c r="BN109" s="284"/>
    </row>
    <row r="110" spans="1:66" s="283" customFormat="1">
      <c r="A110" s="288"/>
      <c r="B110" s="294"/>
      <c r="C110" s="276"/>
      <c r="D110" s="276"/>
      <c r="E110" s="276"/>
      <c r="F110" s="276"/>
      <c r="G110" s="276"/>
      <c r="H110" s="276"/>
      <c r="I110" s="276"/>
      <c r="J110" s="288"/>
      <c r="K110" s="288"/>
      <c r="L110" s="288"/>
      <c r="M110" s="288"/>
      <c r="N110" s="288"/>
      <c r="O110" s="288"/>
      <c r="P110" s="288"/>
      <c r="Q110" s="288"/>
      <c r="R110" s="288"/>
      <c r="S110" s="288"/>
      <c r="T110" s="288"/>
      <c r="U110" s="288"/>
      <c r="V110" s="288"/>
      <c r="W110" s="288"/>
      <c r="X110" s="288"/>
      <c r="Y110" s="288"/>
      <c r="Z110" s="288"/>
      <c r="BN110" s="284"/>
    </row>
    <row r="111" spans="1:66" s="283" customFormat="1">
      <c r="A111" s="288"/>
      <c r="B111" s="276"/>
      <c r="C111" s="296"/>
      <c r="D111" s="293"/>
      <c r="E111" s="276"/>
      <c r="F111" s="276"/>
      <c r="G111" s="276"/>
      <c r="H111" s="276"/>
      <c r="I111" s="276"/>
      <c r="J111" s="288"/>
      <c r="K111" s="288"/>
      <c r="L111" s="288"/>
      <c r="M111" s="288"/>
      <c r="N111" s="288"/>
      <c r="O111" s="288"/>
      <c r="P111" s="288"/>
      <c r="Q111" s="288"/>
      <c r="R111" s="288"/>
      <c r="S111" s="288"/>
      <c r="T111" s="288"/>
      <c r="U111" s="288"/>
      <c r="V111" s="288"/>
      <c r="W111" s="288"/>
      <c r="X111" s="288"/>
      <c r="Y111" s="288"/>
      <c r="Z111" s="288"/>
      <c r="BN111" s="284"/>
    </row>
    <row r="112" spans="1:66" s="283" customFormat="1">
      <c r="A112" s="288"/>
      <c r="B112" s="276"/>
      <c r="C112" s="285"/>
      <c r="D112" s="293"/>
      <c r="E112" s="276"/>
      <c r="F112" s="276"/>
      <c r="G112" s="276"/>
      <c r="H112" s="276"/>
      <c r="I112" s="276"/>
      <c r="J112" s="288"/>
      <c r="K112" s="288"/>
      <c r="L112" s="288"/>
      <c r="M112" s="288"/>
      <c r="N112" s="288"/>
      <c r="O112" s="288"/>
      <c r="P112" s="288"/>
      <c r="Q112" s="288"/>
      <c r="R112" s="288"/>
      <c r="S112" s="288"/>
      <c r="T112" s="288"/>
      <c r="U112" s="288"/>
      <c r="V112" s="288"/>
      <c r="W112" s="288"/>
      <c r="X112" s="288"/>
      <c r="Y112" s="288"/>
      <c r="Z112" s="288"/>
      <c r="BN112" s="284"/>
    </row>
    <row r="113" spans="1:66" s="283" customFormat="1">
      <c r="A113" s="288"/>
      <c r="B113" s="276"/>
      <c r="C113" s="285"/>
      <c r="D113" s="296"/>
      <c r="E113" s="296"/>
      <c r="F113" s="296"/>
      <c r="G113" s="276"/>
      <c r="H113" s="276"/>
      <c r="I113" s="276"/>
      <c r="J113" s="288"/>
      <c r="K113" s="288"/>
      <c r="L113" s="288"/>
      <c r="M113" s="288"/>
      <c r="N113" s="288"/>
      <c r="O113" s="288"/>
      <c r="P113" s="288"/>
      <c r="Q113" s="288"/>
      <c r="R113" s="288"/>
      <c r="S113" s="288"/>
      <c r="T113" s="288"/>
      <c r="U113" s="288"/>
      <c r="V113" s="288"/>
      <c r="W113" s="288"/>
      <c r="X113" s="288"/>
      <c r="Y113" s="288"/>
      <c r="Z113" s="288"/>
      <c r="BN113" s="284"/>
    </row>
    <row r="114" spans="1:66" s="283" customFormat="1">
      <c r="A114" s="276"/>
      <c r="B114" s="291"/>
      <c r="C114" s="285"/>
      <c r="D114" s="296"/>
      <c r="E114" s="296"/>
      <c r="F114" s="296"/>
      <c r="G114" s="276"/>
      <c r="H114" s="276"/>
      <c r="I114" s="276"/>
      <c r="J114" s="276"/>
      <c r="K114" s="276"/>
      <c r="L114" s="276"/>
      <c r="M114" s="276"/>
      <c r="N114" s="276"/>
      <c r="O114" s="276"/>
      <c r="P114" s="276"/>
      <c r="Q114" s="276"/>
      <c r="R114" s="276"/>
      <c r="S114" s="276"/>
      <c r="T114" s="276"/>
      <c r="U114" s="276"/>
      <c r="V114" s="276"/>
      <c r="W114" s="276"/>
      <c r="X114" s="276"/>
      <c r="Y114" s="276"/>
      <c r="Z114" s="276"/>
      <c r="BN114" s="284"/>
    </row>
    <row r="115" spans="1:66" s="283" customFormat="1">
      <c r="A115" s="276"/>
      <c r="B115" s="276"/>
      <c r="C115" s="285"/>
      <c r="D115" s="296"/>
      <c r="E115" s="296"/>
      <c r="F115" s="296"/>
      <c r="G115" s="276"/>
      <c r="H115" s="276"/>
      <c r="I115" s="276"/>
      <c r="J115" s="276"/>
      <c r="K115" s="276"/>
      <c r="L115" s="276"/>
      <c r="M115" s="276"/>
      <c r="N115" s="276"/>
      <c r="O115" s="276"/>
      <c r="P115" s="276"/>
      <c r="Q115" s="276"/>
      <c r="R115" s="276"/>
      <c r="S115" s="276"/>
      <c r="T115" s="276"/>
      <c r="U115" s="276"/>
      <c r="V115" s="276"/>
      <c r="W115" s="276"/>
      <c r="X115" s="276"/>
      <c r="Y115" s="276"/>
      <c r="Z115" s="276"/>
      <c r="BN115" s="284"/>
    </row>
    <row r="116" spans="1:66" s="283" customFormat="1">
      <c r="A116" s="276"/>
      <c r="B116" s="288"/>
      <c r="C116" s="286"/>
      <c r="D116" s="286"/>
      <c r="E116" s="286"/>
      <c r="F116" s="286"/>
      <c r="G116" s="286"/>
      <c r="H116" s="286"/>
      <c r="I116" s="288"/>
      <c r="J116" s="276"/>
      <c r="K116" s="276"/>
      <c r="L116" s="276"/>
      <c r="M116" s="276"/>
      <c r="N116" s="276"/>
      <c r="O116" s="276"/>
      <c r="P116" s="276"/>
      <c r="Q116" s="276"/>
      <c r="R116" s="276"/>
      <c r="S116" s="276"/>
      <c r="T116" s="276"/>
      <c r="U116" s="276"/>
      <c r="V116" s="276"/>
      <c r="W116" s="276"/>
      <c r="X116" s="276"/>
      <c r="Y116" s="276"/>
      <c r="Z116" s="276"/>
      <c r="BN116" s="284"/>
    </row>
    <row r="117" spans="1:66" s="283" customFormat="1">
      <c r="A117" s="276"/>
      <c r="B117" s="287"/>
      <c r="C117" s="288"/>
      <c r="D117" s="288"/>
      <c r="E117" s="288"/>
      <c r="F117" s="288"/>
      <c r="G117" s="288"/>
      <c r="H117" s="288"/>
      <c r="I117" s="288"/>
      <c r="J117" s="276"/>
      <c r="K117" s="276"/>
      <c r="L117" s="276"/>
      <c r="M117" s="276"/>
      <c r="N117" s="276"/>
      <c r="O117" s="276"/>
      <c r="P117" s="276"/>
      <c r="Q117" s="276"/>
      <c r="R117" s="276"/>
      <c r="S117" s="276"/>
      <c r="T117" s="276"/>
      <c r="U117" s="276"/>
      <c r="V117" s="276"/>
      <c r="W117" s="276"/>
      <c r="X117" s="276"/>
      <c r="Y117" s="276"/>
      <c r="Z117" s="276"/>
      <c r="BN117" s="284"/>
    </row>
    <row r="118" spans="1:66" s="283" customFormat="1">
      <c r="A118" s="276"/>
      <c r="B118" s="286"/>
      <c r="C118" s="288"/>
      <c r="D118" s="288"/>
      <c r="E118" s="288"/>
      <c r="F118" s="288"/>
      <c r="G118" s="288"/>
      <c r="H118" s="288"/>
      <c r="I118" s="288"/>
      <c r="J118" s="276"/>
      <c r="K118" s="276"/>
      <c r="L118" s="276"/>
      <c r="M118" s="276"/>
      <c r="N118" s="276"/>
      <c r="O118" s="276"/>
      <c r="P118" s="276"/>
      <c r="Q118" s="276"/>
      <c r="R118" s="276"/>
      <c r="S118" s="276"/>
      <c r="T118" s="276"/>
      <c r="U118" s="276"/>
      <c r="V118" s="276"/>
      <c r="W118" s="276"/>
      <c r="X118" s="276"/>
      <c r="Y118" s="276"/>
      <c r="Z118" s="276"/>
      <c r="BN118" s="284"/>
    </row>
    <row r="119" spans="1:66" s="283" customFormat="1">
      <c r="A119" s="276"/>
      <c r="B119" s="286"/>
      <c r="C119" s="288"/>
      <c r="D119" s="288"/>
      <c r="E119" s="288"/>
      <c r="F119" s="288"/>
      <c r="G119" s="288"/>
      <c r="H119" s="288"/>
      <c r="I119" s="288"/>
      <c r="J119" s="276"/>
      <c r="K119" s="276"/>
      <c r="L119" s="276"/>
      <c r="M119" s="276"/>
      <c r="N119" s="276"/>
      <c r="O119" s="276"/>
      <c r="P119" s="276"/>
      <c r="Q119" s="276"/>
      <c r="R119" s="276"/>
      <c r="S119" s="276"/>
      <c r="T119" s="276"/>
      <c r="U119" s="276"/>
      <c r="V119" s="276"/>
      <c r="W119" s="276"/>
      <c r="X119" s="276"/>
      <c r="Y119" s="276"/>
      <c r="Z119" s="276"/>
      <c r="BN119" s="284"/>
    </row>
    <row r="120" spans="1:66" s="283" customFormat="1">
      <c r="A120" s="276"/>
      <c r="B120" s="287"/>
      <c r="C120" s="288"/>
      <c r="D120" s="288"/>
      <c r="E120" s="288"/>
      <c r="F120" s="288"/>
      <c r="G120" s="288"/>
      <c r="H120" s="288"/>
      <c r="I120" s="288"/>
      <c r="J120" s="276"/>
      <c r="K120" s="276"/>
      <c r="L120" s="276"/>
      <c r="M120" s="276"/>
      <c r="N120" s="276"/>
      <c r="O120" s="276"/>
      <c r="P120" s="276"/>
      <c r="Q120" s="276"/>
      <c r="R120" s="276"/>
      <c r="S120" s="276"/>
      <c r="T120" s="276"/>
      <c r="U120" s="276"/>
      <c r="V120" s="276"/>
      <c r="W120" s="276"/>
      <c r="X120" s="276"/>
      <c r="Y120" s="276"/>
      <c r="Z120" s="276"/>
      <c r="BN120" s="284"/>
    </row>
    <row r="121" spans="1:66" s="283" customFormat="1">
      <c r="A121" s="276"/>
      <c r="B121" s="287"/>
      <c r="C121" s="288"/>
      <c r="D121" s="288"/>
      <c r="E121" s="288"/>
      <c r="F121" s="288"/>
      <c r="G121" s="288"/>
      <c r="H121" s="288"/>
      <c r="I121" s="288"/>
      <c r="J121" s="276"/>
      <c r="K121" s="276"/>
      <c r="L121" s="276"/>
      <c r="M121" s="276"/>
      <c r="N121" s="276"/>
      <c r="O121" s="276"/>
      <c r="P121" s="276"/>
      <c r="Q121" s="276"/>
      <c r="R121" s="276"/>
      <c r="S121" s="276"/>
      <c r="T121" s="276"/>
      <c r="U121" s="276"/>
      <c r="V121" s="276"/>
      <c r="W121" s="276"/>
      <c r="X121" s="276"/>
      <c r="Y121" s="276"/>
      <c r="Z121" s="276"/>
      <c r="BN121" s="284"/>
    </row>
    <row r="122" spans="1:66" s="283" customFormat="1">
      <c r="A122" s="288"/>
      <c r="B122" s="288"/>
      <c r="C122" s="288"/>
      <c r="D122" s="288"/>
      <c r="E122" s="288"/>
      <c r="F122" s="288"/>
      <c r="G122" s="288"/>
      <c r="H122" s="288"/>
      <c r="I122" s="288"/>
      <c r="J122" s="288"/>
      <c r="K122" s="288"/>
      <c r="L122" s="288"/>
      <c r="M122" s="288"/>
      <c r="N122" s="288"/>
      <c r="O122" s="288"/>
      <c r="P122" s="288"/>
      <c r="Q122" s="288"/>
      <c r="R122" s="288"/>
      <c r="S122" s="288"/>
      <c r="T122" s="288"/>
      <c r="U122" s="288"/>
      <c r="V122" s="288"/>
      <c r="W122" s="288"/>
      <c r="X122" s="288"/>
      <c r="Y122" s="288"/>
      <c r="Z122" s="288"/>
      <c r="BN122" s="284"/>
    </row>
    <row r="123" spans="1:66" s="283" customFormat="1">
      <c r="A123" s="288"/>
      <c r="B123" s="286"/>
      <c r="C123" s="288"/>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c r="BN123" s="284"/>
    </row>
    <row r="124" spans="1:66" s="283" customFormat="1">
      <c r="A124" s="288"/>
      <c r="B124" s="288"/>
      <c r="C124" s="288"/>
      <c r="D124" s="288"/>
      <c r="E124" s="288"/>
      <c r="F124" s="288"/>
      <c r="G124" s="288"/>
      <c r="H124" s="288"/>
      <c r="I124" s="288"/>
      <c r="J124" s="288"/>
      <c r="K124" s="288"/>
      <c r="L124" s="288"/>
      <c r="M124" s="288"/>
      <c r="N124" s="288"/>
      <c r="O124" s="288"/>
      <c r="P124" s="288"/>
      <c r="Q124" s="288"/>
      <c r="R124" s="288"/>
      <c r="S124" s="288"/>
      <c r="T124" s="288"/>
      <c r="U124" s="288"/>
      <c r="V124" s="288"/>
      <c r="W124" s="288"/>
      <c r="X124" s="288"/>
      <c r="Y124" s="288"/>
      <c r="Z124" s="288"/>
      <c r="BN124" s="284"/>
    </row>
    <row r="125" spans="1:66" s="283" customFormat="1">
      <c r="A125" s="288"/>
      <c r="B125" s="299"/>
      <c r="C125" s="287"/>
      <c r="D125" s="299"/>
      <c r="E125" s="299"/>
      <c r="F125" s="299"/>
      <c r="G125" s="299"/>
      <c r="H125" s="299"/>
      <c r="I125" s="299"/>
      <c r="J125" s="288"/>
      <c r="K125" s="288"/>
      <c r="L125" s="288"/>
      <c r="M125" s="288"/>
      <c r="N125" s="288"/>
      <c r="O125" s="288"/>
      <c r="P125" s="288"/>
      <c r="Q125" s="288"/>
      <c r="R125" s="288"/>
      <c r="S125" s="288"/>
      <c r="T125" s="288"/>
      <c r="U125" s="288"/>
      <c r="V125" s="288"/>
      <c r="W125" s="288"/>
      <c r="X125" s="288"/>
      <c r="Y125" s="288"/>
      <c r="Z125" s="288"/>
      <c r="BN125" s="284"/>
    </row>
    <row r="126" spans="1:66" s="283" customFormat="1">
      <c r="A126" s="288"/>
      <c r="B126" s="293"/>
      <c r="C126" s="293"/>
      <c r="D126" s="288"/>
      <c r="E126" s="298"/>
      <c r="F126" s="298"/>
      <c r="G126" s="288"/>
      <c r="H126" s="288"/>
      <c r="I126" s="288"/>
      <c r="J126" s="288"/>
      <c r="K126" s="288"/>
      <c r="L126" s="288"/>
      <c r="M126" s="288"/>
      <c r="N126" s="288"/>
      <c r="O126" s="288"/>
      <c r="P126" s="288"/>
      <c r="Q126" s="288"/>
      <c r="R126" s="288"/>
      <c r="S126" s="288"/>
      <c r="T126" s="288"/>
      <c r="U126" s="288"/>
      <c r="V126" s="288"/>
      <c r="W126" s="288"/>
      <c r="X126" s="288"/>
      <c r="Y126" s="288"/>
      <c r="Z126" s="288"/>
      <c r="BN126" s="284"/>
    </row>
    <row r="127" spans="1:66" s="283" customFormat="1">
      <c r="A127" s="288"/>
      <c r="B127" s="293"/>
      <c r="C127" s="293"/>
      <c r="D127" s="288"/>
      <c r="E127" s="298"/>
      <c r="F127" s="298"/>
      <c r="G127" s="288"/>
      <c r="H127" s="288"/>
      <c r="I127" s="288"/>
      <c r="J127" s="288"/>
      <c r="K127" s="288"/>
      <c r="L127" s="288"/>
      <c r="M127" s="288"/>
      <c r="N127" s="288"/>
      <c r="O127" s="288"/>
      <c r="P127" s="288"/>
      <c r="Q127" s="288"/>
      <c r="R127" s="288"/>
      <c r="S127" s="288"/>
      <c r="T127" s="288"/>
      <c r="U127" s="288"/>
      <c r="V127" s="288"/>
      <c r="W127" s="288"/>
      <c r="X127" s="288"/>
      <c r="Y127" s="288"/>
      <c r="Z127" s="288"/>
      <c r="BN127" s="284"/>
    </row>
    <row r="128" spans="1:66" s="283" customFormat="1">
      <c r="A128" s="288"/>
      <c r="B128" s="293"/>
      <c r="C128" s="293"/>
      <c r="D128" s="288"/>
      <c r="E128" s="298"/>
      <c r="F128" s="288"/>
      <c r="G128" s="288"/>
      <c r="H128" s="288"/>
      <c r="I128" s="288"/>
      <c r="J128" s="288"/>
      <c r="K128" s="288"/>
      <c r="L128" s="288"/>
      <c r="M128" s="288"/>
      <c r="N128" s="288"/>
      <c r="O128" s="288"/>
      <c r="P128" s="288"/>
      <c r="Q128" s="288"/>
      <c r="R128" s="288"/>
      <c r="S128" s="288"/>
      <c r="T128" s="288"/>
      <c r="U128" s="288"/>
      <c r="V128" s="288"/>
      <c r="W128" s="288"/>
      <c r="X128" s="288"/>
      <c r="Y128" s="288"/>
      <c r="Z128" s="288"/>
      <c r="BN128" s="284"/>
    </row>
    <row r="129" spans="1:66" s="283" customFormat="1">
      <c r="A129" s="288"/>
      <c r="B129" s="293"/>
      <c r="C129" s="293"/>
      <c r="D129" s="288"/>
      <c r="E129" s="298"/>
      <c r="F129" s="298"/>
      <c r="G129" s="288"/>
      <c r="H129" s="288"/>
      <c r="I129" s="288"/>
      <c r="J129" s="288"/>
      <c r="K129" s="288"/>
      <c r="L129" s="288"/>
      <c r="M129" s="288"/>
      <c r="N129" s="288"/>
      <c r="O129" s="288"/>
      <c r="P129" s="288"/>
      <c r="Q129" s="288"/>
      <c r="R129" s="288"/>
      <c r="S129" s="288"/>
      <c r="T129" s="288"/>
      <c r="U129" s="288"/>
      <c r="V129" s="288"/>
      <c r="W129" s="288"/>
      <c r="X129" s="288"/>
      <c r="Y129" s="288"/>
      <c r="Z129" s="288"/>
      <c r="BN129" s="284"/>
    </row>
    <row r="130" spans="1:66" s="283" customFormat="1">
      <c r="A130" s="288"/>
      <c r="B130" s="293"/>
      <c r="C130" s="293"/>
      <c r="D130" s="288"/>
      <c r="E130" s="298"/>
      <c r="F130" s="298"/>
      <c r="G130" s="288"/>
      <c r="H130" s="288"/>
      <c r="I130" s="288"/>
      <c r="J130" s="288"/>
      <c r="K130" s="288"/>
      <c r="L130" s="288"/>
      <c r="M130" s="288"/>
      <c r="N130" s="288"/>
      <c r="O130" s="288"/>
      <c r="P130" s="288"/>
      <c r="Q130" s="288"/>
      <c r="R130" s="288"/>
      <c r="S130" s="288"/>
      <c r="T130" s="288"/>
      <c r="U130" s="288"/>
      <c r="V130" s="288"/>
      <c r="W130" s="288"/>
      <c r="X130" s="288"/>
      <c r="Y130" s="288"/>
      <c r="Z130" s="288"/>
      <c r="BN130" s="284"/>
    </row>
    <row r="131" spans="1:66" s="283" customFormat="1">
      <c r="A131" s="299"/>
      <c r="B131" s="288"/>
      <c r="C131" s="288"/>
      <c r="D131" s="288"/>
      <c r="E131" s="288"/>
      <c r="F131" s="288"/>
      <c r="G131" s="288"/>
      <c r="H131" s="288"/>
      <c r="I131" s="288"/>
      <c r="J131" s="299"/>
      <c r="K131" s="299"/>
      <c r="L131" s="299"/>
      <c r="M131" s="299"/>
      <c r="N131" s="299"/>
      <c r="O131" s="299"/>
      <c r="P131" s="299"/>
      <c r="Q131" s="299"/>
      <c r="R131" s="299"/>
      <c r="S131" s="299"/>
      <c r="T131" s="299"/>
      <c r="U131" s="299"/>
      <c r="V131" s="299"/>
      <c r="W131" s="299"/>
      <c r="X131" s="299"/>
      <c r="Y131" s="299"/>
      <c r="Z131" s="299"/>
      <c r="BN131" s="284"/>
    </row>
    <row r="132" spans="1:66" s="283" customFormat="1">
      <c r="A132" s="288"/>
      <c r="B132" s="286"/>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BN132" s="284"/>
    </row>
    <row r="133" spans="1:66" s="283" customFormat="1">
      <c r="A133" s="288"/>
      <c r="B133" s="288"/>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BN133" s="284"/>
    </row>
    <row r="134" spans="1:66" s="283" customFormat="1">
      <c r="A134" s="288"/>
      <c r="B134" s="299"/>
      <c r="C134" s="287"/>
      <c r="D134" s="299"/>
      <c r="E134" s="299"/>
      <c r="F134" s="299"/>
      <c r="G134" s="299"/>
      <c r="H134" s="299"/>
      <c r="I134" s="299"/>
      <c r="J134" s="288"/>
      <c r="K134" s="288"/>
      <c r="L134" s="288"/>
      <c r="M134" s="288"/>
      <c r="N134" s="288"/>
      <c r="O134" s="288"/>
      <c r="P134" s="288"/>
      <c r="Q134" s="288"/>
      <c r="R134" s="288"/>
      <c r="S134" s="288"/>
      <c r="T134" s="288"/>
      <c r="U134" s="288"/>
      <c r="V134" s="288"/>
      <c r="W134" s="288"/>
      <c r="X134" s="288"/>
      <c r="Y134" s="288"/>
      <c r="Z134" s="288"/>
      <c r="BN134" s="284"/>
    </row>
    <row r="135" spans="1:66" s="283" customFormat="1">
      <c r="A135" s="288"/>
      <c r="B135" s="293"/>
      <c r="C135" s="293"/>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BN135" s="284"/>
    </row>
    <row r="136" spans="1:66" s="283" customFormat="1">
      <c r="A136" s="288"/>
      <c r="B136" s="293"/>
      <c r="C136" s="293"/>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BN136" s="284"/>
    </row>
    <row r="137" spans="1:66" s="283" customFormat="1">
      <c r="A137" s="288"/>
      <c r="B137" s="293"/>
      <c r="C137" s="293"/>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BN137" s="284"/>
    </row>
    <row r="138" spans="1:66" s="283" customFormat="1">
      <c r="A138" s="288"/>
      <c r="B138" s="293"/>
      <c r="C138" s="293"/>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BN138" s="284"/>
    </row>
    <row r="139" spans="1:66" s="283" customFormat="1">
      <c r="A139" s="288"/>
      <c r="B139" s="293"/>
      <c r="C139" s="293"/>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BN139" s="284"/>
    </row>
    <row r="140" spans="1:66" s="283" customFormat="1">
      <c r="A140" s="299"/>
      <c r="B140" s="276"/>
      <c r="C140" s="276"/>
      <c r="D140" s="276"/>
      <c r="E140" s="276"/>
      <c r="F140" s="276"/>
      <c r="G140" s="276"/>
      <c r="H140" s="276"/>
      <c r="I140" s="276"/>
      <c r="J140" s="299"/>
      <c r="K140" s="299"/>
      <c r="L140" s="299"/>
      <c r="M140" s="299"/>
      <c r="N140" s="299"/>
      <c r="O140" s="299"/>
      <c r="P140" s="299"/>
      <c r="Q140" s="299"/>
      <c r="R140" s="299"/>
      <c r="S140" s="299"/>
      <c r="T140" s="299"/>
      <c r="U140" s="299"/>
      <c r="V140" s="299"/>
      <c r="W140" s="299"/>
      <c r="X140" s="299"/>
      <c r="Y140" s="299"/>
      <c r="Z140" s="299"/>
      <c r="BN140" s="284"/>
    </row>
    <row r="141" spans="1:66" s="283" customFormat="1">
      <c r="A141" s="288"/>
      <c r="J141" s="288"/>
      <c r="K141" s="288"/>
      <c r="L141" s="288"/>
      <c r="M141" s="288"/>
      <c r="N141" s="288"/>
      <c r="O141" s="288"/>
      <c r="P141" s="288"/>
      <c r="Q141" s="288"/>
      <c r="R141" s="288"/>
      <c r="S141" s="288"/>
      <c r="T141" s="288"/>
      <c r="U141" s="288"/>
      <c r="V141" s="288"/>
      <c r="W141" s="288"/>
      <c r="X141" s="288"/>
      <c r="Y141" s="288"/>
      <c r="Z141" s="288"/>
      <c r="BN141" s="284"/>
    </row>
    <row r="142" spans="1:66" s="283" customFormat="1">
      <c r="A142" s="288"/>
      <c r="J142" s="288"/>
      <c r="K142" s="288"/>
      <c r="L142" s="288"/>
      <c r="M142" s="288"/>
      <c r="N142" s="288"/>
      <c r="O142" s="288"/>
      <c r="P142" s="288"/>
      <c r="Q142" s="288"/>
      <c r="R142" s="288"/>
      <c r="S142" s="288"/>
      <c r="T142" s="288"/>
      <c r="U142" s="288"/>
      <c r="V142" s="288"/>
      <c r="W142" s="288"/>
      <c r="X142" s="288"/>
      <c r="Y142" s="288"/>
      <c r="Z142" s="288"/>
      <c r="BN142" s="284"/>
    </row>
    <row r="143" spans="1:66" s="283" customFormat="1">
      <c r="A143" s="288"/>
      <c r="J143" s="288"/>
      <c r="K143" s="288"/>
      <c r="L143" s="288"/>
      <c r="M143" s="288"/>
      <c r="N143" s="288"/>
      <c r="O143" s="288"/>
      <c r="P143" s="288"/>
      <c r="Q143" s="288"/>
      <c r="R143" s="288"/>
      <c r="S143" s="288"/>
      <c r="T143" s="288"/>
      <c r="U143" s="288"/>
      <c r="V143" s="288"/>
      <c r="W143" s="288"/>
      <c r="X143" s="288"/>
      <c r="Y143" s="288"/>
      <c r="Z143" s="288"/>
      <c r="BN143" s="284"/>
    </row>
    <row r="144" spans="1:66" s="283" customFormat="1">
      <c r="A144" s="288"/>
      <c r="J144" s="288"/>
      <c r="K144" s="288"/>
      <c r="L144" s="288"/>
      <c r="M144" s="288"/>
      <c r="N144" s="288"/>
      <c r="O144" s="288"/>
      <c r="P144" s="288"/>
      <c r="Q144" s="288"/>
      <c r="R144" s="288"/>
      <c r="S144" s="288"/>
      <c r="T144" s="288"/>
      <c r="U144" s="288"/>
      <c r="V144" s="288"/>
      <c r="W144" s="288"/>
      <c r="X144" s="288"/>
      <c r="Y144" s="288"/>
      <c r="Z144" s="288"/>
      <c r="BN144" s="284"/>
    </row>
    <row r="145" spans="1:66" s="283" customFormat="1">
      <c r="A145" s="288"/>
      <c r="J145" s="288"/>
      <c r="K145" s="288"/>
      <c r="L145" s="288"/>
      <c r="M145" s="288"/>
      <c r="N145" s="288"/>
      <c r="O145" s="288"/>
      <c r="P145" s="288"/>
      <c r="Q145" s="288"/>
      <c r="R145" s="288"/>
      <c r="S145" s="288"/>
      <c r="T145" s="288"/>
      <c r="U145" s="288"/>
      <c r="V145" s="288"/>
      <c r="W145" s="288"/>
      <c r="X145" s="288"/>
      <c r="Y145" s="288"/>
      <c r="Z145" s="288"/>
      <c r="BN145" s="284"/>
    </row>
    <row r="146" spans="1:66" s="283" customFormat="1">
      <c r="A146" s="276"/>
      <c r="J146" s="276"/>
      <c r="K146" s="276"/>
      <c r="L146" s="276"/>
      <c r="M146" s="276"/>
      <c r="N146" s="276"/>
      <c r="O146" s="276"/>
      <c r="P146" s="276"/>
      <c r="Q146" s="276"/>
      <c r="R146" s="276"/>
      <c r="S146" s="276"/>
      <c r="T146" s="276"/>
      <c r="U146" s="276"/>
      <c r="V146" s="276"/>
      <c r="W146" s="276"/>
      <c r="X146" s="276"/>
      <c r="Y146" s="276"/>
      <c r="Z146" s="276"/>
      <c r="BN146" s="284"/>
    </row>
    <row r="147" spans="1:66" s="283" customFormat="1">
      <c r="BN147" s="284"/>
    </row>
    <row r="148" spans="1:66" s="283" customFormat="1">
      <c r="BN148" s="284"/>
    </row>
    <row r="149" spans="1:66" s="283" customFormat="1">
      <c r="BN149" s="284"/>
    </row>
    <row r="150" spans="1:66" s="283" customFormat="1">
      <c r="BN150" s="284"/>
    </row>
    <row r="151" spans="1:66" s="283" customFormat="1">
      <c r="BN151" s="284"/>
    </row>
    <row r="152" spans="1:66" s="283" customFormat="1">
      <c r="BN152" s="284"/>
    </row>
    <row r="153" spans="1:66" s="283" customFormat="1">
      <c r="BN153" s="284"/>
    </row>
    <row r="154" spans="1:66" s="283" customFormat="1">
      <c r="BN154" s="284"/>
    </row>
    <row r="155" spans="1:66" s="283" customFormat="1">
      <c r="BN155" s="284"/>
    </row>
    <row r="156" spans="1:66" s="283" customFormat="1">
      <c r="BN156" s="284"/>
    </row>
    <row r="157" spans="1:66" s="283" customFormat="1">
      <c r="BN157" s="284"/>
    </row>
    <row r="158" spans="1:66" s="283" customFormat="1">
      <c r="BN158" s="284"/>
    </row>
    <row r="159" spans="1:66" s="283" customFormat="1">
      <c r="BN159" s="284"/>
    </row>
    <row r="160" spans="1:66" s="283" customFormat="1">
      <c r="BN160" s="284"/>
    </row>
    <row r="161" spans="66:66" s="283" customFormat="1">
      <c r="BN161" s="284"/>
    </row>
    <row r="162" spans="66:66" s="283" customFormat="1">
      <c r="BN162" s="284"/>
    </row>
    <row r="163" spans="66:66" s="283" customFormat="1">
      <c r="BN163" s="284"/>
    </row>
    <row r="164" spans="66:66" s="283" customFormat="1">
      <c r="BN164" s="284"/>
    </row>
    <row r="165" spans="66:66" s="283" customFormat="1">
      <c r="BN165" s="284"/>
    </row>
    <row r="166" spans="66:66" s="283" customFormat="1">
      <c r="BN166" s="284"/>
    </row>
    <row r="167" spans="66:66" s="283" customFormat="1">
      <c r="BN167" s="284"/>
    </row>
    <row r="168" spans="66:66" s="283" customFormat="1">
      <c r="BN168" s="284"/>
    </row>
    <row r="169" spans="66:66" s="283" customFormat="1">
      <c r="BN169" s="284"/>
    </row>
    <row r="170" spans="66:66" s="283" customFormat="1">
      <c r="BN170" s="284"/>
    </row>
    <row r="171" spans="66:66" s="283" customFormat="1">
      <c r="BN171" s="284"/>
    </row>
    <row r="172" spans="66:66" s="283" customFormat="1">
      <c r="BN172" s="284"/>
    </row>
    <row r="173" spans="66:66" s="283" customFormat="1">
      <c r="BN173" s="284"/>
    </row>
    <row r="174" spans="66:66" s="283" customFormat="1">
      <c r="BN174" s="284"/>
    </row>
    <row r="175" spans="66:66" s="283" customFormat="1">
      <c r="BN175" s="284"/>
    </row>
    <row r="176" spans="66:66" s="283" customFormat="1">
      <c r="BN176" s="284"/>
    </row>
    <row r="177" spans="66:66" s="283" customFormat="1">
      <c r="BN177" s="284"/>
    </row>
    <row r="178" spans="66:66" s="283" customFormat="1">
      <c r="BN178" s="284"/>
    </row>
    <row r="179" spans="66:66" s="283" customFormat="1">
      <c r="BN179" s="284"/>
    </row>
    <row r="180" spans="66:66" s="283" customFormat="1">
      <c r="BN180" s="284"/>
    </row>
    <row r="181" spans="66:66" s="283" customFormat="1">
      <c r="BN181" s="284"/>
    </row>
    <row r="182" spans="66:66" s="283" customFormat="1">
      <c r="BN182" s="284"/>
    </row>
    <row r="183" spans="66:66" s="283" customFormat="1">
      <c r="BN183" s="284"/>
    </row>
    <row r="184" spans="66:66" s="283" customFormat="1">
      <c r="BN184" s="284"/>
    </row>
    <row r="185" spans="66:66" s="283" customFormat="1">
      <c r="BN185" s="284"/>
    </row>
    <row r="186" spans="66:66" s="283" customFormat="1">
      <c r="BN186" s="284"/>
    </row>
    <row r="187" spans="66:66" s="283" customFormat="1">
      <c r="BN187" s="284"/>
    </row>
    <row r="188" spans="66:66" s="283" customFormat="1">
      <c r="BN188" s="284"/>
    </row>
    <row r="189" spans="66:66" s="283" customFormat="1">
      <c r="BN189" s="284"/>
    </row>
    <row r="190" spans="66:66" s="283" customFormat="1">
      <c r="BN190" s="284"/>
    </row>
    <row r="191" spans="66:66" s="283" customFormat="1">
      <c r="BN191" s="284"/>
    </row>
    <row r="192" spans="66:66" s="283" customFormat="1">
      <c r="BN192" s="284"/>
    </row>
    <row r="193" spans="66:66" s="283" customFormat="1">
      <c r="BN193" s="284"/>
    </row>
    <row r="194" spans="66:66" s="283" customFormat="1">
      <c r="BN194" s="284"/>
    </row>
    <row r="195" spans="66:66" s="283" customFormat="1">
      <c r="BN195" s="284"/>
    </row>
    <row r="196" spans="66:66" s="283" customFormat="1">
      <c r="BN196" s="284"/>
    </row>
    <row r="197" spans="66:66" s="283" customFormat="1">
      <c r="BN197" s="284"/>
    </row>
    <row r="198" spans="66:66" s="283" customFormat="1">
      <c r="BN198" s="284"/>
    </row>
    <row r="199" spans="66:66" s="283" customFormat="1">
      <c r="BN199" s="284"/>
    </row>
    <row r="200" spans="66:66" s="283" customFormat="1">
      <c r="BN200" s="284"/>
    </row>
    <row r="201" spans="66:66" s="283" customFormat="1">
      <c r="BN201" s="284"/>
    </row>
    <row r="202" spans="66:66" s="283" customFormat="1">
      <c r="BN202" s="284"/>
    </row>
    <row r="203" spans="66:66" s="283" customFormat="1">
      <c r="BN203" s="284"/>
    </row>
    <row r="204" spans="66:66" s="283" customFormat="1">
      <c r="BN204" s="284"/>
    </row>
    <row r="205" spans="66:66" s="283" customFormat="1">
      <c r="BN205" s="284"/>
    </row>
    <row r="206" spans="66:66" s="283" customFormat="1">
      <c r="BN206" s="284"/>
    </row>
    <row r="207" spans="66:66" s="283" customFormat="1">
      <c r="BN207" s="284"/>
    </row>
    <row r="208" spans="66:66" s="283" customFormat="1">
      <c r="BN208" s="284"/>
    </row>
    <row r="209" spans="66:66" s="283" customFormat="1">
      <c r="BN209" s="284"/>
    </row>
    <row r="210" spans="66:66" s="283" customFormat="1">
      <c r="BN210" s="284"/>
    </row>
    <row r="211" spans="66:66" s="283" customFormat="1">
      <c r="BN211" s="284"/>
    </row>
    <row r="212" spans="66:66" s="283" customFormat="1">
      <c r="BN212" s="284"/>
    </row>
    <row r="213" spans="66:66" s="283" customFormat="1">
      <c r="BN213" s="284"/>
    </row>
    <row r="214" spans="66:66" s="283" customFormat="1">
      <c r="BN214" s="284"/>
    </row>
    <row r="215" spans="66:66" s="283" customFormat="1">
      <c r="BN215" s="284"/>
    </row>
    <row r="216" spans="66:66" s="283" customFormat="1">
      <c r="BN216" s="284"/>
    </row>
    <row r="217" spans="66:66" s="283" customFormat="1">
      <c r="BN217" s="284"/>
    </row>
    <row r="218" spans="66:66" s="283" customFormat="1">
      <c r="BN218" s="284"/>
    </row>
    <row r="219" spans="66:66" s="283" customFormat="1">
      <c r="BN219" s="284"/>
    </row>
    <row r="220" spans="66:66" s="283" customFormat="1">
      <c r="BN220" s="284"/>
    </row>
    <row r="221" spans="66:66" s="283" customFormat="1">
      <c r="BN221" s="284"/>
    </row>
    <row r="222" spans="66:66" s="283" customFormat="1">
      <c r="BN222" s="284"/>
    </row>
    <row r="223" spans="66:66" s="283" customFormat="1">
      <c r="BN223" s="284"/>
    </row>
    <row r="224" spans="66:66" s="283" customFormat="1">
      <c r="BN224" s="284"/>
    </row>
    <row r="225" spans="66:66" s="283" customFormat="1">
      <c r="BN225" s="284"/>
    </row>
    <row r="226" spans="66:66" s="283" customFormat="1">
      <c r="BN226" s="284"/>
    </row>
    <row r="227" spans="66:66" s="283" customFormat="1">
      <c r="BN227" s="284"/>
    </row>
    <row r="228" spans="66:66" s="283" customFormat="1">
      <c r="BN228" s="284"/>
    </row>
  </sheetData>
  <sheetProtection algorithmName="SHA-512" hashValue="rLCr6tmweX5ZPi+6tWQmJ8LyCO+D7gbrXLyAlP6kXgTncK7NXVFHYtCy2EGrFd/o2V0SwF2/ww+/yYtHgBvD6A==" saltValue="m5PVWwqquin5sXjOrC0XlQ==" spinCount="100000" sheet="1" objects="1" scenarios="1"/>
  <customSheetViews>
    <customSheetView guid="{2DAA1D84-496C-43B3-9B3D-F6443FDB70D2}" scale="90" topLeftCell="A16">
      <selection activeCell="C30" sqref="C30"/>
      <pageMargins left="0.7" right="0.7" top="0.75" bottom="0.75" header="0.3" footer="0.3"/>
      <pageSetup paperSize="9" orientation="portrait" verticalDpi="0" r:id="rId1"/>
    </customSheetView>
    <customSheetView guid="{4795D392-B56F-435A-BCD0-DB99C7E0A0B0}" scale="90">
      <selection activeCell="F6" sqref="F6"/>
      <pageMargins left="0.7" right="0.7" top="0.75" bottom="0.75" header="0.3" footer="0.3"/>
      <pageSetup paperSize="9" orientation="portrait" verticalDpi="0" r:id="rId2"/>
    </customSheetView>
  </customSheetViews>
  <mergeCells count="4">
    <mergeCell ref="A1:E1"/>
    <mergeCell ref="A3:E3"/>
    <mergeCell ref="B21:C22"/>
    <mergeCell ref="B36:D37"/>
  </mergeCells>
  <dataValidations count="4">
    <dataValidation type="list" allowBlank="1" showInputMessage="1" showErrorMessage="1" sqref="E50 E83 E115">
      <formula1>חודשים</formula1>
    </dataValidation>
    <dataValidation type="list" allowBlank="1" showInputMessage="1" showErrorMessage="1" sqref="D50 D78 D81:D83 D113:D115">
      <formula1>שנה</formula1>
    </dataValidation>
    <dataValidation type="list" allowBlank="1" showInputMessage="1" showErrorMessage="1" sqref="F50 F83 F115">
      <formula1>יום_</formula1>
    </dataValidation>
    <dataValidation type="decimal" operator="greaterThanOrEqual" allowBlank="1" showInputMessage="1" showErrorMessage="1" sqref="J18:K18">
      <formula1>אפס</formula1>
    </dataValidation>
  </dataValidation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59999389629810485"/>
    <pageSetUpPr autoPageBreaks="0"/>
  </sheetPr>
  <dimension ref="A1:DQ92"/>
  <sheetViews>
    <sheetView rightToLeft="1" zoomScale="60" zoomScaleNormal="60" workbookViewId="0">
      <selection activeCell="A93" sqref="A93"/>
    </sheetView>
  </sheetViews>
  <sheetFormatPr defaultColWidth="9" defaultRowHeight="16.5" outlineLevelRow="2" outlineLevelCol="1"/>
  <cols>
    <col min="1" max="1" width="5.375" style="384" customWidth="1"/>
    <col min="2" max="2" width="43.75" style="359" customWidth="1"/>
    <col min="3" max="3" width="28.75" style="359" customWidth="1"/>
    <col min="4" max="5" width="32.75" style="359" customWidth="1"/>
    <col min="6" max="10" width="28.75" style="359" customWidth="1"/>
    <col min="11" max="11" width="22.375" style="359" customWidth="1"/>
    <col min="12" max="14" width="22.375" style="359" hidden="1" customWidth="1" outlineLevel="1"/>
    <col min="15" max="15" width="20.875" style="359" hidden="1" customWidth="1" outlineLevel="1"/>
    <col min="16" max="16" width="26.25" style="359" customWidth="1" collapsed="1"/>
    <col min="17" max="17" width="29.625" style="359" customWidth="1"/>
    <col min="18" max="18" width="18.125" style="359" customWidth="1"/>
    <col min="19" max="24" width="29.375" style="359" customWidth="1"/>
    <col min="25" max="25" width="10.625" style="359" customWidth="1"/>
    <col min="26" max="26" width="29.875" style="359" customWidth="1"/>
    <col min="27" max="27" width="14.625" style="359" customWidth="1"/>
    <col min="28" max="28" width="28.25" style="359" customWidth="1"/>
    <col min="29" max="29" width="20.375" style="359" customWidth="1"/>
    <col min="30" max="30" width="29.375" style="359" customWidth="1"/>
    <col min="31" max="31" width="20.75" style="359" customWidth="1"/>
    <col min="32" max="32" width="16.625" style="359" hidden="1" customWidth="1" outlineLevel="1"/>
    <col min="33" max="33" width="15.625" style="359" hidden="1" customWidth="1" outlineLevel="1"/>
    <col min="34" max="34" width="18.75" style="359" hidden="1" customWidth="1" outlineLevel="1"/>
    <col min="35" max="35" width="20.875" style="359" hidden="1" customWidth="1" outlineLevel="1"/>
    <col min="36" max="36" width="27.125" style="359" hidden="1" customWidth="1" outlineLevel="1"/>
    <col min="37" max="37" width="27" style="359" customWidth="1" collapsed="1"/>
    <col min="38" max="38" width="18.25" style="359" customWidth="1"/>
    <col min="39" max="39" width="23.375" style="359" customWidth="1"/>
    <col min="40" max="40" width="20.25" style="359" customWidth="1"/>
    <col min="41" max="41" width="20.125" style="359" customWidth="1"/>
    <col min="42" max="42" width="16.375" style="359" customWidth="1"/>
    <col min="43" max="43" width="24.875" style="359" customWidth="1"/>
    <col min="44" max="44" width="14.375" style="359" hidden="1" customWidth="1" outlineLevel="1"/>
    <col min="45" max="45" width="28.75" style="359" hidden="1" customWidth="1" outlineLevel="1"/>
    <col min="46" max="46" width="19.125" style="359" hidden="1" customWidth="1" outlineLevel="1"/>
    <col min="47" max="47" width="20.875" style="359" hidden="1" customWidth="1" outlineLevel="1"/>
    <col min="48" max="48" width="22.375" style="359" hidden="1" customWidth="1" outlineLevel="1"/>
    <col min="49" max="49" width="25.875" style="359" customWidth="1" collapsed="1"/>
    <col min="50" max="50" width="21.875" style="359" customWidth="1"/>
    <col min="51" max="51" width="25.125" style="359" customWidth="1"/>
    <col min="52" max="52" width="22" style="359" bestFit="1" customWidth="1"/>
    <col min="53" max="53" width="11.75" style="359" customWidth="1"/>
    <col min="54" max="54" width="27.375" style="359" customWidth="1"/>
    <col min="55" max="55" width="22.375" style="359" customWidth="1"/>
    <col min="56" max="56" width="26.25" style="359" hidden="1" customWidth="1" outlineLevel="1"/>
    <col min="57" max="57" width="20.875" style="359" hidden="1" customWidth="1" outlineLevel="1"/>
    <col min="58" max="59" width="26.375" style="359" hidden="1" customWidth="1" outlineLevel="1"/>
    <col min="60" max="60" width="15.375" style="359" hidden="1" customWidth="1" outlineLevel="1"/>
    <col min="61" max="61" width="11.25" style="359" customWidth="1" collapsed="1"/>
    <col min="62" max="62" width="13.25" style="359" customWidth="1"/>
    <col min="63" max="63" width="11" style="359" customWidth="1"/>
    <col min="64" max="64" width="22" style="360" bestFit="1" customWidth="1"/>
    <col min="65" max="65" width="13.75" style="359" customWidth="1"/>
    <col min="66" max="66" width="26.375" style="359" customWidth="1"/>
    <col min="67" max="67" width="14.875" style="359" customWidth="1"/>
    <col min="68" max="68" width="13.75" style="359" hidden="1" customWidth="1" outlineLevel="1"/>
    <col min="69" max="69" width="14.375" style="359" hidden="1" customWidth="1" outlineLevel="1"/>
    <col min="70" max="70" width="17.75" style="359" hidden="1" customWidth="1" outlineLevel="1"/>
    <col min="71" max="71" width="20.875" style="359" hidden="1" customWidth="1" outlineLevel="1"/>
    <col min="72" max="72" width="12.125" style="359" hidden="1" customWidth="1" outlineLevel="1"/>
    <col min="73" max="73" width="14.375" style="359" customWidth="1" collapsed="1"/>
    <col min="74" max="74" width="20.375" style="359" customWidth="1"/>
    <col min="75" max="75" width="15.125" style="359" customWidth="1"/>
    <col min="76" max="76" width="22" style="359" bestFit="1" customWidth="1"/>
    <col min="77" max="77" width="13.375" style="359" customWidth="1"/>
    <col min="78" max="78" width="20" style="359" customWidth="1"/>
    <col min="79" max="79" width="12.25" style="359" customWidth="1"/>
    <col min="80" max="80" width="15.625" style="359" hidden="1" customWidth="1" outlineLevel="1"/>
    <col min="81" max="81" width="26" style="359" hidden="1" customWidth="1" outlineLevel="1"/>
    <col min="82" max="82" width="14.625" style="359" hidden="1" customWidth="1" outlineLevel="1"/>
    <col min="83" max="83" width="20.875" style="359" hidden="1" customWidth="1" outlineLevel="1"/>
    <col min="84" max="84" width="11.625" style="359" hidden="1" customWidth="1" outlineLevel="1"/>
    <col min="85" max="85" width="20.125" style="359" bestFit="1" customWidth="1" collapsed="1"/>
    <col min="86" max="86" width="9" style="359"/>
    <col min="87" max="87" width="11.75" style="359" bestFit="1" customWidth="1"/>
    <col min="88" max="88" width="22" style="359" bestFit="1" customWidth="1"/>
    <col min="89" max="91" width="9" style="359"/>
    <col min="92" max="92" width="13.375" style="359" hidden="1" customWidth="1" outlineLevel="1"/>
    <col min="93" max="93" width="13.125" style="359" hidden="1" customWidth="1" outlineLevel="1"/>
    <col min="94" max="94" width="10.375" style="359" hidden="1" customWidth="1" outlineLevel="1"/>
    <col min="95" max="95" width="20.875" style="359" hidden="1" customWidth="1" outlineLevel="1"/>
    <col min="96" max="96" width="9" style="359" hidden="1" customWidth="1" outlineLevel="1"/>
    <col min="97" max="97" width="20.125" style="359" bestFit="1" customWidth="1" collapsed="1"/>
    <col min="98" max="98" width="9" style="359"/>
    <col min="99" max="99" width="11.75" style="359" bestFit="1" customWidth="1"/>
    <col min="100" max="100" width="22" style="359" bestFit="1" customWidth="1"/>
    <col min="101" max="103" width="9" style="359"/>
    <col min="104" max="104" width="13.375" style="359" hidden="1" customWidth="1" outlineLevel="1"/>
    <col min="105" max="105" width="13.125" style="359" hidden="1" customWidth="1" outlineLevel="1"/>
    <col min="106" max="106" width="10.375" style="359" hidden="1" customWidth="1" outlineLevel="1"/>
    <col min="107" max="107" width="20.875" style="359" hidden="1" customWidth="1" outlineLevel="1"/>
    <col min="108" max="108" width="9" style="359" hidden="1" customWidth="1" outlineLevel="1"/>
    <col min="109" max="109" width="20.125" style="359" bestFit="1" customWidth="1" collapsed="1"/>
    <col min="110" max="110" width="9" style="359"/>
    <col min="111" max="111" width="11.75" style="359" bestFit="1" customWidth="1"/>
    <col min="112" max="112" width="22" style="359" bestFit="1" customWidth="1"/>
    <col min="113" max="115" width="9" style="359"/>
    <col min="116" max="116" width="13.375" style="359" hidden="1" customWidth="1" outlineLevel="1"/>
    <col min="117" max="117" width="20.125" style="359" hidden="1" customWidth="1" outlineLevel="1"/>
    <col min="118" max="118" width="10.375" style="359" hidden="1" customWidth="1" outlineLevel="1"/>
    <col min="119" max="119" width="20.875" style="359" hidden="1" customWidth="1" outlineLevel="1"/>
    <col min="120" max="120" width="9" style="359" hidden="1" customWidth="1" outlineLevel="1"/>
    <col min="121" max="121" width="9" style="359" collapsed="1"/>
    <col min="122" max="16384" width="9" style="359"/>
  </cols>
  <sheetData>
    <row r="1" spans="1:64" ht="103.5" customHeight="1">
      <c r="A1" s="801" t="s">
        <v>2472</v>
      </c>
      <c r="B1" s="802"/>
      <c r="C1" s="802"/>
      <c r="D1" s="802"/>
      <c r="E1" s="802"/>
      <c r="F1" s="802"/>
      <c r="G1" s="802"/>
      <c r="H1" s="802"/>
      <c r="I1" s="802"/>
      <c r="J1" s="802"/>
      <c r="K1" s="802"/>
      <c r="L1" s="802"/>
      <c r="M1" s="802"/>
      <c r="N1" s="802"/>
      <c r="O1" s="802"/>
      <c r="P1" s="803"/>
    </row>
    <row r="2" spans="1:64" ht="17.25">
      <c r="A2" s="439"/>
      <c r="B2" s="361"/>
      <c r="C2" s="810"/>
      <c r="D2" s="810"/>
      <c r="E2" s="810"/>
      <c r="F2" s="810"/>
      <c r="G2" s="361"/>
      <c r="H2" s="361"/>
      <c r="I2" s="361"/>
      <c r="J2" s="361"/>
      <c r="K2" s="361"/>
      <c r="L2" s="361"/>
      <c r="M2" s="361"/>
      <c r="N2" s="361"/>
      <c r="O2" s="361"/>
      <c r="P2" s="440"/>
    </row>
    <row r="3" spans="1:64" ht="18.95" customHeight="1">
      <c r="A3" s="439"/>
      <c r="B3" s="441" t="s">
        <v>2413</v>
      </c>
      <c r="C3" s="442"/>
      <c r="D3" s="361"/>
      <c r="E3" s="361"/>
      <c r="F3" s="361"/>
      <c r="G3" s="361"/>
      <c r="H3" s="361"/>
      <c r="I3" s="361"/>
      <c r="J3" s="361"/>
      <c r="K3" s="361"/>
      <c r="L3" s="361"/>
      <c r="M3" s="361"/>
      <c r="N3" s="361"/>
      <c r="O3" s="361"/>
      <c r="P3" s="440"/>
    </row>
    <row r="4" spans="1:64" s="376" customFormat="1" ht="18.95" customHeight="1">
      <c r="A4" s="443"/>
      <c r="B4" s="444" t="s">
        <v>256</v>
      </c>
      <c r="C4" s="445"/>
      <c r="D4" s="378"/>
      <c r="E4" s="378"/>
      <c r="F4" s="378"/>
      <c r="G4" s="378"/>
      <c r="H4" s="378"/>
      <c r="I4" s="378"/>
      <c r="J4" s="378"/>
      <c r="K4" s="378"/>
      <c r="L4" s="378"/>
      <c r="M4" s="378"/>
      <c r="N4" s="378"/>
      <c r="O4" s="378"/>
      <c r="P4" s="446"/>
      <c r="BL4" s="377"/>
    </row>
    <row r="5" spans="1:64" s="376" customFormat="1" ht="18.95" customHeight="1">
      <c r="A5" s="443"/>
      <c r="B5" s="447" t="s">
        <v>24</v>
      </c>
      <c r="C5" s="378"/>
      <c r="D5" s="378"/>
      <c r="E5" s="378"/>
      <c r="F5" s="378"/>
      <c r="G5" s="378"/>
      <c r="H5" s="378"/>
      <c r="I5" s="378"/>
      <c r="J5" s="378"/>
      <c r="K5" s="378"/>
      <c r="L5" s="378"/>
      <c r="M5" s="378"/>
      <c r="N5" s="378"/>
      <c r="O5" s="378"/>
      <c r="P5" s="446"/>
      <c r="BK5" s="377"/>
    </row>
    <row r="6" spans="1:64" s="376" customFormat="1" ht="18.95" customHeight="1">
      <c r="A6" s="443"/>
      <c r="B6" s="448" t="s">
        <v>25</v>
      </c>
      <c r="C6" s="378"/>
      <c r="D6" s="378"/>
      <c r="E6" s="378"/>
      <c r="F6" s="378"/>
      <c r="G6" s="378"/>
      <c r="H6" s="378"/>
      <c r="I6" s="378"/>
      <c r="J6" s="378"/>
      <c r="K6" s="378"/>
      <c r="L6" s="378"/>
      <c r="M6" s="378"/>
      <c r="N6" s="378"/>
      <c r="O6" s="378"/>
      <c r="P6" s="446"/>
      <c r="BK6" s="377"/>
    </row>
    <row r="7" spans="1:64" s="376" customFormat="1" ht="18.95" customHeight="1">
      <c r="A7" s="443"/>
      <c r="B7" s="449" t="s">
        <v>2394</v>
      </c>
      <c r="C7" s="378"/>
      <c r="D7" s="378"/>
      <c r="E7" s="378"/>
      <c r="F7" s="378"/>
      <c r="G7" s="378"/>
      <c r="H7" s="378"/>
      <c r="I7" s="378"/>
      <c r="J7" s="378"/>
      <c r="K7" s="378"/>
      <c r="L7" s="378"/>
      <c r="M7" s="378"/>
      <c r="N7" s="378"/>
      <c r="O7" s="378"/>
      <c r="P7" s="446"/>
      <c r="BK7" s="377"/>
    </row>
    <row r="8" spans="1:64" s="376" customFormat="1" ht="20.45" customHeight="1">
      <c r="A8" s="443"/>
      <c r="B8" s="450"/>
      <c r="C8" s="378"/>
      <c r="D8" s="378"/>
      <c r="E8" s="378"/>
      <c r="F8" s="378"/>
      <c r="G8" s="378"/>
      <c r="H8" s="378"/>
      <c r="I8" s="378"/>
      <c r="J8" s="378"/>
      <c r="K8" s="378"/>
      <c r="L8" s="378"/>
      <c r="M8" s="378"/>
      <c r="N8" s="378"/>
      <c r="O8" s="378"/>
      <c r="P8" s="446"/>
      <c r="BK8" s="377"/>
    </row>
    <row r="9" spans="1:64" s="382" customFormat="1" ht="25.5">
      <c r="A9" s="451"/>
      <c r="B9" s="452" t="s">
        <v>357</v>
      </c>
      <c r="P9" s="453"/>
      <c r="BL9" s="383"/>
    </row>
    <row r="10" spans="1:64" ht="30.6" customHeight="1">
      <c r="A10" s="454">
        <v>0.1</v>
      </c>
      <c r="B10" s="379" t="s">
        <v>0</v>
      </c>
      <c r="C10" s="764"/>
      <c r="D10" s="392"/>
      <c r="E10" s="392"/>
      <c r="F10" s="392"/>
      <c r="G10" s="392"/>
      <c r="H10" s="392"/>
      <c r="I10" s="361"/>
      <c r="J10" s="361"/>
      <c r="K10" s="361"/>
      <c r="L10" s="361"/>
      <c r="M10" s="361"/>
      <c r="N10" s="361"/>
      <c r="O10" s="361"/>
      <c r="P10" s="440"/>
    </row>
    <row r="11" spans="1:64" s="364" customFormat="1" ht="30.6" customHeight="1">
      <c r="A11" s="454">
        <v>0.2</v>
      </c>
      <c r="B11" s="379" t="s">
        <v>223</v>
      </c>
      <c r="C11" s="764"/>
      <c r="D11" s="392"/>
      <c r="E11" s="392"/>
      <c r="F11" s="392"/>
      <c r="G11" s="392"/>
      <c r="H11" s="392"/>
      <c r="I11" s="380"/>
      <c r="J11" s="380"/>
      <c r="K11" s="380"/>
      <c r="L11" s="380"/>
      <c r="M11" s="380"/>
      <c r="N11" s="380"/>
      <c r="O11" s="380"/>
      <c r="P11" s="455"/>
      <c r="BL11" s="365"/>
    </row>
    <row r="12" spans="1:64" s="364" customFormat="1" ht="30.6" customHeight="1">
      <c r="A12" s="456">
        <v>0.3</v>
      </c>
      <c r="B12" s="379" t="s">
        <v>4</v>
      </c>
      <c r="C12" s="768"/>
      <c r="D12" s="366"/>
      <c r="E12" s="366"/>
      <c r="F12" s="392"/>
      <c r="G12" s="392"/>
      <c r="H12" s="392"/>
      <c r="I12" s="380"/>
      <c r="J12" s="380"/>
      <c r="K12" s="380"/>
      <c r="L12" s="380"/>
      <c r="M12" s="380"/>
      <c r="N12" s="380"/>
      <c r="O12" s="380"/>
      <c r="P12" s="455"/>
      <c r="BL12" s="365"/>
    </row>
    <row r="13" spans="1:64" s="364" customFormat="1" ht="30.6" customHeight="1">
      <c r="A13" s="456">
        <v>0.4</v>
      </c>
      <c r="B13" s="390" t="s">
        <v>104</v>
      </c>
      <c r="C13" s="764"/>
      <c r="D13" s="366"/>
      <c r="E13" s="366"/>
      <c r="F13" s="392"/>
      <c r="G13" s="392"/>
      <c r="H13" s="392"/>
      <c r="I13" s="380"/>
      <c r="J13" s="380"/>
      <c r="K13" s="380"/>
      <c r="L13" s="380"/>
      <c r="M13" s="380"/>
      <c r="N13" s="380"/>
      <c r="O13" s="380"/>
      <c r="P13" s="455"/>
      <c r="BL13" s="365"/>
    </row>
    <row r="14" spans="1:64" s="364" customFormat="1" ht="30.6" customHeight="1">
      <c r="A14" s="456">
        <v>0.5</v>
      </c>
      <c r="B14" s="379" t="s">
        <v>2414</v>
      </c>
      <c r="C14" s="764"/>
      <c r="D14" s="392"/>
      <c r="E14" s="392"/>
      <c r="F14" s="392"/>
      <c r="G14" s="392"/>
      <c r="H14" s="392"/>
      <c r="I14" s="380"/>
      <c r="J14" s="380"/>
      <c r="K14" s="380"/>
      <c r="L14" s="380"/>
      <c r="M14" s="380"/>
      <c r="N14" s="380"/>
      <c r="O14" s="380"/>
      <c r="P14" s="455"/>
      <c r="BL14" s="365"/>
    </row>
    <row r="15" spans="1:64" s="364" customFormat="1" ht="30.6" customHeight="1">
      <c r="A15" s="457">
        <v>0.6</v>
      </c>
      <c r="B15" s="385" t="s">
        <v>18</v>
      </c>
      <c r="C15" s="769"/>
      <c r="D15" s="391"/>
      <c r="E15" s="392"/>
      <c r="F15" s="392"/>
      <c r="G15" s="393"/>
      <c r="H15" s="392"/>
      <c r="I15" s="380"/>
      <c r="J15" s="380"/>
      <c r="K15" s="380"/>
      <c r="L15" s="380"/>
      <c r="M15" s="380"/>
      <c r="N15" s="380"/>
      <c r="O15" s="381"/>
      <c r="P15" s="455"/>
      <c r="BL15" s="365"/>
    </row>
    <row r="16" spans="1:64" s="367" customFormat="1" ht="30.6" customHeight="1">
      <c r="A16" s="458">
        <v>0.7</v>
      </c>
      <c r="B16" s="389" t="s">
        <v>583</v>
      </c>
      <c r="C16" s="387" t="s">
        <v>584</v>
      </c>
      <c r="D16" s="387" t="s">
        <v>585</v>
      </c>
      <c r="E16" s="387" t="s">
        <v>586</v>
      </c>
      <c r="F16" s="387" t="s">
        <v>587</v>
      </c>
      <c r="G16" s="387" t="s">
        <v>588</v>
      </c>
      <c r="H16" s="387" t="s">
        <v>589</v>
      </c>
      <c r="I16" s="392"/>
      <c r="J16" s="392"/>
      <c r="K16" s="392"/>
      <c r="L16" s="392"/>
      <c r="M16" s="392"/>
      <c r="N16" s="392"/>
      <c r="O16" s="392"/>
      <c r="P16" s="459"/>
      <c r="BK16" s="368"/>
    </row>
    <row r="17" spans="1:64" s="361" customFormat="1" ht="30.6" customHeight="1">
      <c r="A17" s="439"/>
      <c r="B17" s="394"/>
      <c r="C17" s="770"/>
      <c r="D17" s="771"/>
      <c r="E17" s="770"/>
      <c r="F17" s="770"/>
      <c r="G17" s="770"/>
      <c r="H17" s="770"/>
      <c r="P17" s="440"/>
      <c r="BK17" s="362"/>
    </row>
    <row r="18" spans="1:64">
      <c r="A18" s="439"/>
      <c r="B18" s="361"/>
      <c r="C18" s="361"/>
      <c r="D18" s="361"/>
      <c r="E18" s="361"/>
      <c r="F18" s="361"/>
      <c r="G18" s="361"/>
      <c r="H18" s="361"/>
      <c r="I18" s="361"/>
      <c r="J18" s="361"/>
      <c r="K18" s="361"/>
      <c r="L18" s="361"/>
      <c r="M18" s="361"/>
      <c r="N18" s="361"/>
      <c r="O18" s="361"/>
      <c r="P18" s="440"/>
    </row>
    <row r="19" spans="1:64">
      <c r="A19" s="439"/>
      <c r="B19" s="362"/>
      <c r="C19" s="361"/>
      <c r="D19" s="361"/>
      <c r="E19" s="361"/>
      <c r="F19" s="361"/>
      <c r="G19" s="361"/>
      <c r="H19" s="361"/>
      <c r="I19" s="361"/>
      <c r="J19" s="361"/>
      <c r="K19" s="361"/>
      <c r="L19" s="361"/>
      <c r="M19" s="361"/>
      <c r="N19" s="361"/>
      <c r="O19" s="361"/>
      <c r="P19" s="440"/>
      <c r="BH19" s="360"/>
      <c r="BL19" s="359"/>
    </row>
    <row r="20" spans="1:64" s="397" customFormat="1" ht="24" customHeight="1">
      <c r="A20" s="460">
        <v>0.8</v>
      </c>
      <c r="B20" s="395" t="s">
        <v>2415</v>
      </c>
      <c r="C20" s="396" t="s">
        <v>3</v>
      </c>
      <c r="D20" s="396" t="s">
        <v>2175</v>
      </c>
      <c r="E20" s="396" t="s">
        <v>2176</v>
      </c>
      <c r="F20" s="396" t="s">
        <v>2272</v>
      </c>
      <c r="G20" s="396" t="s">
        <v>2247</v>
      </c>
      <c r="H20" s="396" t="s">
        <v>223</v>
      </c>
      <c r="I20" s="396" t="s">
        <v>224</v>
      </c>
      <c r="J20" s="396" t="s">
        <v>4</v>
      </c>
      <c r="K20" s="437" t="s">
        <v>108</v>
      </c>
      <c r="L20" s="399"/>
      <c r="M20" s="399"/>
      <c r="N20" s="399"/>
      <c r="O20" s="399"/>
      <c r="P20" s="461"/>
      <c r="BD20" s="398"/>
    </row>
    <row r="21" spans="1:64" ht="92.45" customHeight="1">
      <c r="A21" s="439"/>
      <c r="B21" s="804" t="s">
        <v>2475</v>
      </c>
      <c r="C21" s="772"/>
      <c r="D21" s="772"/>
      <c r="E21" s="772"/>
      <c r="F21" s="773"/>
      <c r="G21" s="772"/>
      <c r="H21" s="773"/>
      <c r="I21" s="772"/>
      <c r="J21" s="774"/>
      <c r="K21" s="778"/>
      <c r="L21" s="361"/>
      <c r="M21" s="361"/>
      <c r="N21" s="361"/>
      <c r="O21" s="361"/>
      <c r="P21" s="462"/>
      <c r="BD21" s="360"/>
      <c r="BL21" s="359"/>
    </row>
    <row r="22" spans="1:64" ht="92.45" customHeight="1">
      <c r="A22" s="439"/>
      <c r="B22" s="805"/>
      <c r="C22" s="772"/>
      <c r="D22" s="772"/>
      <c r="E22" s="772"/>
      <c r="F22" s="773"/>
      <c r="G22" s="772"/>
      <c r="H22" s="773"/>
      <c r="I22" s="772"/>
      <c r="J22" s="774"/>
      <c r="K22" s="778"/>
      <c r="L22" s="361"/>
      <c r="M22" s="361"/>
      <c r="N22" s="361"/>
      <c r="O22" s="361"/>
      <c r="P22" s="462"/>
      <c r="BD22" s="360"/>
      <c r="BL22" s="359"/>
    </row>
    <row r="23" spans="1:64" hidden="1" outlineLevel="1">
      <c r="A23" s="439"/>
      <c r="B23" s="361" t="s">
        <v>38</v>
      </c>
      <c r="C23" s="370" t="b">
        <f>OR($C$21="",$D$21="",F21="",G21="",$J$21="",$K$21="",$H$21="",$E$21="",$C$22="", $D$22="", $E$22="", $F$22="", $G$22="", $H$22="", $J$22="", $K$22="")</f>
        <v>1</v>
      </c>
      <c r="D23" s="361"/>
      <c r="E23" s="361"/>
      <c r="F23" s="361"/>
      <c r="G23" s="361"/>
      <c r="H23" s="361"/>
      <c r="I23" s="361"/>
      <c r="J23" s="361"/>
      <c r="K23" s="361"/>
      <c r="L23" s="361"/>
      <c r="M23" s="361"/>
      <c r="N23" s="361"/>
      <c r="O23" s="361"/>
      <c r="P23" s="440"/>
      <c r="BL23" s="359"/>
    </row>
    <row r="24" spans="1:64" collapsed="1">
      <c r="A24" s="439"/>
      <c r="B24" s="361"/>
      <c r="C24" s="361"/>
      <c r="D24" s="361"/>
      <c r="E24" s="361"/>
      <c r="F24" s="361"/>
      <c r="G24" s="361"/>
      <c r="H24" s="361"/>
      <c r="I24" s="361"/>
      <c r="J24" s="361"/>
      <c r="K24" s="361"/>
      <c r="L24" s="361"/>
      <c r="M24" s="361"/>
      <c r="N24" s="361"/>
      <c r="O24" s="361"/>
      <c r="P24" s="440"/>
      <c r="BL24" s="359"/>
    </row>
    <row r="25" spans="1:64">
      <c r="A25" s="439"/>
      <c r="B25" s="361"/>
      <c r="C25" s="361"/>
      <c r="D25" s="361"/>
      <c r="E25" s="361"/>
      <c r="F25" s="361"/>
      <c r="G25" s="361"/>
      <c r="H25" s="361"/>
      <c r="I25" s="361"/>
      <c r="J25" s="361"/>
      <c r="K25" s="361"/>
      <c r="L25" s="361"/>
      <c r="M25" s="361"/>
      <c r="N25" s="361"/>
      <c r="O25" s="361"/>
      <c r="P25" s="440"/>
      <c r="BL25" s="359"/>
    </row>
    <row r="26" spans="1:64" s="400" customFormat="1" ht="25.5">
      <c r="A26" s="451"/>
      <c r="B26" s="452" t="s">
        <v>358</v>
      </c>
      <c r="C26" s="463"/>
      <c r="D26" s="463"/>
      <c r="E26" s="463"/>
      <c r="F26" s="463"/>
      <c r="G26" s="463"/>
      <c r="H26" s="463"/>
      <c r="I26" s="463"/>
      <c r="J26" s="463"/>
      <c r="K26" s="463"/>
      <c r="L26" s="463"/>
      <c r="M26" s="463"/>
      <c r="N26" s="463"/>
      <c r="O26" s="463"/>
      <c r="P26" s="464"/>
      <c r="BL26" s="401"/>
    </row>
    <row r="27" spans="1:64" s="361" customFormat="1">
      <c r="A27" s="439"/>
      <c r="B27" s="371"/>
      <c r="P27" s="440"/>
      <c r="BL27" s="362"/>
    </row>
    <row r="28" spans="1:64" s="367" customFormat="1" ht="23.45" customHeight="1">
      <c r="A28" s="439">
        <v>1.1000000000000001</v>
      </c>
      <c r="B28" s="387" t="s">
        <v>5</v>
      </c>
      <c r="C28" s="402"/>
      <c r="D28" s="392"/>
      <c r="E28" s="403"/>
      <c r="F28" s="394"/>
      <c r="G28" s="392"/>
      <c r="H28" s="392"/>
      <c r="I28" s="392"/>
      <c r="J28" s="392"/>
      <c r="K28" s="392"/>
      <c r="L28" s="392"/>
      <c r="M28" s="392"/>
      <c r="N28" s="392"/>
      <c r="O28" s="392"/>
      <c r="P28" s="459"/>
      <c r="BL28" s="368"/>
    </row>
    <row r="29" spans="1:64">
      <c r="A29" s="439"/>
      <c r="B29" s="362"/>
      <c r="C29" s="361"/>
      <c r="D29" s="361"/>
      <c r="E29" s="361"/>
      <c r="F29" s="361"/>
      <c r="G29" s="361"/>
      <c r="H29" s="361"/>
      <c r="I29" s="361"/>
      <c r="J29" s="361"/>
      <c r="K29" s="361"/>
      <c r="L29" s="426" t="s">
        <v>87</v>
      </c>
      <c r="M29" s="426" t="s">
        <v>88</v>
      </c>
      <c r="N29" s="361"/>
      <c r="O29" s="361"/>
      <c r="P29" s="440"/>
    </row>
    <row r="30" spans="1:64" ht="213.75" customHeight="1">
      <c r="A30" s="439">
        <v>1.2</v>
      </c>
      <c r="B30" s="404" t="s">
        <v>2458</v>
      </c>
      <c r="C30" s="811"/>
      <c r="D30" s="812"/>
      <c r="E30" s="812"/>
      <c r="F30" s="294"/>
      <c r="G30" s="361"/>
      <c r="H30" s="361"/>
      <c r="I30" s="361"/>
      <c r="J30" s="361"/>
      <c r="K30" s="361"/>
      <c r="L30" s="427"/>
      <c r="M30" s="427"/>
      <c r="N30" s="361"/>
      <c r="O30" s="361"/>
      <c r="P30" s="440"/>
    </row>
    <row r="31" spans="1:64">
      <c r="A31" s="439"/>
      <c r="B31" s="362"/>
      <c r="C31" s="361"/>
      <c r="D31" s="361"/>
      <c r="E31" s="361"/>
      <c r="F31" s="361"/>
      <c r="G31" s="361"/>
      <c r="H31" s="361"/>
      <c r="I31" s="361"/>
      <c r="J31" s="361"/>
      <c r="K31" s="361"/>
      <c r="L31" s="465"/>
      <c r="M31" s="465"/>
      <c r="N31" s="361"/>
      <c r="O31" s="361"/>
      <c r="P31" s="440"/>
    </row>
    <row r="32" spans="1:64">
      <c r="A32" s="439"/>
      <c r="B32" s="362"/>
      <c r="C32" s="361"/>
      <c r="D32" s="361"/>
      <c r="E32" s="361"/>
      <c r="F32" s="361"/>
      <c r="G32" s="361"/>
      <c r="H32" s="361"/>
      <c r="I32" s="361"/>
      <c r="J32" s="361"/>
      <c r="K32" s="361"/>
      <c r="L32" s="465"/>
      <c r="M32" s="465"/>
      <c r="N32" s="361"/>
      <c r="O32" s="361"/>
      <c r="P32" s="440"/>
    </row>
    <row r="33" spans="1:16">
      <c r="A33" s="439" t="s">
        <v>2417</v>
      </c>
      <c r="B33" s="405" t="s">
        <v>367</v>
      </c>
      <c r="C33" s="409"/>
      <c r="D33" s="411" t="s">
        <v>36</v>
      </c>
      <c r="E33" s="411" t="s">
        <v>37</v>
      </c>
      <c r="F33" s="361"/>
      <c r="G33" s="361"/>
      <c r="H33" s="361"/>
      <c r="I33" s="361"/>
      <c r="J33" s="361"/>
      <c r="K33" s="361"/>
      <c r="L33" s="438" t="s">
        <v>87</v>
      </c>
      <c r="M33" s="438" t="s">
        <v>88</v>
      </c>
      <c r="N33" s="361"/>
      <c r="O33" s="361"/>
      <c r="P33" s="440"/>
    </row>
    <row r="34" spans="1:16" ht="54" customHeight="1">
      <c r="A34" s="439"/>
      <c r="B34" s="407"/>
      <c r="C34" s="410" t="s">
        <v>34</v>
      </c>
      <c r="D34" s="767"/>
      <c r="E34" s="767"/>
      <c r="F34" s="386"/>
      <c r="G34" s="361"/>
      <c r="H34" s="361"/>
      <c r="I34" s="361"/>
      <c r="J34" s="361"/>
      <c r="K34" s="361"/>
      <c r="L34" s="427"/>
      <c r="M34" s="427"/>
      <c r="N34" s="361"/>
      <c r="O34" s="361"/>
      <c r="P34" s="440"/>
    </row>
    <row r="35" spans="1:16" ht="54" customHeight="1">
      <c r="A35" s="439"/>
      <c r="B35" s="408"/>
      <c r="C35" s="412" t="s">
        <v>2416</v>
      </c>
      <c r="D35" s="767"/>
      <c r="E35" s="767"/>
      <c r="F35" s="361"/>
      <c r="G35" s="361"/>
      <c r="H35" s="361"/>
      <c r="I35" s="361"/>
      <c r="J35" s="361"/>
      <c r="K35" s="361"/>
      <c r="L35" s="427"/>
      <c r="M35" s="427"/>
      <c r="N35" s="361"/>
      <c r="O35" s="361"/>
      <c r="P35" s="440"/>
    </row>
    <row r="36" spans="1:16">
      <c r="A36" s="439"/>
      <c r="B36" s="361"/>
      <c r="C36" s="413" t="s">
        <v>2181</v>
      </c>
      <c r="D36" s="414">
        <v>10</v>
      </c>
      <c r="E36" s="373"/>
      <c r="F36" s="372"/>
      <c r="G36" s="361"/>
      <c r="H36" s="361"/>
      <c r="I36" s="361"/>
      <c r="J36" s="361"/>
      <c r="K36" s="361"/>
      <c r="L36" s="361"/>
      <c r="M36" s="361"/>
      <c r="N36" s="361"/>
      <c r="O36" s="361"/>
      <c r="P36" s="440"/>
    </row>
    <row r="37" spans="1:16">
      <c r="A37" s="439"/>
      <c r="B37" s="361"/>
      <c r="C37" s="361"/>
      <c r="D37" s="420"/>
      <c r="E37" s="373"/>
      <c r="F37" s="372"/>
      <c r="G37" s="361"/>
      <c r="H37" s="361"/>
      <c r="I37" s="361"/>
      <c r="J37" s="361"/>
      <c r="K37" s="361"/>
      <c r="L37" s="361"/>
      <c r="M37" s="361"/>
      <c r="N37" s="361"/>
      <c r="O37" s="361"/>
      <c r="P37" s="440"/>
    </row>
    <row r="38" spans="1:16" ht="16.5" customHeight="1">
      <c r="A38" s="439"/>
      <c r="B38" s="374"/>
      <c r="C38" s="374"/>
      <c r="D38" s="374"/>
      <c r="E38" s="361"/>
      <c r="F38" s="361"/>
      <c r="G38" s="361"/>
      <c r="H38" s="361"/>
      <c r="I38" s="361"/>
      <c r="J38" s="361"/>
      <c r="K38" s="361"/>
      <c r="L38" s="361"/>
      <c r="M38" s="361"/>
      <c r="N38" s="361"/>
      <c r="O38" s="361"/>
      <c r="P38" s="440"/>
    </row>
    <row r="39" spans="1:16" ht="33">
      <c r="A39" s="439" t="s">
        <v>2421</v>
      </c>
      <c r="B39" s="808" t="s">
        <v>2481</v>
      </c>
      <c r="C39" s="415" t="s">
        <v>2418</v>
      </c>
      <c r="D39" s="415" t="s">
        <v>2419</v>
      </c>
      <c r="E39" s="416" t="s">
        <v>160</v>
      </c>
      <c r="F39" s="417" t="s">
        <v>2</v>
      </c>
      <c r="G39" s="361"/>
      <c r="H39" s="361"/>
      <c r="I39" s="361"/>
      <c r="J39" s="361"/>
      <c r="K39" s="361"/>
      <c r="L39" s="361"/>
      <c r="M39" s="361"/>
      <c r="N39" s="361"/>
      <c r="O39" s="361"/>
      <c r="P39" s="440"/>
    </row>
    <row r="40" spans="1:16" ht="33">
      <c r="A40" s="439"/>
      <c r="B40" s="808"/>
      <c r="C40" s="752" t="s">
        <v>2459</v>
      </c>
      <c r="D40" s="752" t="s">
        <v>2457</v>
      </c>
      <c r="E40" s="753" t="s">
        <v>2460</v>
      </c>
      <c r="F40" s="754" t="s">
        <v>2461</v>
      </c>
      <c r="G40" s="361"/>
      <c r="H40" s="361"/>
      <c r="I40" s="361"/>
      <c r="J40" s="361"/>
      <c r="K40" s="361"/>
      <c r="L40" s="426" t="s">
        <v>87</v>
      </c>
      <c r="M40" s="426" t="s">
        <v>89</v>
      </c>
      <c r="N40" s="426" t="s">
        <v>90</v>
      </c>
      <c r="O40" s="426" t="s">
        <v>88</v>
      </c>
      <c r="P40" s="440"/>
    </row>
    <row r="41" spans="1:16">
      <c r="A41" s="439"/>
      <c r="B41" s="808"/>
      <c r="C41" s="786"/>
      <c r="D41" s="418"/>
      <c r="E41" s="388"/>
      <c r="F41" s="388"/>
      <c r="G41" s="361"/>
      <c r="H41" s="361"/>
      <c r="I41" s="361"/>
      <c r="J41" s="361"/>
      <c r="K41" s="361"/>
      <c r="L41" s="427"/>
      <c r="M41" s="427"/>
      <c r="N41" s="427"/>
      <c r="O41" s="427"/>
      <c r="P41" s="440"/>
    </row>
    <row r="42" spans="1:16">
      <c r="A42" s="439"/>
      <c r="B42" s="808"/>
      <c r="C42" s="786"/>
      <c r="D42" s="418"/>
      <c r="E42" s="388"/>
      <c r="F42" s="388"/>
      <c r="G42" s="361"/>
      <c r="H42" s="361"/>
      <c r="I42" s="361"/>
      <c r="J42" s="361"/>
      <c r="K42" s="361"/>
      <c r="L42" s="427"/>
      <c r="M42" s="427"/>
      <c r="N42" s="427"/>
      <c r="O42" s="427"/>
      <c r="P42" s="440"/>
    </row>
    <row r="43" spans="1:16">
      <c r="A43" s="439"/>
      <c r="B43" s="808"/>
      <c r="C43" s="786"/>
      <c r="D43" s="418"/>
      <c r="E43" s="388"/>
      <c r="F43" s="388"/>
      <c r="G43" s="361"/>
      <c r="H43" s="361"/>
      <c r="I43" s="361"/>
      <c r="J43" s="361"/>
      <c r="K43" s="361"/>
      <c r="L43" s="427"/>
      <c r="M43" s="427"/>
      <c r="N43" s="427"/>
      <c r="O43" s="427"/>
      <c r="P43" s="440"/>
    </row>
    <row r="44" spans="1:16">
      <c r="A44" s="439"/>
      <c r="B44" s="808"/>
      <c r="C44" s="786"/>
      <c r="D44" s="418"/>
      <c r="E44" s="388"/>
      <c r="F44" s="388"/>
      <c r="G44" s="361"/>
      <c r="H44" s="361"/>
      <c r="I44" s="361"/>
      <c r="J44" s="361"/>
      <c r="K44" s="361"/>
      <c r="L44" s="427"/>
      <c r="M44" s="427"/>
      <c r="N44" s="427"/>
      <c r="O44" s="427"/>
      <c r="P44" s="440"/>
    </row>
    <row r="45" spans="1:16">
      <c r="A45" s="439"/>
      <c r="B45" s="808"/>
      <c r="C45" s="786"/>
      <c r="D45" s="418"/>
      <c r="E45" s="388"/>
      <c r="F45" s="388"/>
      <c r="G45" s="361"/>
      <c r="H45" s="361"/>
      <c r="I45" s="361"/>
      <c r="J45" s="361"/>
      <c r="K45" s="361"/>
      <c r="L45" s="427"/>
      <c r="M45" s="427"/>
      <c r="N45" s="427"/>
      <c r="O45" s="427"/>
      <c r="P45" s="440"/>
    </row>
    <row r="46" spans="1:16">
      <c r="A46" s="439"/>
      <c r="B46" s="808"/>
      <c r="C46" s="786"/>
      <c r="D46" s="418"/>
      <c r="E46" s="388"/>
      <c r="F46" s="388"/>
      <c r="G46" s="361"/>
      <c r="H46" s="361"/>
      <c r="I46" s="361"/>
      <c r="J46" s="361"/>
      <c r="K46" s="361"/>
      <c r="L46" s="427"/>
      <c r="M46" s="427"/>
      <c r="N46" s="427"/>
      <c r="O46" s="427"/>
      <c r="P46" s="440"/>
    </row>
    <row r="47" spans="1:16">
      <c r="A47" s="439"/>
      <c r="B47" s="808"/>
      <c r="C47" s="786"/>
      <c r="D47" s="418"/>
      <c r="E47" s="388"/>
      <c r="F47" s="388"/>
      <c r="G47" s="361"/>
      <c r="H47" s="361"/>
      <c r="I47" s="361"/>
      <c r="J47" s="361"/>
      <c r="K47" s="361"/>
      <c r="L47" s="427"/>
      <c r="M47" s="427"/>
      <c r="N47" s="427"/>
      <c r="O47" s="427"/>
      <c r="P47" s="440"/>
    </row>
    <row r="48" spans="1:16">
      <c r="A48" s="439"/>
      <c r="B48" s="808"/>
      <c r="C48" s="786"/>
      <c r="D48" s="418"/>
      <c r="E48" s="388"/>
      <c r="F48" s="388"/>
      <c r="G48" s="361"/>
      <c r="H48" s="361"/>
      <c r="I48" s="361"/>
      <c r="J48" s="361"/>
      <c r="K48" s="361"/>
      <c r="L48" s="427"/>
      <c r="M48" s="427"/>
      <c r="N48" s="427"/>
      <c r="O48" s="427"/>
      <c r="P48" s="440"/>
    </row>
    <row r="49" spans="1:16">
      <c r="A49" s="439"/>
      <c r="B49" s="808"/>
      <c r="C49" s="786"/>
      <c r="D49" s="418"/>
      <c r="E49" s="388"/>
      <c r="F49" s="388"/>
      <c r="G49" s="361"/>
      <c r="H49" s="361"/>
      <c r="I49" s="361"/>
      <c r="J49" s="361"/>
      <c r="K49" s="361"/>
      <c r="L49" s="427"/>
      <c r="M49" s="427"/>
      <c r="N49" s="427"/>
      <c r="O49" s="427"/>
      <c r="P49" s="440"/>
    </row>
    <row r="50" spans="1:16">
      <c r="A50" s="439"/>
      <c r="B50" s="808"/>
      <c r="C50" s="786"/>
      <c r="D50" s="418"/>
      <c r="E50" s="388"/>
      <c r="F50" s="388"/>
      <c r="G50" s="361"/>
      <c r="H50" s="361"/>
      <c r="I50" s="361"/>
      <c r="J50" s="361"/>
      <c r="K50" s="361"/>
      <c r="L50" s="427"/>
      <c r="M50" s="427"/>
      <c r="N50" s="427"/>
      <c r="O50" s="427"/>
      <c r="P50" s="440"/>
    </row>
    <row r="51" spans="1:16">
      <c r="A51" s="439"/>
      <c r="B51" s="808"/>
      <c r="C51" s="786"/>
      <c r="D51" s="418"/>
      <c r="E51" s="388"/>
      <c r="F51" s="388"/>
      <c r="G51" s="361"/>
      <c r="H51" s="361"/>
      <c r="I51" s="361"/>
      <c r="J51" s="361"/>
      <c r="K51" s="361"/>
      <c r="L51" s="427"/>
      <c r="M51" s="427"/>
      <c r="N51" s="427"/>
      <c r="O51" s="427"/>
      <c r="P51" s="440"/>
    </row>
    <row r="52" spans="1:16">
      <c r="A52" s="439"/>
      <c r="B52" s="808"/>
      <c r="C52" s="786"/>
      <c r="D52" s="418"/>
      <c r="E52" s="388"/>
      <c r="F52" s="388"/>
      <c r="G52" s="361"/>
      <c r="H52" s="361"/>
      <c r="I52" s="361"/>
      <c r="J52" s="361"/>
      <c r="K52" s="361"/>
      <c r="L52" s="427"/>
      <c r="M52" s="427"/>
      <c r="N52" s="427"/>
      <c r="O52" s="427"/>
      <c r="P52" s="440"/>
    </row>
    <row r="53" spans="1:16">
      <c r="A53" s="439"/>
      <c r="B53" s="808"/>
      <c r="C53" s="786"/>
      <c r="D53" s="418"/>
      <c r="E53" s="388"/>
      <c r="F53" s="388"/>
      <c r="G53" s="361"/>
      <c r="H53" s="361"/>
      <c r="I53" s="361"/>
      <c r="J53" s="361"/>
      <c r="K53" s="361"/>
      <c r="L53" s="427"/>
      <c r="M53" s="427"/>
      <c r="N53" s="427"/>
      <c r="O53" s="427"/>
      <c r="P53" s="440"/>
    </row>
    <row r="54" spans="1:16">
      <c r="A54" s="439"/>
      <c r="B54" s="808"/>
      <c r="C54" s="786"/>
      <c r="D54" s="418"/>
      <c r="E54" s="388"/>
      <c r="F54" s="388"/>
      <c r="G54" s="361"/>
      <c r="H54" s="361"/>
      <c r="I54" s="361"/>
      <c r="J54" s="361"/>
      <c r="K54" s="361"/>
      <c r="L54" s="427"/>
      <c r="M54" s="427"/>
      <c r="N54" s="427"/>
      <c r="O54" s="427"/>
      <c r="P54" s="440"/>
    </row>
    <row r="55" spans="1:16">
      <c r="A55" s="439"/>
      <c r="B55" s="808"/>
      <c r="C55" s="786"/>
      <c r="D55" s="418"/>
      <c r="E55" s="388"/>
      <c r="F55" s="388"/>
      <c r="G55" s="361"/>
      <c r="H55" s="361"/>
      <c r="I55" s="361"/>
      <c r="J55" s="361"/>
      <c r="K55" s="361"/>
      <c r="L55" s="427"/>
      <c r="M55" s="427"/>
      <c r="N55" s="427"/>
      <c r="O55" s="427"/>
      <c r="P55" s="440"/>
    </row>
    <row r="56" spans="1:16">
      <c r="A56" s="439"/>
      <c r="B56" s="808"/>
      <c r="C56" s="786"/>
      <c r="D56" s="418"/>
      <c r="E56" s="388"/>
      <c r="F56" s="388"/>
      <c r="G56" s="361"/>
      <c r="H56" s="361"/>
      <c r="I56" s="361"/>
      <c r="J56" s="361"/>
      <c r="K56" s="361"/>
      <c r="L56" s="427"/>
      <c r="M56" s="427"/>
      <c r="N56" s="427"/>
      <c r="O56" s="427"/>
      <c r="P56" s="440"/>
    </row>
    <row r="57" spans="1:16">
      <c r="A57" s="439"/>
      <c r="B57" s="808"/>
      <c r="C57" s="786"/>
      <c r="D57" s="418"/>
      <c r="E57" s="388"/>
      <c r="F57" s="388"/>
      <c r="G57" s="361"/>
      <c r="H57" s="361"/>
      <c r="I57" s="361"/>
      <c r="J57" s="361"/>
      <c r="K57" s="361"/>
      <c r="L57" s="427"/>
      <c r="M57" s="427"/>
      <c r="N57" s="427"/>
      <c r="O57" s="427"/>
      <c r="P57" s="440"/>
    </row>
    <row r="58" spans="1:16">
      <c r="A58" s="439"/>
      <c r="B58" s="808"/>
      <c r="C58" s="786"/>
      <c r="D58" s="418"/>
      <c r="E58" s="388"/>
      <c r="F58" s="388"/>
      <c r="G58" s="361"/>
      <c r="H58" s="361"/>
      <c r="I58" s="361"/>
      <c r="J58" s="361"/>
      <c r="K58" s="361"/>
      <c r="L58" s="427"/>
      <c r="M58" s="427"/>
      <c r="N58" s="427"/>
      <c r="O58" s="427"/>
      <c r="P58" s="440"/>
    </row>
    <row r="59" spans="1:16">
      <c r="A59" s="439"/>
      <c r="B59" s="808"/>
      <c r="C59" s="786"/>
      <c r="D59" s="418"/>
      <c r="E59" s="388"/>
      <c r="F59" s="388"/>
      <c r="G59" s="361"/>
      <c r="H59" s="361"/>
      <c r="I59" s="361"/>
      <c r="J59" s="361"/>
      <c r="K59" s="361"/>
      <c r="L59" s="427"/>
      <c r="M59" s="427"/>
      <c r="N59" s="427"/>
      <c r="O59" s="427"/>
      <c r="P59" s="440"/>
    </row>
    <row r="60" spans="1:16">
      <c r="A60" s="439"/>
      <c r="B60" s="808"/>
      <c r="C60" s="786"/>
      <c r="D60" s="418"/>
      <c r="E60" s="388"/>
      <c r="F60" s="388"/>
      <c r="G60" s="361"/>
      <c r="H60" s="361"/>
      <c r="I60" s="361"/>
      <c r="J60" s="361"/>
      <c r="K60" s="361"/>
      <c r="L60" s="427"/>
      <c r="M60" s="427"/>
      <c r="N60" s="427"/>
      <c r="O60" s="427"/>
      <c r="P60" s="440"/>
    </row>
    <row r="61" spans="1:16">
      <c r="A61" s="439"/>
      <c r="B61" s="808"/>
      <c r="C61" s="786"/>
      <c r="D61" s="418"/>
      <c r="E61" s="388"/>
      <c r="F61" s="388"/>
      <c r="G61" s="361"/>
      <c r="H61" s="361"/>
      <c r="I61" s="361"/>
      <c r="J61" s="361"/>
      <c r="K61" s="361"/>
      <c r="L61" s="427"/>
      <c r="M61" s="427"/>
      <c r="N61" s="427"/>
      <c r="O61" s="427"/>
      <c r="P61" s="440"/>
    </row>
    <row r="62" spans="1:16">
      <c r="A62" s="439"/>
      <c r="B62" s="808"/>
      <c r="C62" s="786"/>
      <c r="D62" s="418"/>
      <c r="E62" s="388"/>
      <c r="F62" s="388"/>
      <c r="G62" s="361"/>
      <c r="H62" s="361"/>
      <c r="I62" s="361"/>
      <c r="J62" s="361"/>
      <c r="K62" s="361"/>
      <c r="L62" s="427"/>
      <c r="M62" s="427"/>
      <c r="N62" s="427"/>
      <c r="O62" s="427"/>
      <c r="P62" s="440"/>
    </row>
    <row r="63" spans="1:16">
      <c r="A63" s="439"/>
      <c r="B63" s="808"/>
      <c r="C63" s="786"/>
      <c r="D63" s="418"/>
      <c r="E63" s="388"/>
      <c r="F63" s="388"/>
      <c r="G63" s="361"/>
      <c r="H63" s="361"/>
      <c r="I63" s="361"/>
      <c r="J63" s="361"/>
      <c r="K63" s="361"/>
      <c r="L63" s="427"/>
      <c r="M63" s="427"/>
      <c r="N63" s="427"/>
      <c r="O63" s="427"/>
      <c r="P63" s="440"/>
    </row>
    <row r="64" spans="1:16">
      <c r="A64" s="439"/>
      <c r="B64" s="808"/>
      <c r="C64" s="786"/>
      <c r="D64" s="418"/>
      <c r="E64" s="388"/>
      <c r="F64" s="388"/>
      <c r="G64" s="361"/>
      <c r="H64" s="361"/>
      <c r="I64" s="361"/>
      <c r="J64" s="361"/>
      <c r="K64" s="361"/>
      <c r="L64" s="427"/>
      <c r="M64" s="427"/>
      <c r="N64" s="427"/>
      <c r="O64" s="427"/>
      <c r="P64" s="440"/>
    </row>
    <row r="65" spans="1:65">
      <c r="A65" s="439"/>
      <c r="B65" s="808"/>
      <c r="C65" s="786"/>
      <c r="D65" s="418"/>
      <c r="E65" s="388"/>
      <c r="F65" s="388"/>
      <c r="G65" s="361"/>
      <c r="H65" s="361"/>
      <c r="I65" s="361"/>
      <c r="J65" s="361"/>
      <c r="K65" s="361"/>
      <c r="L65" s="427"/>
      <c r="M65" s="427"/>
      <c r="N65" s="427"/>
      <c r="O65" s="427"/>
      <c r="P65" s="440"/>
    </row>
    <row r="66" spans="1:65">
      <c r="A66" s="439"/>
      <c r="B66" s="808"/>
      <c r="C66" s="786"/>
      <c r="D66" s="418"/>
      <c r="E66" s="388"/>
      <c r="F66" s="388"/>
      <c r="G66" s="361"/>
      <c r="H66" s="361"/>
      <c r="I66" s="361"/>
      <c r="J66" s="361"/>
      <c r="K66" s="361"/>
      <c r="L66" s="427"/>
      <c r="M66" s="427"/>
      <c r="N66" s="427"/>
      <c r="O66" s="427"/>
      <c r="P66" s="440"/>
    </row>
    <row r="67" spans="1:65">
      <c r="A67" s="439"/>
      <c r="B67" s="808"/>
      <c r="C67" s="786"/>
      <c r="D67" s="418"/>
      <c r="E67" s="388"/>
      <c r="F67" s="388"/>
      <c r="G67" s="361"/>
      <c r="H67" s="361"/>
      <c r="I67" s="361"/>
      <c r="J67" s="361"/>
      <c r="K67" s="361"/>
      <c r="L67" s="427"/>
      <c r="M67" s="427"/>
      <c r="N67" s="427"/>
      <c r="O67" s="427"/>
      <c r="P67" s="440"/>
    </row>
    <row r="68" spans="1:65">
      <c r="A68" s="439"/>
      <c r="B68" s="808"/>
      <c r="C68" s="786"/>
      <c r="D68" s="418"/>
      <c r="E68" s="388"/>
      <c r="F68" s="388"/>
      <c r="G68" s="361"/>
      <c r="H68" s="361"/>
      <c r="I68" s="361"/>
      <c r="J68" s="361"/>
      <c r="K68" s="361"/>
      <c r="L68" s="427"/>
      <c r="M68" s="427"/>
      <c r="N68" s="427"/>
      <c r="O68" s="427"/>
      <c r="P68" s="440"/>
    </row>
    <row r="69" spans="1:65">
      <c r="A69" s="439"/>
      <c r="B69" s="808"/>
      <c r="C69" s="786"/>
      <c r="D69" s="418"/>
      <c r="E69" s="388"/>
      <c r="F69" s="388"/>
      <c r="G69" s="361"/>
      <c r="H69" s="363"/>
      <c r="I69" s="363"/>
      <c r="J69" s="361"/>
      <c r="K69" s="361"/>
      <c r="L69" s="427"/>
      <c r="M69" s="427"/>
      <c r="N69" s="427"/>
      <c r="O69" s="427"/>
      <c r="P69" s="440"/>
    </row>
    <row r="70" spans="1:65">
      <c r="A70" s="439"/>
      <c r="B70" s="808"/>
      <c r="C70" s="406" t="s">
        <v>2422</v>
      </c>
      <c r="D70" s="419">
        <f>IF(C23=TRUE,0,SUM(D41:D69))</f>
        <v>0</v>
      </c>
      <c r="E70" s="806" t="s">
        <v>2420</v>
      </c>
      <c r="F70" s="807"/>
      <c r="G70" s="361"/>
      <c r="H70" s="361"/>
      <c r="I70" s="361"/>
      <c r="J70" s="361"/>
      <c r="K70" s="361"/>
      <c r="L70" s="361"/>
      <c r="M70" s="361"/>
      <c r="N70" s="361"/>
      <c r="O70" s="361"/>
      <c r="P70" s="440"/>
      <c r="BL70" s="359"/>
      <c r="BM70" s="360"/>
    </row>
    <row r="71" spans="1:65">
      <c r="A71" s="439"/>
      <c r="B71" s="421"/>
      <c r="C71" s="378"/>
      <c r="D71" s="423"/>
      <c r="E71" s="422"/>
      <c r="F71" s="422"/>
      <c r="G71" s="361"/>
      <c r="H71" s="361"/>
      <c r="I71" s="361"/>
      <c r="J71" s="361"/>
      <c r="K71" s="361"/>
      <c r="L71" s="361"/>
      <c r="M71" s="361"/>
      <c r="N71" s="361"/>
      <c r="O71" s="361"/>
      <c r="P71" s="440"/>
      <c r="BL71" s="359"/>
      <c r="BM71" s="360"/>
    </row>
    <row r="72" spans="1:65">
      <c r="A72" s="439"/>
      <c r="B72" s="361"/>
      <c r="C72" s="361"/>
      <c r="D72" s="361"/>
      <c r="E72" s="361"/>
      <c r="F72" s="465"/>
      <c r="G72" s="361"/>
      <c r="H72" s="361"/>
      <c r="I72" s="361"/>
      <c r="J72" s="361"/>
      <c r="K72" s="361"/>
      <c r="L72" s="361"/>
      <c r="M72" s="361"/>
      <c r="N72" s="361"/>
      <c r="O72" s="361"/>
      <c r="P72" s="440"/>
    </row>
    <row r="73" spans="1:65" ht="52.5" customHeight="1">
      <c r="A73" s="466" t="s">
        <v>2423</v>
      </c>
      <c r="B73" s="424" t="s">
        <v>2424</v>
      </c>
      <c r="C73" s="425" t="s">
        <v>2211</v>
      </c>
      <c r="D73" s="361"/>
      <c r="E73" s="361"/>
      <c r="F73" s="465"/>
      <c r="G73" s="361"/>
      <c r="H73" s="361"/>
      <c r="I73" s="361"/>
      <c r="J73" s="361"/>
      <c r="K73" s="361"/>
      <c r="L73" s="361"/>
      <c r="M73" s="361"/>
      <c r="N73" s="361"/>
      <c r="O73" s="361"/>
      <c r="P73" s="440"/>
    </row>
    <row r="74" spans="1:65">
      <c r="A74" s="439"/>
      <c r="B74" s="369"/>
      <c r="C74" s="375"/>
      <c r="D74" s="361"/>
      <c r="E74" s="361"/>
      <c r="F74" s="465"/>
      <c r="G74" s="361"/>
      <c r="H74" s="361"/>
      <c r="I74" s="361"/>
      <c r="J74" s="361"/>
      <c r="K74" s="361"/>
      <c r="L74" s="361"/>
      <c r="M74" s="361"/>
      <c r="N74" s="361"/>
      <c r="O74" s="361"/>
      <c r="P74" s="440"/>
    </row>
    <row r="75" spans="1:65">
      <c r="A75" s="439"/>
      <c r="B75" s="467" t="s">
        <v>258</v>
      </c>
      <c r="C75" s="375"/>
      <c r="D75" s="361"/>
      <c r="E75" s="361"/>
      <c r="F75" s="465"/>
      <c r="G75" s="361"/>
      <c r="H75" s="361"/>
      <c r="I75" s="361"/>
      <c r="J75" s="361"/>
      <c r="K75" s="361"/>
      <c r="L75" s="361"/>
      <c r="M75" s="361"/>
      <c r="N75" s="361"/>
      <c r="O75" s="361"/>
      <c r="P75" s="440"/>
    </row>
    <row r="76" spans="1:65">
      <c r="A76" s="439"/>
      <c r="B76" s="467"/>
      <c r="C76" s="375"/>
      <c r="D76" s="361"/>
      <c r="E76" s="361"/>
      <c r="F76" s="465"/>
      <c r="G76" s="361"/>
      <c r="H76" s="361"/>
      <c r="I76" s="361"/>
      <c r="J76" s="361"/>
      <c r="K76" s="361"/>
      <c r="L76" s="361"/>
      <c r="M76" s="361"/>
      <c r="N76" s="361"/>
      <c r="O76" s="361"/>
      <c r="P76" s="440"/>
    </row>
    <row r="77" spans="1:65" ht="33">
      <c r="A77" s="439" t="s">
        <v>242</v>
      </c>
      <c r="B77" s="404" t="s">
        <v>2212</v>
      </c>
      <c r="C77" s="767"/>
      <c r="D77" s="361"/>
      <c r="E77" s="361"/>
      <c r="F77" s="465"/>
      <c r="G77" s="361"/>
      <c r="H77" s="361"/>
      <c r="I77" s="361"/>
      <c r="J77" s="361"/>
      <c r="K77" s="361"/>
      <c r="L77" s="361"/>
      <c r="M77" s="361"/>
      <c r="N77" s="361"/>
      <c r="O77" s="361"/>
      <c r="P77" s="440"/>
    </row>
    <row r="78" spans="1:65">
      <c r="A78" s="439"/>
      <c r="B78" s="369"/>
      <c r="C78" s="375"/>
      <c r="D78" s="361"/>
      <c r="E78" s="361"/>
      <c r="F78" s="465"/>
      <c r="G78" s="361"/>
      <c r="H78" s="361"/>
      <c r="I78" s="361"/>
      <c r="J78" s="361"/>
      <c r="K78" s="361"/>
      <c r="L78" s="361"/>
      <c r="M78" s="361"/>
      <c r="N78" s="361"/>
      <c r="O78" s="361"/>
      <c r="P78" s="440"/>
    </row>
    <row r="79" spans="1:65" ht="122.45" customHeight="1">
      <c r="A79" s="439" t="s">
        <v>2426</v>
      </c>
      <c r="B79" s="429" t="s">
        <v>2487</v>
      </c>
      <c r="C79" s="430"/>
      <c r="D79" s="785" t="s">
        <v>2425</v>
      </c>
      <c r="E79" s="701" t="str">
        <f>IF(D70&gt;0,D70*C79,"תא זה יעודכן אוטומטית עם מילוי הטופס")</f>
        <v>תא זה יעודכן אוטומטית עם מילוי הטופס</v>
      </c>
      <c r="F79" s="361"/>
      <c r="G79" s="361"/>
      <c r="H79" s="361"/>
      <c r="I79" s="361"/>
      <c r="J79" s="361"/>
      <c r="K79" s="386"/>
      <c r="L79" s="361"/>
      <c r="M79" s="361"/>
      <c r="N79" s="361"/>
      <c r="O79" s="361"/>
      <c r="P79" s="440"/>
    </row>
    <row r="80" spans="1:65" ht="16.5" customHeight="1">
      <c r="A80" s="439"/>
      <c r="B80" s="361"/>
      <c r="C80" s="361"/>
      <c r="D80" s="361"/>
      <c r="E80" s="361"/>
      <c r="F80" s="361"/>
      <c r="G80" s="361"/>
      <c r="H80" s="361"/>
      <c r="I80" s="361"/>
      <c r="J80" s="361"/>
      <c r="K80" s="361"/>
      <c r="L80" s="361"/>
      <c r="M80" s="361"/>
      <c r="N80" s="361"/>
      <c r="O80" s="361"/>
      <c r="P80" s="440"/>
    </row>
    <row r="81" spans="1:64" ht="31.5" hidden="1" customHeight="1" outlineLevel="2">
      <c r="A81" s="439"/>
      <c r="B81" s="426" t="s">
        <v>2427</v>
      </c>
      <c r="C81" s="427"/>
      <c r="D81" s="361"/>
      <c r="E81" s="361"/>
      <c r="F81" s="361"/>
      <c r="G81" s="361"/>
      <c r="H81" s="361"/>
      <c r="I81" s="361"/>
      <c r="J81" s="361"/>
      <c r="K81" s="361"/>
      <c r="L81" s="361"/>
      <c r="M81" s="361"/>
      <c r="N81" s="361"/>
      <c r="O81" s="361"/>
      <c r="P81" s="440"/>
    </row>
    <row r="82" spans="1:64" collapsed="1">
      <c r="A82" s="439"/>
      <c r="B82" s="361"/>
      <c r="C82" s="361"/>
      <c r="D82" s="361"/>
      <c r="E82" s="361"/>
      <c r="F82" s="361"/>
      <c r="G82" s="361"/>
      <c r="H82" s="361"/>
      <c r="I82" s="361"/>
      <c r="J82" s="361"/>
      <c r="K82" s="361"/>
      <c r="L82" s="361"/>
      <c r="M82" s="361"/>
      <c r="N82" s="361"/>
      <c r="O82" s="361"/>
      <c r="P82" s="440"/>
    </row>
    <row r="83" spans="1:64" s="376" customFormat="1" ht="25.5">
      <c r="A83" s="443"/>
      <c r="B83" s="809" t="s">
        <v>2476</v>
      </c>
      <c r="C83" s="809"/>
      <c r="D83" s="399"/>
      <c r="E83" s="428"/>
      <c r="F83" s="399"/>
      <c r="G83" s="399"/>
      <c r="H83" s="378"/>
      <c r="I83" s="378"/>
      <c r="J83" s="378"/>
      <c r="K83" s="378"/>
      <c r="L83" s="378"/>
      <c r="M83" s="378"/>
      <c r="N83" s="378"/>
      <c r="O83" s="378"/>
      <c r="P83" s="446"/>
      <c r="BL83" s="377"/>
    </row>
    <row r="84" spans="1:64">
      <c r="A84" s="439"/>
      <c r="B84" s="361"/>
      <c r="C84" s="361"/>
      <c r="D84" s="361"/>
      <c r="E84" s="361"/>
      <c r="F84" s="361"/>
      <c r="G84" s="361"/>
      <c r="H84" s="361"/>
      <c r="I84" s="361"/>
      <c r="J84" s="361"/>
      <c r="K84" s="361"/>
      <c r="L84" s="361"/>
      <c r="M84" s="361"/>
      <c r="N84" s="361"/>
      <c r="O84" s="361"/>
      <c r="P84" s="440"/>
    </row>
    <row r="85" spans="1:64" ht="48" customHeight="1">
      <c r="A85" s="439" t="s">
        <v>2214</v>
      </c>
      <c r="B85" s="434" t="s">
        <v>2428</v>
      </c>
      <c r="C85" s="701" t="str">
        <f>IFERROR(IF(מנועים!C131&gt;0,מנועים!C131/'פרטים כלליים, עלויות ותוצאות'!E79,"תא זה יעודכן אוטומטית עם מילוי הטופס"),"תא זה יעודכן אוטומטית עם מילוי הטופס")</f>
        <v>תא זה יעודכן אוטומטית עם מילוי הטופס</v>
      </c>
      <c r="D85" s="435" t="s">
        <v>35</v>
      </c>
      <c r="E85" s="765" t="str">
        <f>IFERROR(IF(מנועים!E131&gt;0,'פרטים כלליים, עלויות ותוצאות'!E79/מנועים!E131,"תא זה יעודכן אוטומטית עם מילוי הטופס"),"תא זה יעודכן אוטומטית עם מילוי הטופס")</f>
        <v>תא זה יעודכן אוטומטית עם מילוי הטופס</v>
      </c>
      <c r="F85" s="361"/>
      <c r="G85" s="361"/>
      <c r="H85" s="361"/>
      <c r="I85" s="361"/>
      <c r="J85" s="361"/>
      <c r="K85" s="361"/>
      <c r="L85" s="361"/>
      <c r="M85" s="361"/>
      <c r="N85" s="361"/>
      <c r="O85" s="361"/>
      <c r="P85" s="440"/>
    </row>
    <row r="86" spans="1:64" ht="71.45" customHeight="1">
      <c r="A86" s="439"/>
      <c r="B86" s="436" t="s">
        <v>2473</v>
      </c>
      <c r="C86" s="701" t="str">
        <f>IFERROR(IF(מנועים!C126&gt;0,מנועים!C126/'פרטים כלליים, עלויות ותוצאות'!E79,"תא זה יעודכן אוטומטית עם מילוי הטופס"),"תא זה יעודכן אוטומטית עם מילוי הטופס")</f>
        <v>תא זה יעודכן אוטומטית עם מילוי הטופס</v>
      </c>
      <c r="D86" s="435" t="s">
        <v>33</v>
      </c>
      <c r="E86" s="766" t="str">
        <f>IFERROR(IF(מנועים!E126&gt;0,'פרטים כלליים, עלויות ותוצאות'!E79/מנועים!E126,"תא זה יעודכן אוטומטית עם מילוי הטופס"),"תא זה יעודכן אוטומטית עם מילוי הטופס")</f>
        <v>תא זה יעודכן אוטומטית עם מילוי הטופס</v>
      </c>
      <c r="F86" s="361"/>
      <c r="G86" s="361"/>
      <c r="H86" s="361"/>
      <c r="I86" s="361"/>
      <c r="J86" s="361"/>
      <c r="K86" s="361"/>
      <c r="L86" s="361"/>
      <c r="M86" s="361"/>
      <c r="N86" s="361"/>
      <c r="O86" s="361"/>
      <c r="P86" s="440"/>
    </row>
    <row r="87" spans="1:64" ht="46.5" customHeight="1">
      <c r="A87" s="439"/>
      <c r="B87" s="436" t="s">
        <v>167</v>
      </c>
      <c r="C87" s="701" t="str">
        <f>IF(מנועים!C126&gt;0,מנועים!C126,"תא זה יעודכן אוטומטית עם מילוי הטופס")</f>
        <v>תא זה יעודכן אוטומטית עם מילוי סעיפים: 2.1 ו- 2.2</v>
      </c>
      <c r="D87" s="435" t="s">
        <v>161</v>
      </c>
      <c r="E87" s="766" t="str">
        <f>IF(מנועים!E126&gt;0,מנועים!E126,"תא זה יעודכן אוטומטית עם מילוי הטופס")</f>
        <v>תא זה יעודכן אוטומטית עם מילוי סעיפים: 2.1 ו- 2.2</v>
      </c>
      <c r="F87" s="361"/>
      <c r="G87" s="361"/>
      <c r="H87" s="361"/>
      <c r="I87" s="361"/>
      <c r="J87" s="361"/>
      <c r="K87" s="361"/>
      <c r="L87" s="361"/>
      <c r="M87" s="361"/>
      <c r="N87" s="361"/>
      <c r="O87" s="361"/>
      <c r="P87" s="440"/>
    </row>
    <row r="88" spans="1:64" ht="48" customHeight="1">
      <c r="A88" s="439"/>
      <c r="B88" s="436" t="s">
        <v>244</v>
      </c>
      <c r="C88" s="701" t="str">
        <f>IF(מנועים!C131&gt;0,מנועים!C131,"תא זה יעודכן אוטומטית עם מילוי הטופס")</f>
        <v>תא זה יעודכן אוטומטית עם מילוי סעיפים: 1.6, 2.1 ו- 2.2</v>
      </c>
      <c r="D88" s="435" t="s">
        <v>243</v>
      </c>
      <c r="E88" s="766" t="str">
        <f>IF(מנועים!E131&gt;0,מנועים!E131,"תא זה יעודכן אוטומטית עם מילוי הטופס")</f>
        <v>תא זה יעודכן אוטומטית עם מילוי סעיפים: 1.6, 2.1 ו- 2.2</v>
      </c>
      <c r="F88" s="361"/>
      <c r="G88" s="361"/>
      <c r="H88" s="361"/>
      <c r="I88" s="361"/>
      <c r="J88" s="361"/>
      <c r="K88" s="361"/>
      <c r="L88" s="361"/>
      <c r="M88" s="361"/>
      <c r="N88" s="361"/>
      <c r="O88" s="361"/>
      <c r="P88" s="440"/>
    </row>
    <row r="89" spans="1:64">
      <c r="A89" s="439"/>
      <c r="B89" s="361"/>
      <c r="C89" s="361"/>
      <c r="D89" s="361"/>
      <c r="E89" s="361"/>
      <c r="F89" s="361"/>
      <c r="G89" s="361"/>
      <c r="H89" s="361"/>
      <c r="I89" s="361"/>
      <c r="J89" s="361"/>
      <c r="K89" s="361"/>
      <c r="L89" s="361"/>
      <c r="M89" s="361"/>
      <c r="N89" s="361"/>
      <c r="O89" s="361"/>
      <c r="P89" s="440"/>
    </row>
    <row r="90" spans="1:64" s="376" customFormat="1" ht="36.950000000000003" hidden="1" customHeight="1" outlineLevel="1">
      <c r="A90" s="443"/>
      <c r="B90" s="432" t="s">
        <v>218</v>
      </c>
      <c r="C90" s="433"/>
      <c r="D90" s="378"/>
      <c r="E90" s="378"/>
      <c r="F90" s="378"/>
      <c r="G90" s="378"/>
      <c r="H90" s="378"/>
      <c r="I90" s="378"/>
      <c r="J90" s="378"/>
      <c r="K90" s="378"/>
      <c r="L90" s="378"/>
      <c r="M90" s="378"/>
      <c r="N90" s="378"/>
      <c r="O90" s="378"/>
      <c r="P90" s="446"/>
      <c r="BL90" s="377"/>
    </row>
    <row r="91" spans="1:64" collapsed="1">
      <c r="A91" s="439"/>
      <c r="B91" s="361"/>
      <c r="C91" s="361"/>
      <c r="D91" s="361"/>
      <c r="E91" s="361"/>
      <c r="F91" s="361"/>
      <c r="G91" s="361"/>
      <c r="H91" s="361"/>
      <c r="I91" s="361"/>
      <c r="J91" s="361"/>
      <c r="K91" s="361"/>
      <c r="L91" s="361"/>
      <c r="M91" s="361"/>
      <c r="N91" s="361"/>
      <c r="O91" s="361"/>
      <c r="P91" s="440"/>
    </row>
    <row r="92" spans="1:64" ht="17.25" thickBot="1">
      <c r="A92" s="468"/>
      <c r="B92" s="469"/>
      <c r="C92" s="469"/>
      <c r="D92" s="469"/>
      <c r="E92" s="469"/>
      <c r="F92" s="469"/>
      <c r="G92" s="469"/>
      <c r="H92" s="469"/>
      <c r="I92" s="469"/>
      <c r="J92" s="469"/>
      <c r="K92" s="469"/>
      <c r="L92" s="469"/>
      <c r="M92" s="469"/>
      <c r="N92" s="469"/>
      <c r="O92" s="469"/>
      <c r="P92" s="470"/>
    </row>
  </sheetData>
  <sheetProtection algorithmName="SHA-512" hashValue="upU7bS+Is5Y4qmY94uEpu/kP5z2CumeBfGD9W+X2XNnX6WnDHvPr7VzPdBixENGdvM0RMugGn5r2Fv9nF4meSQ==" saltValue="K+GFnkF7k6ATKYHQhaFdAQ==" spinCount="100000" sheet="1" insertRows="0" insertHyperlinks="0"/>
  <customSheetViews>
    <customSheetView guid="{2DAA1D84-496C-43B3-9B3D-F6443FDB70D2}" scale="90" hiddenRows="1" hiddenColumns="1" topLeftCell="A47">
      <selection activeCell="D50" sqref="D50"/>
      <pageMargins left="0.7" right="0.7" top="0.75" bottom="0.75" header="0.3" footer="0.3"/>
      <pageSetup orientation="portrait" r:id="rId1"/>
    </customSheetView>
    <customSheetView guid="{4795D392-B56F-435A-BCD0-DB99C7E0A0B0}" scale="90" hiddenRows="1" hiddenColumns="1" topLeftCell="A50">
      <selection activeCell="D60" sqref="D60:D61"/>
      <pageMargins left="0.7" right="0.7" top="0.75" bottom="0.75" header="0.3" footer="0.3"/>
      <pageSetup orientation="portrait" r:id="rId2"/>
    </customSheetView>
  </customSheetViews>
  <mergeCells count="7">
    <mergeCell ref="A1:P1"/>
    <mergeCell ref="B21:B22"/>
    <mergeCell ref="E70:F70"/>
    <mergeCell ref="B39:B70"/>
    <mergeCell ref="B83:C83"/>
    <mergeCell ref="C2:F2"/>
    <mergeCell ref="C30:E30"/>
  </mergeCells>
  <conditionalFormatting sqref="A26:P33 A36:P92 A34:C35 F34:P35">
    <cfRule type="expression" dxfId="68" priority="16">
      <formula>$C$23=TRUE</formula>
    </cfRule>
  </conditionalFormatting>
  <conditionalFormatting sqref="B33:C35">
    <cfRule type="expression" dxfId="67" priority="15">
      <formula>$C$23=TRUE</formula>
    </cfRule>
  </conditionalFormatting>
  <conditionalFormatting sqref="C39:F40">
    <cfRule type="expression" dxfId="66" priority="14">
      <formula>$C$23=TRUE</formula>
    </cfRule>
  </conditionalFormatting>
  <conditionalFormatting sqref="B39:B71">
    <cfRule type="expression" dxfId="65" priority="13">
      <formula>$C$23=TRUE</formula>
    </cfRule>
  </conditionalFormatting>
  <conditionalFormatting sqref="C70:C71">
    <cfRule type="expression" dxfId="64" priority="12">
      <formula>$C$23=TRUE</formula>
    </cfRule>
  </conditionalFormatting>
  <conditionalFormatting sqref="A73:B73">
    <cfRule type="expression" dxfId="63" priority="11">
      <formula>$C$23=TRUE</formula>
    </cfRule>
  </conditionalFormatting>
  <conditionalFormatting sqref="B79">
    <cfRule type="expression" dxfId="62" priority="10">
      <formula>$C$23=TRUE</formula>
    </cfRule>
  </conditionalFormatting>
  <conditionalFormatting sqref="D79">
    <cfRule type="expression" dxfId="61" priority="9">
      <formula>$C$23=TRUE</formula>
    </cfRule>
  </conditionalFormatting>
  <conditionalFormatting sqref="A83:P83">
    <cfRule type="expression" dxfId="60" priority="8">
      <formula>$C$23=TRUE</formula>
    </cfRule>
  </conditionalFormatting>
  <conditionalFormatting sqref="B85:B88">
    <cfRule type="expression" dxfId="59" priority="7">
      <formula>$C$23=TRUE</formula>
    </cfRule>
  </conditionalFormatting>
  <conditionalFormatting sqref="D85:D88">
    <cfRule type="expression" dxfId="58" priority="6">
      <formula>$C$23=TRUE</formula>
    </cfRule>
  </conditionalFormatting>
  <conditionalFormatting sqref="A90:P90">
    <cfRule type="expression" dxfId="57" priority="5">
      <formula>$C$23=TRUE</formula>
    </cfRule>
  </conditionalFormatting>
  <conditionalFormatting sqref="D34:E35">
    <cfRule type="expression" dxfId="56" priority="4">
      <formula>$C$23=TRUE</formula>
    </cfRule>
  </conditionalFormatting>
  <conditionalFormatting sqref="C87">
    <cfRule type="expression" dxfId="55" priority="2">
      <formula>AND($C$87&lt;&gt;"תא זה יעודכן אוטומטית עם מילוי הטופס",$C$87&lt;50000)</formula>
    </cfRule>
    <cfRule type="expression" dxfId="54" priority="3">
      <formula>IF+$C$87&gt;50000</formula>
    </cfRule>
  </conditionalFormatting>
  <conditionalFormatting sqref="D35">
    <cfRule type="expression" dxfId="53" priority="1">
      <formula>$D$35&lt;$D$34</formula>
    </cfRule>
  </conditionalFormatting>
  <dataValidations count="19">
    <dataValidation type="decimal" allowBlank="1" showInputMessage="1" showErrorMessage="1" sqref="C90">
      <formula1>0.01</formula1>
      <formula2>0.2</formula2>
    </dataValidation>
    <dataValidation type="list" allowBlank="1" showInputMessage="1" showErrorMessage="1" sqref="E34:E35">
      <formula1>חודשים</formula1>
    </dataValidation>
    <dataValidation type="list" allowBlank="1" showInputMessage="1" showErrorMessage="1" sqref="D34:D35">
      <formula1>שנה</formula1>
    </dataValidation>
    <dataValidation type="custom" showErrorMessage="1" error="אנא הכנס דוא&quot;ל תקין" sqref="C12 J21:J22">
      <formula1>AND( FIND(".",C12), FIND("@",C12))</formula1>
    </dataValidation>
    <dataValidation type="textLength" showInputMessage="1" showErrorMessage="1" error="אנא הכנס כתובת למשלוח דואר" sqref="K21:K22">
      <formula1>1</formula1>
      <formula2>100</formula2>
    </dataValidation>
    <dataValidation type="textLength" showErrorMessage="1" error="אנא הכנס מספר טלפון תקין" sqref="C11 H21:I22">
      <formula1>9</formula1>
      <formula2>10</formula2>
    </dataValidation>
    <dataValidation type="list" allowBlank="1" showInputMessage="1" showErrorMessage="1" sqref="C28">
      <formula1>מגזר</formula1>
    </dataValidation>
    <dataValidation type="custom" operator="greaterThan" showInputMessage="1" showErrorMessage="1" error="אנא הכנס שם תקין" sqref="D21:E22">
      <formula1>ISTEXT(D21)</formula1>
    </dataValidation>
    <dataValidation type="decimal" operator="greaterThanOrEqual" allowBlank="1" showInputMessage="1" showErrorMessage="1" sqref="D41:D69">
      <formula1>0</formula1>
    </dataValidation>
    <dataValidation type="list" allowBlank="1" showInputMessage="1" showErrorMessage="1" sqref="C17">
      <formula1>שם_ישוב</formula1>
    </dataValidation>
    <dataValidation showInputMessage="1" showErrorMessage="1" sqref="C30:E30"/>
    <dataValidation type="list" allowBlank="1" showInputMessage="1" showErrorMessage="1" sqref="C73">
      <formula1>אסקו</formula1>
    </dataValidation>
    <dataValidation type="list" allowBlank="1" showInputMessage="1" showErrorMessage="1" sqref="C77">
      <formula1>מאשר</formula1>
    </dataValidation>
    <dataValidation type="list" operator="greaterThan" showErrorMessage="1" error="אנא בחר תפקיד" sqref="C21:C22">
      <formula1>תפקיד</formula1>
    </dataValidation>
    <dataValidation type="list" operator="greaterThan" showInputMessage="1" showErrorMessage="1" error="אנא הכנס שם תקין" sqref="G24:G25 G21:G22">
      <formula1>תואר</formula1>
    </dataValidation>
    <dataValidation type="textLength" operator="equal" showErrorMessage="1" error="אנא הכנס מספר ת.ז תקין" sqref="F21:F22">
      <formula1>9</formula1>
    </dataValidation>
    <dataValidation operator="greaterThan" showInputMessage="1" showErrorMessage="1" error="אנא הכנס שם תקין" sqref="G23"/>
    <dataValidation type="list" allowBlank="1" showInputMessage="1" showErrorMessage="1" sqref="C14">
      <formula1>ענף</formula1>
    </dataValidation>
    <dataValidation type="decimal" allowBlank="1" showInputMessage="1" showErrorMessage="1" sqref="C79">
      <formula1>0.01</formula1>
      <formula2>0.35</formula2>
    </dataValidation>
  </dataValidations>
  <pageMargins left="0.7" right="0.7" top="0.75" bottom="0.75" header="0.3" footer="0.3"/>
  <pageSetup orientation="portrait" r:id="rId3"/>
  <ignoredErrors>
    <ignoredError sqref="A19 A17:A18" numberStoredAsText="1"/>
  </ignoredErrors>
  <extLst>
    <ext xmlns:x14="http://schemas.microsoft.com/office/spreadsheetml/2009/9/main" uri="{78C0D931-6437-407d-A8EE-F0AAD7539E65}">
      <x14:conditionalFormattings>
        <x14:conditionalFormatting xmlns:xm="http://schemas.microsoft.com/office/excel/2006/main">
          <x14:cfRule type="expression" priority="21" id="{8F3CCBB3-0D9E-4A2E-8CB8-842420BA4049}">
            <xm:f>$C$73&lt;&gt;קבועים!$H$6</xm:f>
            <x14:dxf>
              <fill>
                <patternFill patternType="lightDown">
                  <fgColor theme="0"/>
                  <bgColor theme="0" tint="-0.34998626667073579"/>
                </patternFill>
              </fill>
            </x14:dxf>
          </x14:cfRule>
          <xm:sqref>A75:P77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KV438"/>
  <sheetViews>
    <sheetView showGridLines="0" rightToLeft="1" zoomScale="76" zoomScaleNormal="76" workbookViewId="0">
      <selection activeCell="B6" sqref="B6"/>
    </sheetView>
  </sheetViews>
  <sheetFormatPr defaultColWidth="9" defaultRowHeight="16.5" outlineLevelRow="1" outlineLevelCol="1"/>
  <cols>
    <col min="1" max="1" width="5.375" style="620" customWidth="1"/>
    <col min="2" max="2" width="31.75" style="281" customWidth="1"/>
    <col min="3" max="3" width="36.625" style="300" customWidth="1"/>
    <col min="4" max="4" width="35.5" style="300" customWidth="1"/>
    <col min="5" max="10" width="36.625" style="300" customWidth="1"/>
    <col min="11" max="14" width="36.625" style="616" customWidth="1"/>
    <col min="15" max="15" width="40.25" style="616" customWidth="1"/>
    <col min="16" max="16" width="19.25" style="300" hidden="1" customWidth="1" outlineLevel="1"/>
    <col min="17" max="17" width="24.375" style="281" hidden="1" customWidth="1" outlineLevel="1"/>
    <col min="18" max="19" width="19.25" style="281" hidden="1" customWidth="1" outlineLevel="1"/>
    <col min="20" max="20" width="14.875" style="281" hidden="1" customWidth="1" outlineLevel="1"/>
    <col min="21" max="21" width="18" style="281" customWidth="1" collapsed="1"/>
    <col min="22" max="22" width="17" style="300" customWidth="1"/>
    <col min="23" max="23" width="19" style="300" customWidth="1"/>
    <col min="24" max="24" width="26.25" style="300" customWidth="1"/>
    <col min="25" max="25" width="29.625" style="300" customWidth="1"/>
    <col min="26" max="26" width="18.125" style="300" customWidth="1"/>
    <col min="27" max="32" width="29.375" style="300" customWidth="1"/>
    <col min="33" max="33" width="10.625" style="300" customWidth="1"/>
    <col min="34" max="34" width="29.875" style="300" customWidth="1"/>
    <col min="35" max="35" width="14.625" style="300" customWidth="1"/>
    <col min="36" max="36" width="28.25" style="300" customWidth="1"/>
    <col min="37" max="37" width="20.375" style="300" customWidth="1"/>
    <col min="38" max="38" width="29.375" style="300" customWidth="1"/>
    <col min="39" max="39" width="20.75" style="300" customWidth="1"/>
    <col min="40" max="40" width="16.625" style="300" customWidth="1"/>
    <col min="41" max="41" width="15.625" style="300" customWidth="1"/>
    <col min="42" max="42" width="18.75" style="300" customWidth="1"/>
    <col min="43" max="43" width="20.875" style="300" customWidth="1"/>
    <col min="44" max="44" width="27.125" style="300" customWidth="1"/>
    <col min="45" max="45" width="27" style="300" customWidth="1"/>
    <col min="46" max="46" width="18.25" style="300" customWidth="1"/>
    <col min="47" max="47" width="23.375" style="300" customWidth="1"/>
    <col min="48" max="48" width="20.25" style="300" customWidth="1"/>
    <col min="49" max="49" width="20.125" style="300" customWidth="1"/>
    <col min="50" max="50" width="16.375" style="300" customWidth="1"/>
    <col min="51" max="51" width="24.875" style="300" customWidth="1"/>
    <col min="52" max="52" width="14.375" style="300" customWidth="1"/>
    <col min="53" max="53" width="28.75" style="300" customWidth="1"/>
    <col min="54" max="54" width="19.125" style="300" customWidth="1"/>
    <col min="55" max="55" width="20.875" style="300" customWidth="1"/>
    <col min="56" max="56" width="22.375" style="300" customWidth="1"/>
    <col min="57" max="57" width="25.875" style="300" customWidth="1"/>
    <col min="58" max="58" width="21.875" style="300" customWidth="1"/>
    <col min="59" max="59" width="25.125" style="300" customWidth="1"/>
    <col min="60" max="60" width="22" style="300" bestFit="1" customWidth="1"/>
    <col min="61" max="61" width="11.75" style="300" customWidth="1"/>
    <col min="62" max="62" width="27.375" style="300" customWidth="1"/>
    <col min="63" max="63" width="22.375" style="300" customWidth="1"/>
    <col min="64" max="64" width="26.25" style="300" customWidth="1"/>
    <col min="65" max="65" width="20.875" style="300" customWidth="1"/>
    <col min="66" max="67" width="26.375" style="300" customWidth="1"/>
    <col min="68" max="68" width="15.375" style="300" customWidth="1"/>
    <col min="69" max="69" width="11.25" style="300" customWidth="1"/>
    <col min="70" max="70" width="13.25" style="300" customWidth="1"/>
    <col min="71" max="71" width="11" style="300" customWidth="1"/>
    <col min="72" max="72" width="22" style="301" bestFit="1" customWidth="1"/>
    <col min="73" max="73" width="13.75" style="300" customWidth="1"/>
    <col min="74" max="74" width="26.375" style="300" customWidth="1"/>
    <col min="75" max="75" width="14.875" style="300" customWidth="1"/>
    <col min="76" max="76" width="13.75" style="300" customWidth="1"/>
    <col min="77" max="77" width="14.375" style="300" customWidth="1"/>
    <col min="78" max="78" width="17.75" style="300" customWidth="1"/>
    <col min="79" max="79" width="20.875" style="300" customWidth="1"/>
    <col min="80" max="80" width="12.125" style="300" customWidth="1"/>
    <col min="81" max="81" width="14.375" style="300" customWidth="1"/>
    <col min="82" max="82" width="20.375" style="300" customWidth="1"/>
    <col min="83" max="83" width="15.125" style="300" customWidth="1"/>
    <col min="84" max="84" width="22" style="300" bestFit="1" customWidth="1"/>
    <col min="85" max="85" width="13.375" style="300" customWidth="1"/>
    <col min="86" max="86" width="20" style="300" customWidth="1"/>
    <col min="87" max="87" width="12.25" style="300" customWidth="1"/>
    <col min="88" max="88" width="15.625" style="300" customWidth="1"/>
    <col min="89" max="89" width="26" style="300" customWidth="1"/>
    <col min="90" max="90" width="14.625" style="300" customWidth="1"/>
    <col min="91" max="91" width="20.875" style="300" customWidth="1"/>
    <col min="92" max="92" width="11.625" style="300" customWidth="1"/>
    <col min="93" max="93" width="20.125" style="300" bestFit="1" customWidth="1"/>
    <col min="94" max="94" width="9" style="300"/>
    <col min="95" max="95" width="11.75" style="300" bestFit="1" customWidth="1"/>
    <col min="96" max="96" width="22" style="300" bestFit="1" customWidth="1"/>
    <col min="97" max="99" width="9" style="300"/>
    <col min="100" max="100" width="13.375" style="300" customWidth="1"/>
    <col min="101" max="101" width="13.125" style="300" customWidth="1"/>
    <col min="102" max="102" width="10.375" style="300" customWidth="1"/>
    <col min="103" max="103" width="20.875" style="300" customWidth="1"/>
    <col min="104" max="104" width="9" style="300" customWidth="1"/>
    <col min="105" max="105" width="20.125" style="300" bestFit="1" customWidth="1"/>
    <col min="106" max="106" width="9" style="300"/>
    <col min="107" max="107" width="11.75" style="300" bestFit="1" customWidth="1"/>
    <col min="108" max="108" width="22" style="300" bestFit="1" customWidth="1"/>
    <col min="109" max="111" width="9" style="300"/>
    <col min="112" max="112" width="13.375" style="300" customWidth="1"/>
    <col min="113" max="113" width="13.125" style="300" customWidth="1"/>
    <col min="114" max="114" width="10.375" style="300" customWidth="1"/>
    <col min="115" max="115" width="20.875" style="300" customWidth="1"/>
    <col min="116" max="116" width="9" style="300" customWidth="1"/>
    <col min="117" max="117" width="20.125" style="300" bestFit="1" customWidth="1"/>
    <col min="118" max="118" width="9" style="300"/>
    <col min="119" max="119" width="11.75" style="300" bestFit="1" customWidth="1"/>
    <col min="120" max="120" width="22" style="300" bestFit="1" customWidth="1"/>
    <col min="121" max="123" width="9" style="300"/>
    <col min="124" max="124" width="13.375" style="300" customWidth="1"/>
    <col min="125" max="125" width="20.125" style="300" customWidth="1"/>
    <col min="126" max="126" width="10.375" style="300" customWidth="1"/>
    <col min="127" max="127" width="20.875" style="300" customWidth="1"/>
    <col min="128" max="128" width="9" style="300" customWidth="1"/>
    <col min="129" max="16384" width="9" style="300"/>
  </cols>
  <sheetData>
    <row r="1" spans="1:308" s="281" customFormat="1" ht="94.5" customHeight="1">
      <c r="A1" s="819" t="s">
        <v>2472</v>
      </c>
      <c r="B1" s="820"/>
      <c r="C1" s="820"/>
      <c r="D1" s="820"/>
      <c r="E1" s="820"/>
      <c r="F1" s="820"/>
      <c r="G1" s="820"/>
      <c r="H1" s="820"/>
      <c r="I1" s="820"/>
      <c r="J1" s="820"/>
      <c r="K1" s="820"/>
      <c r="L1" s="820"/>
      <c r="M1" s="820"/>
      <c r="N1" s="820"/>
      <c r="O1" s="820"/>
      <c r="P1" s="820"/>
      <c r="Q1" s="704"/>
      <c r="R1" s="704"/>
      <c r="S1" s="704"/>
      <c r="T1" s="704"/>
      <c r="U1" s="705"/>
    </row>
    <row r="2" spans="1:308" s="281" customFormat="1" ht="45" customHeight="1">
      <c r="A2" s="706"/>
      <c r="B2" s="441" t="s">
        <v>2440</v>
      </c>
      <c r="C2" s="707"/>
      <c r="D2" s="283"/>
      <c r="E2" s="283"/>
      <c r="F2" s="283"/>
      <c r="G2" s="283"/>
      <c r="H2" s="283"/>
      <c r="I2" s="283"/>
      <c r="J2" s="283"/>
      <c r="K2" s="283"/>
      <c r="L2" s="283"/>
      <c r="M2" s="283"/>
      <c r="N2" s="283"/>
      <c r="O2" s="283"/>
      <c r="P2" s="283"/>
      <c r="Q2" s="283"/>
      <c r="R2" s="283"/>
      <c r="S2" s="283"/>
      <c r="T2" s="283"/>
      <c r="U2" s="708"/>
    </row>
    <row r="3" spans="1:308" s="281" customFormat="1" ht="18.95" customHeight="1">
      <c r="A3" s="706"/>
      <c r="B3" s="474" t="s">
        <v>2489</v>
      </c>
      <c r="C3" s="707"/>
      <c r="D3" s="283"/>
      <c r="E3" s="283"/>
      <c r="F3" s="283"/>
      <c r="G3" s="283"/>
      <c r="H3" s="283"/>
      <c r="I3" s="283"/>
      <c r="J3" s="283"/>
      <c r="K3" s="283"/>
      <c r="L3" s="283"/>
      <c r="M3" s="283"/>
      <c r="N3" s="283"/>
      <c r="O3" s="283"/>
      <c r="P3" s="283"/>
      <c r="Q3" s="283"/>
      <c r="R3" s="283"/>
      <c r="S3" s="283"/>
      <c r="T3" s="283"/>
      <c r="U3" s="708"/>
    </row>
    <row r="4" spans="1:308" s="281" customFormat="1" ht="59.45" customHeight="1">
      <c r="A4" s="706"/>
      <c r="B4" s="829" t="s">
        <v>2488</v>
      </c>
      <c r="C4" s="829"/>
      <c r="D4" s="829"/>
      <c r="E4" s="829"/>
      <c r="F4" s="829"/>
      <c r="G4" s="283"/>
      <c r="H4" s="283"/>
      <c r="I4" s="283"/>
      <c r="J4" s="283"/>
      <c r="K4" s="283"/>
      <c r="L4" s="283"/>
      <c r="M4" s="283"/>
      <c r="N4" s="283"/>
      <c r="O4" s="283"/>
      <c r="P4" s="283"/>
      <c r="Q4" s="283"/>
      <c r="R4" s="283"/>
      <c r="S4" s="283"/>
      <c r="T4" s="283"/>
      <c r="U4" s="708"/>
    </row>
    <row r="5" spans="1:308" s="281" customFormat="1" ht="18.95" customHeight="1">
      <c r="A5" s="706"/>
      <c r="B5" s="474" t="s">
        <v>2477</v>
      </c>
      <c r="C5" s="707"/>
      <c r="D5" s="283"/>
      <c r="E5" s="283"/>
      <c r="F5" s="283"/>
      <c r="G5" s="283"/>
      <c r="H5" s="283"/>
      <c r="I5" s="283"/>
      <c r="J5" s="283"/>
      <c r="K5" s="283"/>
      <c r="L5" s="283"/>
      <c r="M5" s="283"/>
      <c r="N5" s="283"/>
      <c r="O5" s="283"/>
      <c r="P5" s="283"/>
      <c r="Q5" s="283"/>
      <c r="R5" s="283"/>
      <c r="S5" s="283"/>
      <c r="T5" s="283"/>
      <c r="U5" s="708"/>
    </row>
    <row r="6" spans="1:308" s="281" customFormat="1" ht="18.95" customHeight="1">
      <c r="A6" s="706"/>
      <c r="B6" s="787" t="s">
        <v>2478</v>
      </c>
      <c r="C6" s="707"/>
      <c r="D6" s="283"/>
      <c r="E6" s="283"/>
      <c r="F6" s="283"/>
      <c r="G6" s="283"/>
      <c r="H6" s="283"/>
      <c r="I6" s="283"/>
      <c r="J6" s="283"/>
      <c r="K6" s="283"/>
      <c r="L6" s="283"/>
      <c r="M6" s="283"/>
      <c r="N6" s="283"/>
      <c r="O6" s="283"/>
      <c r="P6" s="283"/>
      <c r="Q6" s="283"/>
      <c r="R6" s="283"/>
      <c r="S6" s="283"/>
      <c r="T6" s="283"/>
      <c r="U6" s="708"/>
    </row>
    <row r="7" spans="1:308" s="267" customFormat="1" ht="18.95" customHeight="1">
      <c r="A7" s="460"/>
      <c r="B7" s="325" t="s">
        <v>256</v>
      </c>
      <c r="C7" s="709"/>
      <c r="D7" s="325"/>
      <c r="E7" s="325"/>
      <c r="F7" s="325"/>
      <c r="G7" s="325"/>
      <c r="H7" s="325"/>
      <c r="I7" s="325"/>
      <c r="J7" s="325"/>
      <c r="K7" s="325"/>
      <c r="L7" s="325"/>
      <c r="M7" s="325"/>
      <c r="N7" s="325"/>
      <c r="O7" s="325"/>
      <c r="P7" s="325"/>
      <c r="Q7" s="325"/>
      <c r="R7" s="325"/>
      <c r="S7" s="325"/>
      <c r="T7" s="325"/>
      <c r="U7" s="274"/>
    </row>
    <row r="8" spans="1:308" s="267" customFormat="1" ht="18.95" customHeight="1">
      <c r="A8" s="456"/>
      <c r="B8" s="333" t="s">
        <v>24</v>
      </c>
      <c r="C8" s="325"/>
      <c r="D8" s="325"/>
      <c r="E8" s="325"/>
      <c r="F8" s="325"/>
      <c r="G8" s="325"/>
      <c r="H8" s="325"/>
      <c r="I8" s="325"/>
      <c r="J8" s="325"/>
      <c r="K8" s="325"/>
      <c r="L8" s="325"/>
      <c r="M8" s="325"/>
      <c r="N8" s="325"/>
      <c r="O8" s="325"/>
      <c r="P8" s="325"/>
      <c r="Q8" s="325"/>
      <c r="R8" s="325"/>
      <c r="S8" s="325"/>
      <c r="T8" s="325"/>
      <c r="U8" s="274"/>
      <c r="BO8" s="618"/>
      <c r="BU8" s="618"/>
      <c r="BV8" s="618"/>
      <c r="BW8" s="618"/>
      <c r="BX8" s="618"/>
      <c r="BY8" s="618"/>
      <c r="BZ8" s="618"/>
      <c r="CA8" s="618"/>
      <c r="CG8" s="618"/>
      <c r="CH8" s="618"/>
      <c r="CI8" s="618"/>
      <c r="CJ8" s="618"/>
      <c r="CK8" s="618"/>
      <c r="CL8" s="618"/>
      <c r="CM8" s="618"/>
      <c r="CS8" s="618"/>
      <c r="CT8" s="618"/>
      <c r="CU8" s="618"/>
      <c r="CV8" s="618"/>
      <c r="CW8" s="618"/>
      <c r="CX8" s="618"/>
      <c r="CY8" s="618"/>
      <c r="DE8" s="618"/>
      <c r="DF8" s="618"/>
      <c r="DG8" s="618"/>
      <c r="DH8" s="618"/>
      <c r="DI8" s="618"/>
      <c r="DJ8" s="618"/>
      <c r="DP8" s="618"/>
      <c r="DQ8" s="618"/>
      <c r="DR8" s="618"/>
      <c r="DS8" s="618"/>
      <c r="DT8" s="618"/>
      <c r="DU8" s="618"/>
      <c r="DV8" s="618"/>
      <c r="DW8" s="618"/>
      <c r="DX8" s="618"/>
      <c r="DY8" s="618"/>
      <c r="DZ8" s="618"/>
      <c r="EA8" s="618"/>
      <c r="EB8" s="618"/>
      <c r="EC8" s="618"/>
      <c r="ED8" s="618"/>
      <c r="EE8" s="618"/>
      <c r="EF8" s="618"/>
      <c r="EG8" s="618"/>
      <c r="EH8" s="618"/>
      <c r="EI8" s="618"/>
      <c r="EJ8" s="618"/>
      <c r="EK8" s="618"/>
      <c r="EL8" s="618"/>
      <c r="EM8" s="618"/>
      <c r="EN8" s="618"/>
      <c r="EO8" s="618"/>
      <c r="EP8" s="618"/>
      <c r="EQ8" s="618"/>
      <c r="ER8" s="618"/>
      <c r="ES8" s="618"/>
      <c r="ET8" s="618"/>
      <c r="EU8" s="618"/>
      <c r="EV8" s="618"/>
      <c r="EW8" s="618"/>
      <c r="EX8" s="618"/>
      <c r="EY8" s="618"/>
      <c r="EZ8" s="618"/>
      <c r="FA8" s="618"/>
      <c r="FB8" s="618"/>
      <c r="FC8" s="618"/>
      <c r="FD8" s="618"/>
      <c r="FE8" s="618"/>
      <c r="FF8" s="618"/>
      <c r="FG8" s="618"/>
      <c r="FH8" s="618"/>
      <c r="FI8" s="618"/>
      <c r="FJ8" s="618"/>
      <c r="FK8" s="618"/>
      <c r="FL8" s="618"/>
      <c r="FM8" s="618"/>
      <c r="FN8" s="618"/>
      <c r="FO8" s="618"/>
      <c r="FP8" s="618"/>
      <c r="FQ8" s="618"/>
      <c r="FR8" s="618"/>
      <c r="FS8" s="618"/>
      <c r="FT8" s="618"/>
      <c r="FU8" s="618"/>
      <c r="FV8" s="618"/>
      <c r="FW8" s="618"/>
      <c r="FX8" s="618"/>
      <c r="FY8" s="618"/>
      <c r="FZ8" s="618"/>
      <c r="GA8" s="618"/>
      <c r="GB8" s="618"/>
      <c r="GC8" s="618"/>
      <c r="GD8" s="618"/>
      <c r="GE8" s="618"/>
      <c r="GF8" s="618"/>
      <c r="GG8" s="618"/>
      <c r="GH8" s="618"/>
      <c r="GI8" s="618"/>
      <c r="GJ8" s="618"/>
      <c r="GK8" s="618"/>
      <c r="GL8" s="618"/>
      <c r="GM8" s="618"/>
      <c r="GN8" s="618"/>
      <c r="GO8" s="618"/>
      <c r="GP8" s="618"/>
      <c r="GQ8" s="618"/>
      <c r="GR8" s="618"/>
      <c r="GS8" s="618"/>
      <c r="GT8" s="618"/>
      <c r="GU8" s="618"/>
      <c r="GV8" s="618"/>
      <c r="GW8" s="618"/>
      <c r="GX8" s="618"/>
      <c r="GY8" s="618"/>
      <c r="GZ8" s="618"/>
      <c r="HA8" s="618"/>
      <c r="HB8" s="618"/>
      <c r="HC8" s="618"/>
      <c r="HD8" s="618"/>
      <c r="HE8" s="618"/>
      <c r="HF8" s="618"/>
      <c r="HG8" s="618"/>
      <c r="HH8" s="618"/>
      <c r="HI8" s="618"/>
      <c r="HJ8" s="618"/>
      <c r="HK8" s="618"/>
      <c r="HL8" s="618"/>
      <c r="HM8" s="618"/>
      <c r="HN8" s="618"/>
      <c r="HO8" s="618"/>
      <c r="HP8" s="618"/>
      <c r="HQ8" s="618"/>
      <c r="HR8" s="618"/>
      <c r="HS8" s="618"/>
      <c r="HT8" s="618"/>
      <c r="HU8" s="618"/>
      <c r="HV8" s="618"/>
      <c r="HW8" s="618"/>
      <c r="HX8" s="618"/>
      <c r="HY8" s="618"/>
      <c r="HZ8" s="618"/>
      <c r="IA8" s="618"/>
      <c r="IB8" s="618"/>
      <c r="IC8" s="618"/>
      <c r="ID8" s="618"/>
      <c r="IE8" s="618"/>
      <c r="IF8" s="618"/>
      <c r="IG8" s="618"/>
      <c r="IH8" s="618"/>
      <c r="II8" s="618"/>
      <c r="IJ8" s="618"/>
      <c r="IK8" s="618"/>
      <c r="IL8" s="618"/>
      <c r="IM8" s="618"/>
      <c r="IN8" s="618"/>
      <c r="IO8" s="618"/>
      <c r="IP8" s="618"/>
      <c r="IQ8" s="618"/>
      <c r="IR8" s="618"/>
      <c r="IS8" s="618"/>
      <c r="IT8" s="618"/>
      <c r="IU8" s="618"/>
      <c r="IV8" s="618"/>
      <c r="IW8" s="618"/>
      <c r="IX8" s="618"/>
      <c r="IY8" s="618"/>
      <c r="IZ8" s="618"/>
      <c r="JA8" s="618"/>
      <c r="JB8" s="618"/>
      <c r="JC8" s="618"/>
      <c r="JD8" s="618"/>
      <c r="JE8" s="618"/>
      <c r="JF8" s="618"/>
      <c r="JG8" s="618"/>
      <c r="JH8" s="618"/>
      <c r="JI8" s="618"/>
      <c r="JJ8" s="618"/>
      <c r="JK8" s="618"/>
      <c r="JL8" s="618"/>
      <c r="JM8" s="618"/>
      <c r="JN8" s="618"/>
      <c r="JO8" s="618"/>
      <c r="JP8" s="618"/>
      <c r="JQ8" s="618"/>
      <c r="JR8" s="618"/>
      <c r="JS8" s="618"/>
      <c r="JT8" s="618"/>
      <c r="JU8" s="618"/>
      <c r="JV8" s="618"/>
      <c r="JW8" s="618"/>
      <c r="JX8" s="618"/>
      <c r="JY8" s="618"/>
      <c r="JZ8" s="618"/>
      <c r="KA8" s="618"/>
      <c r="KB8" s="618"/>
      <c r="KC8" s="618"/>
      <c r="KD8" s="618"/>
      <c r="KE8" s="618"/>
      <c r="KF8" s="618"/>
      <c r="KG8" s="618"/>
      <c r="KH8" s="618"/>
      <c r="KI8" s="618"/>
      <c r="KJ8" s="618"/>
      <c r="KK8" s="618"/>
      <c r="KL8" s="618"/>
      <c r="KM8" s="618"/>
      <c r="KN8" s="618"/>
      <c r="KO8" s="618"/>
    </row>
    <row r="9" spans="1:308" s="619" customFormat="1" ht="18.95" customHeight="1">
      <c r="A9" s="456"/>
      <c r="B9" s="335" t="s">
        <v>25</v>
      </c>
      <c r="C9" s="325"/>
      <c r="D9" s="710"/>
      <c r="E9" s="325"/>
      <c r="F9" s="325"/>
      <c r="G9" s="325"/>
      <c r="H9" s="325"/>
      <c r="I9" s="325"/>
      <c r="J9" s="325"/>
      <c r="K9" s="325"/>
      <c r="L9" s="325"/>
      <c r="M9" s="325"/>
      <c r="N9" s="325"/>
      <c r="O9" s="325"/>
      <c r="P9" s="325"/>
      <c r="Q9" s="325"/>
      <c r="R9" s="325"/>
      <c r="S9" s="325"/>
      <c r="T9" s="325"/>
      <c r="U9" s="274"/>
      <c r="V9" s="267"/>
      <c r="W9" s="267"/>
      <c r="X9" s="267"/>
      <c r="Y9" s="267"/>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618"/>
      <c r="BP9" s="267"/>
      <c r="BQ9" s="267"/>
      <c r="BR9" s="267"/>
      <c r="BS9" s="267"/>
      <c r="BT9" s="267"/>
      <c r="BU9" s="618"/>
      <c r="BV9" s="618"/>
      <c r="BW9" s="618"/>
      <c r="BX9" s="618"/>
      <c r="BY9" s="618"/>
      <c r="BZ9" s="618"/>
      <c r="CA9" s="618"/>
      <c r="CB9" s="267"/>
      <c r="CC9" s="267"/>
      <c r="CD9" s="267"/>
      <c r="CE9" s="267"/>
      <c r="CF9" s="267"/>
      <c r="CG9" s="618"/>
      <c r="CH9" s="618"/>
      <c r="CI9" s="618"/>
      <c r="CJ9" s="618"/>
      <c r="CK9" s="618"/>
      <c r="CL9" s="618"/>
      <c r="CM9" s="618"/>
      <c r="CN9" s="267"/>
      <c r="CO9" s="267"/>
      <c r="CP9" s="267"/>
      <c r="CQ9" s="267"/>
      <c r="CR9" s="267"/>
      <c r="CS9" s="618"/>
      <c r="CT9" s="618"/>
      <c r="CU9" s="618"/>
      <c r="CV9" s="618"/>
      <c r="CW9" s="618"/>
      <c r="CX9" s="618"/>
      <c r="CY9" s="618"/>
      <c r="CZ9" s="267"/>
      <c r="DA9" s="267"/>
      <c r="DB9" s="267"/>
      <c r="DC9" s="267"/>
      <c r="DD9" s="267"/>
      <c r="DE9" s="618"/>
      <c r="DF9" s="618"/>
      <c r="DG9" s="618"/>
      <c r="DH9" s="618"/>
      <c r="DI9" s="618"/>
      <c r="DJ9" s="618"/>
      <c r="DK9" s="267"/>
      <c r="DL9" s="267"/>
      <c r="DM9" s="267"/>
      <c r="DN9" s="267"/>
      <c r="DO9" s="267"/>
      <c r="DP9" s="618"/>
      <c r="DQ9" s="618"/>
      <c r="DR9" s="618"/>
      <c r="DS9" s="618"/>
      <c r="DT9" s="618"/>
      <c r="DU9" s="618"/>
      <c r="DV9" s="618"/>
      <c r="DW9" s="618"/>
      <c r="DX9" s="618"/>
      <c r="DY9" s="618"/>
      <c r="DZ9" s="618"/>
      <c r="EA9" s="618"/>
      <c r="EB9" s="618"/>
      <c r="EC9" s="618"/>
      <c r="ED9" s="618"/>
      <c r="EE9" s="618"/>
      <c r="EF9" s="618"/>
      <c r="EG9" s="618"/>
      <c r="EH9" s="618"/>
      <c r="EI9" s="618"/>
      <c r="EJ9" s="618"/>
      <c r="EK9" s="618"/>
      <c r="EL9" s="618"/>
      <c r="EM9" s="618"/>
      <c r="EN9" s="618"/>
      <c r="EO9" s="618"/>
      <c r="EP9" s="618"/>
      <c r="EQ9" s="618"/>
      <c r="ER9" s="618"/>
      <c r="ES9" s="618"/>
      <c r="ET9" s="618"/>
      <c r="EU9" s="618"/>
      <c r="EV9" s="618"/>
      <c r="EW9" s="618"/>
      <c r="EX9" s="618"/>
      <c r="EY9" s="618"/>
      <c r="EZ9" s="618"/>
      <c r="FA9" s="618"/>
      <c r="FB9" s="618"/>
      <c r="FC9" s="618"/>
      <c r="FD9" s="618"/>
      <c r="FE9" s="618"/>
      <c r="FF9" s="618"/>
      <c r="FG9" s="618"/>
      <c r="FH9" s="618"/>
      <c r="FI9" s="618"/>
      <c r="FJ9" s="618"/>
      <c r="FK9" s="618"/>
      <c r="FL9" s="618"/>
      <c r="FM9" s="618"/>
      <c r="FN9" s="618"/>
      <c r="FO9" s="618"/>
      <c r="FP9" s="618"/>
      <c r="FQ9" s="618"/>
      <c r="FR9" s="618"/>
      <c r="FS9" s="618"/>
      <c r="FT9" s="618"/>
      <c r="FU9" s="618"/>
      <c r="FV9" s="618"/>
      <c r="FW9" s="618"/>
      <c r="FX9" s="618"/>
      <c r="FY9" s="618"/>
      <c r="FZ9" s="618"/>
      <c r="GA9" s="618"/>
      <c r="GB9" s="618"/>
      <c r="GC9" s="618"/>
      <c r="GD9" s="618"/>
      <c r="GE9" s="618"/>
      <c r="GF9" s="618"/>
      <c r="GG9" s="618"/>
      <c r="GH9" s="618"/>
      <c r="GI9" s="618"/>
      <c r="GJ9" s="618"/>
      <c r="GK9" s="618"/>
      <c r="GL9" s="618"/>
      <c r="GM9" s="618"/>
      <c r="GN9" s="618"/>
      <c r="GO9" s="618"/>
      <c r="GP9" s="618"/>
      <c r="GQ9" s="618"/>
      <c r="GR9" s="618"/>
      <c r="GS9" s="618"/>
      <c r="GT9" s="618"/>
      <c r="GU9" s="618"/>
      <c r="GV9" s="618"/>
      <c r="GW9" s="618"/>
      <c r="GX9" s="618"/>
      <c r="GY9" s="618"/>
      <c r="GZ9" s="618"/>
      <c r="HA9" s="618"/>
      <c r="HB9" s="618"/>
      <c r="HC9" s="618"/>
      <c r="HD9" s="618"/>
      <c r="HE9" s="618"/>
      <c r="HF9" s="618"/>
      <c r="HG9" s="618"/>
      <c r="HH9" s="618"/>
      <c r="HI9" s="618"/>
      <c r="HJ9" s="618"/>
      <c r="HK9" s="618"/>
      <c r="HL9" s="618"/>
      <c r="HM9" s="618"/>
      <c r="HN9" s="618"/>
      <c r="HO9" s="618"/>
      <c r="HP9" s="618"/>
      <c r="HQ9" s="618"/>
      <c r="HR9" s="618"/>
      <c r="HS9" s="618"/>
      <c r="HT9" s="618"/>
      <c r="HU9" s="618"/>
      <c r="HV9" s="618"/>
      <c r="HW9" s="618"/>
      <c r="HX9" s="618"/>
      <c r="HY9" s="618"/>
      <c r="HZ9" s="618"/>
      <c r="IA9" s="618"/>
      <c r="IB9" s="618"/>
      <c r="IC9" s="618"/>
      <c r="ID9" s="618"/>
      <c r="IE9" s="618"/>
      <c r="IF9" s="618"/>
      <c r="IG9" s="618"/>
      <c r="IH9" s="618"/>
      <c r="II9" s="618"/>
      <c r="IJ9" s="618"/>
      <c r="IK9" s="618"/>
      <c r="IL9" s="618"/>
      <c r="IM9" s="618"/>
      <c r="IN9" s="618"/>
      <c r="IO9" s="618"/>
      <c r="IP9" s="618"/>
      <c r="IQ9" s="618"/>
      <c r="IR9" s="618"/>
      <c r="IS9" s="618"/>
      <c r="IT9" s="618"/>
      <c r="IU9" s="618"/>
      <c r="IV9" s="618"/>
      <c r="IW9" s="618"/>
      <c r="IX9" s="618"/>
      <c r="IY9" s="618"/>
      <c r="IZ9" s="618"/>
      <c r="JA9" s="618"/>
      <c r="JB9" s="618"/>
      <c r="JC9" s="618"/>
      <c r="JD9" s="618"/>
      <c r="JE9" s="618"/>
      <c r="JF9" s="618"/>
      <c r="JG9" s="618"/>
      <c r="JH9" s="618"/>
      <c r="JI9" s="618"/>
      <c r="JJ9" s="618"/>
      <c r="JK9" s="618"/>
      <c r="JL9" s="618"/>
      <c r="JM9" s="618"/>
      <c r="JN9" s="618"/>
      <c r="JO9" s="618"/>
      <c r="JP9" s="618"/>
      <c r="JQ9" s="618"/>
      <c r="JR9" s="618"/>
      <c r="JS9" s="618"/>
      <c r="JT9" s="618"/>
      <c r="JU9" s="618"/>
      <c r="JV9" s="618"/>
      <c r="JW9" s="618"/>
      <c r="JX9" s="618"/>
      <c r="JY9" s="618"/>
      <c r="JZ9" s="618"/>
      <c r="KA9" s="618"/>
      <c r="KB9" s="618"/>
      <c r="KC9" s="618"/>
      <c r="KD9" s="618"/>
      <c r="KE9" s="618"/>
      <c r="KF9" s="618"/>
      <c r="KG9" s="618"/>
      <c r="KH9" s="618"/>
      <c r="KI9" s="618"/>
      <c r="KJ9" s="618"/>
      <c r="KK9" s="618"/>
      <c r="KL9" s="618"/>
      <c r="KM9" s="618"/>
      <c r="KN9" s="618"/>
      <c r="KO9" s="618"/>
    </row>
    <row r="10" spans="1:308" s="283" customFormat="1" ht="20.25">
      <c r="A10" s="711"/>
      <c r="B10" s="562"/>
      <c r="U10" s="708"/>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471"/>
      <c r="BW10" s="471"/>
      <c r="BX10" s="471"/>
      <c r="BY10" s="471"/>
      <c r="BZ10" s="471"/>
      <c r="CA10" s="471"/>
      <c r="CB10" s="471"/>
      <c r="CC10" s="281"/>
      <c r="CD10" s="281"/>
      <c r="CE10" s="281"/>
      <c r="CF10" s="281"/>
      <c r="CG10" s="281"/>
      <c r="CH10" s="471"/>
      <c r="CI10" s="471"/>
      <c r="CJ10" s="471"/>
      <c r="CK10" s="471"/>
      <c r="CL10" s="471"/>
      <c r="CM10" s="471"/>
      <c r="CN10" s="471"/>
      <c r="CO10" s="471"/>
      <c r="CP10" s="471"/>
      <c r="CQ10" s="471"/>
      <c r="CR10" s="471"/>
      <c r="CS10" s="471"/>
      <c r="CT10" s="471"/>
      <c r="CU10" s="471"/>
      <c r="CV10" s="471"/>
      <c r="CW10" s="471"/>
      <c r="CX10" s="471"/>
      <c r="CY10" s="471"/>
      <c r="CZ10" s="471"/>
      <c r="DA10" s="471"/>
      <c r="DB10" s="471"/>
      <c r="DC10" s="471"/>
      <c r="DD10" s="471"/>
      <c r="DE10" s="471"/>
      <c r="DF10" s="471"/>
      <c r="DG10" s="471"/>
      <c r="DH10" s="471"/>
      <c r="DI10" s="471"/>
      <c r="DJ10" s="471"/>
      <c r="DK10" s="471"/>
      <c r="DL10" s="471"/>
      <c r="DM10" s="471"/>
      <c r="DN10" s="471"/>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1"/>
      <c r="EN10" s="471"/>
      <c r="EO10" s="471"/>
      <c r="EP10" s="471"/>
      <c r="EQ10" s="471"/>
      <c r="ER10" s="471"/>
      <c r="ES10" s="471"/>
      <c r="ET10" s="471"/>
      <c r="EU10" s="471"/>
      <c r="EV10" s="471"/>
      <c r="EW10" s="471"/>
      <c r="EX10" s="471"/>
      <c r="EY10" s="471"/>
      <c r="EZ10" s="471"/>
      <c r="FA10" s="471"/>
      <c r="FB10" s="471"/>
      <c r="FC10" s="471"/>
      <c r="FD10" s="471"/>
      <c r="FE10" s="471"/>
      <c r="FF10" s="471"/>
      <c r="FG10" s="471"/>
      <c r="FH10" s="471"/>
      <c r="FI10" s="471"/>
      <c r="FJ10" s="471"/>
      <c r="FK10" s="471"/>
      <c r="FL10" s="471"/>
      <c r="FM10" s="471"/>
      <c r="FN10" s="471"/>
      <c r="FO10" s="471"/>
      <c r="FP10" s="471"/>
      <c r="FQ10" s="471"/>
      <c r="FR10" s="471"/>
      <c r="FS10" s="471"/>
      <c r="FT10" s="471"/>
      <c r="FU10" s="471"/>
      <c r="FV10" s="471"/>
      <c r="FW10" s="471"/>
      <c r="FX10" s="471"/>
      <c r="FY10" s="471"/>
      <c r="FZ10" s="471"/>
      <c r="GA10" s="471"/>
      <c r="GB10" s="471"/>
      <c r="GC10" s="471"/>
      <c r="GD10" s="471"/>
      <c r="GE10" s="471"/>
      <c r="GF10" s="471"/>
      <c r="GG10" s="471"/>
      <c r="GH10" s="471"/>
      <c r="GI10" s="471"/>
      <c r="GJ10" s="471"/>
      <c r="GK10" s="471"/>
      <c r="GL10" s="471"/>
      <c r="GM10" s="471"/>
      <c r="GN10" s="471"/>
      <c r="GO10" s="471"/>
      <c r="GP10" s="471"/>
      <c r="GQ10" s="471"/>
      <c r="GR10" s="471"/>
      <c r="GS10" s="471"/>
      <c r="GT10" s="471"/>
      <c r="GU10" s="471"/>
      <c r="GV10" s="471"/>
      <c r="GW10" s="471"/>
      <c r="GX10" s="471"/>
      <c r="GY10" s="471"/>
      <c r="GZ10" s="471"/>
      <c r="HA10" s="471"/>
      <c r="HB10" s="471"/>
      <c r="HC10" s="471"/>
      <c r="HD10" s="471"/>
      <c r="HE10" s="471"/>
      <c r="HF10" s="471"/>
      <c r="HG10" s="471"/>
      <c r="HH10" s="471"/>
      <c r="HI10" s="471"/>
      <c r="HJ10" s="471"/>
      <c r="HK10" s="471"/>
      <c r="HL10" s="471"/>
      <c r="HM10" s="471"/>
      <c r="HN10" s="471"/>
      <c r="HO10" s="471"/>
      <c r="HP10" s="471"/>
      <c r="HQ10" s="471"/>
      <c r="HR10" s="471"/>
      <c r="HS10" s="471"/>
      <c r="HT10" s="471"/>
      <c r="HU10" s="471"/>
      <c r="HV10" s="471"/>
      <c r="HW10" s="471"/>
      <c r="HX10" s="471"/>
      <c r="HY10" s="471"/>
      <c r="HZ10" s="471"/>
      <c r="IA10" s="471"/>
      <c r="IB10" s="471"/>
      <c r="IC10" s="471"/>
      <c r="ID10" s="471"/>
      <c r="IE10" s="471"/>
      <c r="IF10" s="471"/>
      <c r="IG10" s="471"/>
      <c r="IH10" s="471"/>
      <c r="II10" s="471"/>
      <c r="IJ10" s="471"/>
      <c r="IK10" s="471"/>
      <c r="IL10" s="471"/>
      <c r="IM10" s="471"/>
      <c r="IN10" s="471"/>
      <c r="IO10" s="471"/>
      <c r="IP10" s="471"/>
      <c r="IQ10" s="471"/>
      <c r="IR10" s="471"/>
      <c r="IS10" s="471"/>
      <c r="IT10" s="471"/>
      <c r="IU10" s="471"/>
      <c r="IV10" s="471"/>
      <c r="IW10" s="471"/>
      <c r="IX10" s="471"/>
      <c r="IY10" s="471"/>
      <c r="IZ10" s="471"/>
      <c r="JA10" s="471"/>
      <c r="JB10" s="471"/>
      <c r="JC10" s="471"/>
      <c r="JD10" s="471"/>
      <c r="JE10" s="471"/>
      <c r="JF10" s="471"/>
      <c r="JG10" s="471"/>
      <c r="JH10" s="471"/>
      <c r="JI10" s="471"/>
      <c r="JJ10" s="471"/>
      <c r="JK10" s="471"/>
      <c r="JL10" s="471"/>
      <c r="JM10" s="471"/>
      <c r="JN10" s="471"/>
      <c r="JO10" s="471"/>
      <c r="JP10" s="471"/>
      <c r="JQ10" s="471"/>
      <c r="JR10" s="471"/>
      <c r="JS10" s="471"/>
      <c r="JT10" s="471"/>
      <c r="JU10" s="471"/>
      <c r="JV10" s="471"/>
      <c r="JW10" s="471"/>
      <c r="JX10" s="471"/>
      <c r="JY10" s="471"/>
      <c r="JZ10" s="471"/>
      <c r="KA10" s="471"/>
      <c r="KB10" s="471"/>
      <c r="KC10" s="280"/>
      <c r="KD10" s="280"/>
      <c r="KE10" s="280"/>
      <c r="KF10" s="280"/>
      <c r="KG10" s="280"/>
      <c r="KH10" s="280"/>
      <c r="KI10" s="280"/>
      <c r="KJ10" s="280"/>
      <c r="KK10" s="280"/>
      <c r="KL10" s="280"/>
      <c r="KM10" s="280"/>
      <c r="KN10" s="280"/>
      <c r="KO10" s="280"/>
      <c r="KP10" s="280"/>
      <c r="KQ10" s="280"/>
      <c r="KR10" s="280"/>
      <c r="KS10" s="280"/>
      <c r="KT10" s="280"/>
      <c r="KU10" s="280"/>
      <c r="KV10" s="280"/>
    </row>
    <row r="11" spans="1:308" s="267" customFormat="1" ht="25.5">
      <c r="A11" s="621"/>
      <c r="B11" s="712" t="s">
        <v>2479</v>
      </c>
      <c r="C11" s="329"/>
      <c r="D11" s="329"/>
      <c r="E11" s="329"/>
      <c r="F11" s="329"/>
      <c r="G11" s="329"/>
      <c r="H11" s="329"/>
      <c r="I11" s="329"/>
      <c r="J11" s="329"/>
      <c r="K11" s="329"/>
      <c r="L11" s="329"/>
      <c r="M11" s="329"/>
      <c r="N11" s="329"/>
      <c r="O11" s="329"/>
      <c r="P11" s="329"/>
      <c r="Q11" s="329"/>
      <c r="R11" s="329"/>
      <c r="S11" s="329"/>
      <c r="T11" s="329"/>
      <c r="U11" s="304"/>
      <c r="V11" s="303"/>
      <c r="W11" s="303"/>
      <c r="X11" s="303"/>
      <c r="Y11" s="303"/>
      <c r="Z11" s="303"/>
      <c r="AA11" s="303"/>
      <c r="AB11" s="303"/>
      <c r="AC11" s="303"/>
      <c r="AD11" s="303"/>
      <c r="AE11" s="303"/>
      <c r="AF11" s="303"/>
      <c r="AG11" s="303"/>
      <c r="AH11" s="303"/>
      <c r="AI11" s="303"/>
      <c r="AJ11" s="303"/>
      <c r="AK11" s="303"/>
      <c r="AL11" s="303"/>
      <c r="AM11" s="303"/>
      <c r="AN11" s="303"/>
      <c r="AO11" s="303"/>
      <c r="AP11" s="303"/>
      <c r="AQ11" s="303"/>
      <c r="AR11" s="303"/>
      <c r="AS11" s="303"/>
      <c r="AT11" s="303"/>
      <c r="AU11" s="303"/>
      <c r="AV11" s="303"/>
      <c r="AW11" s="303"/>
      <c r="AX11" s="303"/>
      <c r="AY11" s="303"/>
      <c r="AZ11" s="303"/>
      <c r="BA11" s="303"/>
      <c r="BB11" s="303"/>
      <c r="BC11" s="303"/>
      <c r="BD11" s="303"/>
      <c r="BE11" s="303"/>
      <c r="BF11" s="303"/>
      <c r="BG11" s="303"/>
      <c r="BH11" s="303"/>
      <c r="BI11" s="303"/>
      <c r="BJ11" s="303"/>
      <c r="BK11" s="303"/>
      <c r="BL11" s="303"/>
      <c r="BM11" s="303"/>
      <c r="BN11" s="303"/>
      <c r="BO11" s="303"/>
      <c r="BP11" s="303"/>
      <c r="BQ11" s="303"/>
      <c r="BR11" s="303"/>
      <c r="BS11" s="303"/>
      <c r="BT11" s="303"/>
      <c r="BU11" s="303"/>
      <c r="BV11" s="303"/>
      <c r="BW11" s="303"/>
      <c r="BX11" s="303"/>
      <c r="BY11" s="303"/>
      <c r="BZ11" s="303"/>
      <c r="CA11" s="303"/>
      <c r="CB11" s="303"/>
      <c r="CC11" s="303"/>
      <c r="CD11" s="303"/>
      <c r="CE11" s="303"/>
      <c r="CF11" s="303"/>
      <c r="CG11" s="303"/>
      <c r="CH11" s="303"/>
      <c r="CI11" s="303"/>
      <c r="CJ11" s="303"/>
      <c r="CK11" s="303"/>
      <c r="CL11" s="303"/>
      <c r="CM11" s="303"/>
      <c r="CN11" s="303"/>
      <c r="CO11" s="303"/>
      <c r="CP11" s="303"/>
      <c r="CQ11" s="303"/>
      <c r="CR11" s="303"/>
      <c r="CS11" s="303"/>
      <c r="CT11" s="303"/>
      <c r="CU11" s="303"/>
      <c r="CV11" s="303"/>
      <c r="CW11" s="303"/>
      <c r="CX11" s="303"/>
      <c r="CY11" s="303"/>
      <c r="CZ11" s="303"/>
      <c r="DA11" s="303"/>
      <c r="DB11" s="303"/>
      <c r="DC11" s="303"/>
      <c r="DD11" s="303"/>
      <c r="DE11" s="303"/>
      <c r="DF11" s="303"/>
      <c r="DG11" s="303"/>
      <c r="DH11" s="303"/>
      <c r="DI11" s="303"/>
      <c r="DJ11" s="303"/>
      <c r="DK11" s="303"/>
      <c r="DL11" s="303"/>
      <c r="DM11" s="303"/>
      <c r="DN11" s="303"/>
      <c r="DO11" s="303"/>
      <c r="DP11" s="303"/>
      <c r="DQ11" s="303"/>
      <c r="DR11" s="303"/>
      <c r="DS11" s="303"/>
      <c r="DT11" s="303"/>
      <c r="DU11" s="303"/>
      <c r="DV11" s="303"/>
      <c r="DW11" s="303"/>
      <c r="DX11" s="303"/>
      <c r="DY11" s="303"/>
      <c r="DZ11" s="303"/>
      <c r="EA11" s="303"/>
      <c r="EB11" s="303"/>
      <c r="EC11" s="303"/>
      <c r="ED11" s="303"/>
      <c r="EE11" s="303"/>
      <c r="EF11" s="303"/>
      <c r="EG11" s="303"/>
      <c r="EH11" s="303"/>
      <c r="EI11" s="303"/>
      <c r="EJ11" s="303"/>
      <c r="EK11" s="303"/>
      <c r="EL11" s="303"/>
      <c r="EM11" s="303"/>
      <c r="EN11" s="303"/>
      <c r="EO11" s="303"/>
      <c r="EP11" s="303"/>
      <c r="EQ11" s="303"/>
      <c r="ER11" s="303"/>
      <c r="ES11" s="303"/>
      <c r="ET11" s="303"/>
      <c r="EU11" s="303"/>
      <c r="EV11" s="303"/>
      <c r="EW11" s="303"/>
      <c r="EX11" s="303"/>
      <c r="EY11" s="303"/>
      <c r="EZ11" s="303"/>
      <c r="FA11" s="303"/>
      <c r="FB11" s="303"/>
      <c r="FC11" s="303"/>
      <c r="FD11" s="303"/>
      <c r="FE11" s="303"/>
      <c r="FF11" s="303"/>
      <c r="FG11" s="303"/>
      <c r="FH11" s="303"/>
      <c r="FI11" s="303"/>
      <c r="FJ11" s="303"/>
      <c r="FK11" s="303"/>
      <c r="FL11" s="303"/>
      <c r="FM11" s="303"/>
      <c r="FN11" s="303"/>
      <c r="FO11" s="303"/>
      <c r="FP11" s="303"/>
      <c r="FQ11" s="303"/>
      <c r="FR11" s="303"/>
      <c r="FS11" s="303"/>
      <c r="FT11" s="303"/>
      <c r="FU11" s="303"/>
      <c r="FV11" s="303"/>
      <c r="FW11" s="303"/>
      <c r="FX11" s="303"/>
      <c r="FY11" s="303"/>
      <c r="FZ11" s="303"/>
      <c r="GA11" s="303"/>
      <c r="GB11" s="303"/>
      <c r="GC11" s="303"/>
      <c r="GD11" s="303"/>
      <c r="GE11" s="303"/>
      <c r="GF11" s="303"/>
      <c r="GG11" s="303"/>
      <c r="GH11" s="303"/>
      <c r="GI11" s="303"/>
      <c r="GJ11" s="303"/>
      <c r="GK11" s="303"/>
      <c r="GL11" s="303"/>
      <c r="GM11" s="303"/>
      <c r="GN11" s="303"/>
      <c r="GO11" s="303"/>
      <c r="GP11" s="303"/>
      <c r="GQ11" s="303"/>
      <c r="GR11" s="303"/>
      <c r="GS11" s="303"/>
      <c r="GT11" s="303"/>
      <c r="GU11" s="303"/>
      <c r="GV11" s="303"/>
      <c r="GW11" s="303"/>
      <c r="GX11" s="303"/>
      <c r="GY11" s="303"/>
      <c r="GZ11" s="303"/>
      <c r="HA11" s="303"/>
      <c r="HB11" s="303"/>
      <c r="HC11" s="303"/>
      <c r="HD11" s="303"/>
      <c r="HE11" s="303"/>
      <c r="HF11" s="303"/>
      <c r="HG11" s="303"/>
      <c r="HH11" s="303"/>
      <c r="HI11" s="303"/>
      <c r="HJ11" s="303"/>
      <c r="HK11" s="303"/>
      <c r="HL11" s="303"/>
      <c r="HM11" s="303"/>
      <c r="HN11" s="303"/>
      <c r="HO11" s="303"/>
      <c r="HP11" s="303"/>
      <c r="HQ11" s="303"/>
      <c r="HR11" s="303"/>
      <c r="HS11" s="303"/>
      <c r="HT11" s="303"/>
      <c r="HU11" s="303"/>
      <c r="HV11" s="303"/>
      <c r="HW11" s="303"/>
      <c r="HX11" s="303"/>
      <c r="HY11" s="303"/>
      <c r="HZ11" s="303"/>
      <c r="IA11" s="303"/>
      <c r="IB11" s="303"/>
      <c r="IC11" s="303"/>
      <c r="ID11" s="303"/>
      <c r="IE11" s="303"/>
      <c r="IF11" s="303"/>
      <c r="IG11" s="303"/>
      <c r="IH11" s="303"/>
      <c r="II11" s="303"/>
      <c r="IJ11" s="303"/>
      <c r="IK11" s="303"/>
      <c r="IL11" s="303"/>
      <c r="IM11" s="303"/>
      <c r="IN11" s="303"/>
      <c r="IO11" s="303"/>
      <c r="IP11" s="303"/>
      <c r="IQ11" s="303"/>
      <c r="IR11" s="303"/>
      <c r="IS11" s="303"/>
      <c r="IT11" s="303"/>
      <c r="IU11" s="303"/>
      <c r="IV11" s="303"/>
      <c r="IW11" s="303"/>
      <c r="IX11" s="303"/>
      <c r="IY11" s="303"/>
      <c r="IZ11" s="303"/>
      <c r="JA11" s="303"/>
      <c r="JB11" s="303"/>
      <c r="JC11" s="303"/>
      <c r="JD11" s="303"/>
      <c r="JE11" s="303"/>
      <c r="JF11" s="303"/>
      <c r="JG11" s="303"/>
      <c r="JH11" s="303"/>
      <c r="JI11" s="303"/>
      <c r="JJ11" s="303"/>
      <c r="JK11" s="303"/>
      <c r="JL11" s="303"/>
      <c r="JM11" s="303"/>
      <c r="JN11" s="303"/>
      <c r="JO11" s="303"/>
      <c r="JP11" s="303"/>
      <c r="JQ11" s="303"/>
      <c r="JR11" s="303"/>
      <c r="JS11" s="303"/>
      <c r="JT11" s="303"/>
      <c r="JU11" s="303"/>
      <c r="JV11" s="303"/>
      <c r="JW11" s="303"/>
      <c r="JX11" s="303"/>
      <c r="JY11" s="303"/>
      <c r="JZ11" s="303"/>
      <c r="KA11" s="303"/>
      <c r="KB11" s="303"/>
      <c r="KC11" s="303"/>
      <c r="KD11" s="303"/>
      <c r="KE11" s="303"/>
      <c r="KF11" s="303"/>
      <c r="KG11" s="303"/>
      <c r="KH11" s="303"/>
      <c r="KI11" s="303"/>
      <c r="KJ11" s="303"/>
      <c r="KK11" s="303"/>
      <c r="KL11" s="303"/>
      <c r="KM11" s="303"/>
      <c r="KN11" s="303"/>
      <c r="KO11" s="303"/>
      <c r="KP11" s="303"/>
    </row>
    <row r="12" spans="1:308" s="283" customFormat="1" ht="20.25">
      <c r="A12" s="706"/>
      <c r="B12" s="713" t="s">
        <v>2466</v>
      </c>
      <c r="U12" s="708"/>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c r="JA12" s="281"/>
      <c r="JB12" s="281"/>
      <c r="JC12" s="281"/>
      <c r="JD12" s="281"/>
      <c r="JE12" s="281"/>
      <c r="JF12" s="281"/>
      <c r="JG12" s="281"/>
      <c r="JH12" s="281"/>
      <c r="JI12" s="281"/>
      <c r="JJ12" s="281"/>
      <c r="JK12" s="281"/>
      <c r="JL12" s="281"/>
      <c r="JM12" s="281"/>
      <c r="JN12" s="281"/>
      <c r="JO12" s="281"/>
      <c r="JP12" s="281"/>
      <c r="JQ12" s="281"/>
      <c r="JR12" s="281"/>
      <c r="JS12" s="281"/>
      <c r="JT12" s="281"/>
      <c r="JU12" s="281"/>
      <c r="JV12" s="281"/>
      <c r="JW12" s="281"/>
      <c r="JX12" s="281"/>
      <c r="JY12" s="281"/>
      <c r="JZ12" s="281"/>
      <c r="KA12" s="281"/>
      <c r="KB12" s="281"/>
      <c r="KC12" s="282"/>
      <c r="KD12" s="282"/>
      <c r="KE12" s="282"/>
      <c r="KF12" s="282"/>
      <c r="KG12" s="282"/>
      <c r="KH12" s="282"/>
      <c r="KI12" s="282"/>
      <c r="KJ12" s="282"/>
      <c r="KK12" s="282"/>
      <c r="KL12" s="282"/>
      <c r="KM12" s="282"/>
      <c r="KN12" s="282"/>
      <c r="KO12" s="282"/>
      <c r="KP12" s="282"/>
      <c r="KQ12" s="282"/>
      <c r="KR12" s="282"/>
      <c r="KS12" s="282"/>
      <c r="KT12" s="282"/>
      <c r="KU12" s="282"/>
      <c r="KV12" s="282"/>
    </row>
    <row r="13" spans="1:308" s="283" customFormat="1">
      <c r="A13" s="706"/>
      <c r="B13" s="489" t="s">
        <v>217</v>
      </c>
      <c r="C13" s="284"/>
      <c r="D13" s="284"/>
      <c r="E13" s="284"/>
      <c r="F13" s="284"/>
      <c r="U13" s="708"/>
      <c r="BT13" s="284"/>
    </row>
    <row r="14" spans="1:308" s="283" customFormat="1">
      <c r="A14" s="706">
        <v>2.1</v>
      </c>
      <c r="B14" s="474" t="s">
        <v>254</v>
      </c>
      <c r="D14" s="475"/>
      <c r="U14" s="708"/>
    </row>
    <row r="15" spans="1:308" s="283" customFormat="1" ht="66">
      <c r="A15" s="706"/>
      <c r="B15" s="821" t="s">
        <v>2441</v>
      </c>
      <c r="C15" s="644" t="s">
        <v>64</v>
      </c>
      <c r="D15" s="637" t="s">
        <v>44</v>
      </c>
      <c r="E15" s="637" t="s">
        <v>77</v>
      </c>
      <c r="F15" s="638" t="s">
        <v>2442</v>
      </c>
      <c r="G15" s="639" t="s">
        <v>2429</v>
      </c>
      <c r="H15" s="637" t="s">
        <v>88</v>
      </c>
      <c r="P15" s="561" t="s">
        <v>94</v>
      </c>
      <c r="Q15" s="493" t="s">
        <v>170</v>
      </c>
      <c r="R15" s="561" t="s">
        <v>91</v>
      </c>
      <c r="S15" s="493" t="s">
        <v>96</v>
      </c>
      <c r="T15" s="561" t="s">
        <v>88</v>
      </c>
      <c r="U15" s="708"/>
    </row>
    <row r="16" spans="1:308" s="283" customFormat="1" ht="57.95" customHeight="1">
      <c r="A16" s="706"/>
      <c r="B16" s="822"/>
      <c r="C16" s="645" t="s">
        <v>62</v>
      </c>
      <c r="D16" s="640" t="s">
        <v>175</v>
      </c>
      <c r="E16" s="641"/>
      <c r="F16" s="641"/>
      <c r="G16" s="641"/>
      <c r="H16" s="641"/>
      <c r="P16" s="479"/>
      <c r="Q16" s="480"/>
      <c r="R16" s="479"/>
      <c r="S16" s="479"/>
      <c r="T16" s="479"/>
      <c r="U16" s="708"/>
    </row>
    <row r="17" spans="1:127" s="283" customFormat="1" ht="57.95" customHeight="1">
      <c r="A17" s="706"/>
      <c r="B17" s="823"/>
      <c r="C17" s="645" t="s">
        <v>176</v>
      </c>
      <c r="D17" s="642" t="s">
        <v>177</v>
      </c>
      <c r="E17" s="643"/>
      <c r="F17" s="700" t="str">
        <f>IF(F16&lt;&gt;"",F16,"")</f>
        <v/>
      </c>
      <c r="G17" s="641"/>
      <c r="H17" s="641"/>
      <c r="P17" s="479"/>
      <c r="Q17" s="480"/>
      <c r="R17" s="479"/>
      <c r="S17" s="479"/>
      <c r="T17" s="479"/>
      <c r="U17" s="708"/>
    </row>
    <row r="18" spans="1:127" s="283" customFormat="1">
      <c r="A18" s="706"/>
      <c r="D18" s="481"/>
      <c r="U18" s="708"/>
    </row>
    <row r="19" spans="1:127" s="281" customFormat="1">
      <c r="A19" s="706" t="s">
        <v>216</v>
      </c>
      <c r="B19" s="283" t="s">
        <v>2353</v>
      </c>
      <c r="C19" s="283"/>
      <c r="D19" s="283"/>
      <c r="E19" s="283"/>
      <c r="F19" s="283"/>
      <c r="G19" s="283"/>
      <c r="H19" s="283"/>
      <c r="I19" s="283"/>
      <c r="J19" s="283"/>
      <c r="K19" s="283"/>
      <c r="L19" s="283"/>
      <c r="M19" s="283"/>
      <c r="N19" s="283"/>
      <c r="O19" s="283"/>
      <c r="P19" s="283"/>
      <c r="Q19" s="283"/>
      <c r="R19" s="283"/>
      <c r="S19" s="283"/>
      <c r="T19" s="283"/>
      <c r="U19" s="708"/>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c r="DK19" s="283"/>
      <c r="DL19" s="283"/>
      <c r="DM19" s="283"/>
      <c r="DN19" s="283"/>
      <c r="DO19" s="283"/>
      <c r="DP19" s="283"/>
      <c r="DQ19" s="283"/>
      <c r="DR19" s="283"/>
      <c r="DS19" s="283"/>
      <c r="DT19" s="283"/>
      <c r="DU19" s="283"/>
      <c r="DV19" s="283"/>
      <c r="DW19" s="283"/>
    </row>
    <row r="20" spans="1:127" s="283" customFormat="1" ht="99">
      <c r="A20" s="706"/>
      <c r="B20" s="646" t="s">
        <v>299</v>
      </c>
      <c r="C20" s="652" t="s">
        <v>2443</v>
      </c>
      <c r="D20" s="632" t="s">
        <v>2430</v>
      </c>
      <c r="E20" s="632" t="s">
        <v>300</v>
      </c>
      <c r="F20" s="632" t="s">
        <v>2431</v>
      </c>
      <c r="G20" s="632" t="s">
        <v>2432</v>
      </c>
      <c r="H20" s="632" t="s">
        <v>2433</v>
      </c>
      <c r="I20" s="632" t="s">
        <v>301</v>
      </c>
      <c r="J20" s="632" t="s">
        <v>298</v>
      </c>
      <c r="K20" s="632" t="s">
        <v>302</v>
      </c>
      <c r="L20" s="632" t="s">
        <v>303</v>
      </c>
      <c r="M20" s="632" t="s">
        <v>304</v>
      </c>
      <c r="N20" s="632" t="s">
        <v>2434</v>
      </c>
      <c r="O20" s="653" t="s">
        <v>2444</v>
      </c>
      <c r="U20" s="708"/>
      <c r="AD20" s="482"/>
      <c r="AP20" s="482"/>
      <c r="BB20" s="482"/>
      <c r="BN20" s="482"/>
      <c r="BZ20" s="482"/>
      <c r="CL20" s="482"/>
      <c r="CX20" s="482"/>
      <c r="DJ20" s="482"/>
    </row>
    <row r="21" spans="1:127" s="699" customFormat="1" ht="33">
      <c r="A21" s="755"/>
      <c r="B21" s="756" t="s">
        <v>2450</v>
      </c>
      <c r="C21" s="757" t="s">
        <v>2462</v>
      </c>
      <c r="D21" s="758" t="s">
        <v>2463</v>
      </c>
      <c r="E21" s="759">
        <v>5</v>
      </c>
      <c r="F21" s="759">
        <v>4000</v>
      </c>
      <c r="G21" s="760"/>
      <c r="H21" s="760">
        <v>0.85</v>
      </c>
      <c r="I21" s="759">
        <v>10</v>
      </c>
      <c r="J21" s="759">
        <v>100</v>
      </c>
      <c r="K21" s="759" t="s">
        <v>20</v>
      </c>
      <c r="L21" s="759">
        <v>1000</v>
      </c>
      <c r="M21" s="759">
        <v>1000</v>
      </c>
      <c r="N21" s="759" t="s">
        <v>2370</v>
      </c>
      <c r="O21" s="757" t="s">
        <v>2464</v>
      </c>
      <c r="P21" s="637" t="s">
        <v>164</v>
      </c>
      <c r="Q21" s="639" t="s">
        <v>95</v>
      </c>
      <c r="R21" s="637" t="s">
        <v>91</v>
      </c>
      <c r="S21" s="637" t="s">
        <v>96</v>
      </c>
      <c r="T21" s="637" t="s">
        <v>88</v>
      </c>
      <c r="U21" s="761"/>
      <c r="AD21" s="762"/>
      <c r="AP21" s="762"/>
      <c r="BB21" s="762"/>
      <c r="BN21" s="762"/>
      <c r="BZ21" s="762"/>
      <c r="CL21" s="762"/>
      <c r="CX21" s="762"/>
      <c r="DJ21" s="762"/>
    </row>
    <row r="22" spans="1:127" s="281" customFormat="1">
      <c r="A22" s="706"/>
      <c r="B22" s="647">
        <v>1</v>
      </c>
      <c r="C22" s="648"/>
      <c r="D22" s="775"/>
      <c r="E22" s="634"/>
      <c r="F22" s="779"/>
      <c r="G22" s="649"/>
      <c r="H22" s="650" t="str">
        <f>IF(קבועים!C99=G22,"",קבועים!C99)</f>
        <v/>
      </c>
      <c r="I22" s="648"/>
      <c r="J22" s="648"/>
      <c r="K22" s="634"/>
      <c r="L22" s="648"/>
      <c r="M22" s="648"/>
      <c r="N22" s="651"/>
      <c r="O22" s="648"/>
      <c r="P22" s="483"/>
      <c r="Q22" s="484"/>
      <c r="R22" s="485"/>
      <c r="S22" s="485"/>
      <c r="T22" s="485"/>
      <c r="U22" s="708"/>
      <c r="V22" s="283"/>
      <c r="W22" s="283"/>
      <c r="X22" s="283"/>
      <c r="Y22" s="283"/>
      <c r="Z22" s="283"/>
      <c r="AA22" s="283"/>
      <c r="AB22" s="283"/>
      <c r="AC22" s="283"/>
      <c r="AD22" s="482"/>
      <c r="AE22" s="283"/>
      <c r="AF22" s="283"/>
      <c r="AG22" s="283"/>
      <c r="AH22" s="283"/>
      <c r="AI22" s="283"/>
      <c r="AJ22" s="283"/>
      <c r="AK22" s="283"/>
      <c r="AL22" s="283"/>
      <c r="AM22" s="283"/>
      <c r="AN22" s="283"/>
      <c r="AO22" s="283"/>
      <c r="AP22" s="482"/>
      <c r="AQ22" s="283"/>
      <c r="AR22" s="283"/>
      <c r="AS22" s="283"/>
      <c r="AT22" s="283"/>
      <c r="AU22" s="283"/>
      <c r="AV22" s="283"/>
      <c r="AW22" s="283"/>
      <c r="AX22" s="283"/>
      <c r="AY22" s="283"/>
      <c r="AZ22" s="283"/>
      <c r="BA22" s="283"/>
      <c r="BB22" s="482"/>
      <c r="BC22" s="283"/>
      <c r="BD22" s="283"/>
      <c r="BE22" s="283"/>
      <c r="BF22" s="283"/>
      <c r="BG22" s="283"/>
      <c r="BH22" s="283"/>
      <c r="BI22" s="283"/>
      <c r="BJ22" s="283"/>
      <c r="BK22" s="283"/>
      <c r="BL22" s="283"/>
      <c r="BM22" s="283"/>
      <c r="BN22" s="482"/>
      <c r="BO22" s="283"/>
      <c r="BP22" s="283"/>
      <c r="BQ22" s="283"/>
      <c r="BR22" s="283"/>
      <c r="BS22" s="283"/>
      <c r="BT22" s="283"/>
      <c r="BU22" s="283"/>
      <c r="BV22" s="283"/>
      <c r="BW22" s="283"/>
      <c r="BX22" s="283"/>
      <c r="BY22" s="283"/>
      <c r="BZ22" s="482"/>
      <c r="CA22" s="283"/>
      <c r="CB22" s="283"/>
      <c r="CC22" s="283"/>
      <c r="CD22" s="283"/>
      <c r="CE22" s="283"/>
      <c r="CF22" s="283"/>
      <c r="CG22" s="283"/>
      <c r="CH22" s="283"/>
      <c r="CI22" s="283"/>
      <c r="CJ22" s="283"/>
      <c r="CK22" s="283"/>
      <c r="CL22" s="482"/>
      <c r="CM22" s="283"/>
      <c r="CN22" s="283"/>
      <c r="CO22" s="283"/>
      <c r="CP22" s="283"/>
      <c r="CQ22" s="283"/>
      <c r="CR22" s="283"/>
      <c r="CS22" s="283"/>
      <c r="CT22" s="283"/>
      <c r="CU22" s="283"/>
      <c r="CV22" s="283"/>
      <c r="CW22" s="283"/>
      <c r="CX22" s="482"/>
      <c r="CY22" s="283"/>
      <c r="CZ22" s="283"/>
      <c r="DA22" s="283"/>
      <c r="DB22" s="283"/>
      <c r="DC22" s="283"/>
      <c r="DD22" s="283"/>
      <c r="DE22" s="283"/>
      <c r="DF22" s="283"/>
      <c r="DG22" s="283"/>
      <c r="DH22" s="283"/>
      <c r="DI22" s="283"/>
      <c r="DJ22" s="482"/>
      <c r="DK22" s="283"/>
      <c r="DL22" s="283"/>
      <c r="DM22" s="283"/>
      <c r="DN22" s="283"/>
      <c r="DO22" s="283"/>
      <c r="DP22" s="283"/>
      <c r="DQ22" s="283"/>
      <c r="DR22" s="283"/>
      <c r="DS22" s="283"/>
      <c r="DT22" s="283"/>
    </row>
    <row r="23" spans="1:127" s="281" customFormat="1">
      <c r="A23" s="706"/>
      <c r="B23" s="647">
        <v>2</v>
      </c>
      <c r="C23" s="648"/>
      <c r="D23" s="648"/>
      <c r="E23" s="634"/>
      <c r="F23" s="779"/>
      <c r="G23" s="649"/>
      <c r="H23" s="650" t="str">
        <f>IF(קבועים!C100=G23,"",קבועים!C100)</f>
        <v/>
      </c>
      <c r="I23" s="648"/>
      <c r="J23" s="648"/>
      <c r="K23" s="634"/>
      <c r="L23" s="648"/>
      <c r="M23" s="648"/>
      <c r="N23" s="651"/>
      <c r="O23" s="648"/>
      <c r="P23" s="486"/>
      <c r="Q23" s="480"/>
      <c r="R23" s="479"/>
      <c r="S23" s="479"/>
      <c r="T23" s="479"/>
      <c r="U23" s="708"/>
      <c r="V23" s="283"/>
      <c r="W23" s="283"/>
      <c r="X23" s="283"/>
      <c r="Y23" s="283"/>
      <c r="Z23" s="283"/>
      <c r="AA23" s="283"/>
      <c r="AB23" s="283"/>
      <c r="AC23" s="283"/>
      <c r="AD23" s="482"/>
      <c r="AE23" s="283"/>
      <c r="AF23" s="283"/>
      <c r="AG23" s="283"/>
      <c r="AH23" s="283"/>
      <c r="AI23" s="283"/>
      <c r="AJ23" s="283"/>
      <c r="AK23" s="283"/>
      <c r="AL23" s="283"/>
      <c r="AM23" s="283"/>
      <c r="AN23" s="283"/>
      <c r="AO23" s="283"/>
      <c r="AP23" s="482"/>
      <c r="AQ23" s="283"/>
      <c r="AR23" s="283"/>
      <c r="AS23" s="283"/>
      <c r="AT23" s="283"/>
      <c r="AU23" s="283"/>
      <c r="AV23" s="283"/>
      <c r="AW23" s="283"/>
      <c r="AX23" s="283"/>
      <c r="AY23" s="283"/>
      <c r="AZ23" s="283"/>
      <c r="BA23" s="283"/>
      <c r="BB23" s="482"/>
      <c r="BC23" s="283"/>
      <c r="BD23" s="283"/>
      <c r="BE23" s="283"/>
      <c r="BF23" s="283"/>
      <c r="BG23" s="283"/>
      <c r="BH23" s="283"/>
      <c r="BI23" s="283"/>
      <c r="BJ23" s="283"/>
      <c r="BK23" s="283"/>
      <c r="BL23" s="283"/>
      <c r="BM23" s="283"/>
      <c r="BN23" s="482"/>
      <c r="BO23" s="283"/>
      <c r="BP23" s="283"/>
      <c r="BQ23" s="283"/>
      <c r="BR23" s="283"/>
      <c r="BS23" s="283"/>
      <c r="BT23" s="283"/>
      <c r="BU23" s="283"/>
      <c r="BV23" s="283"/>
      <c r="BW23" s="283"/>
      <c r="BX23" s="283"/>
      <c r="BY23" s="283"/>
      <c r="BZ23" s="482"/>
      <c r="CA23" s="283"/>
      <c r="CB23" s="283"/>
      <c r="CC23" s="283"/>
      <c r="CD23" s="283"/>
      <c r="CE23" s="283"/>
      <c r="CF23" s="283"/>
      <c r="CG23" s="283"/>
      <c r="CH23" s="283"/>
      <c r="CI23" s="283"/>
      <c r="CJ23" s="283"/>
      <c r="CK23" s="283"/>
      <c r="CL23" s="482"/>
      <c r="CM23" s="283"/>
      <c r="CN23" s="283"/>
      <c r="CO23" s="283"/>
      <c r="CP23" s="283"/>
      <c r="CQ23" s="283"/>
      <c r="CR23" s="283"/>
      <c r="CS23" s="283"/>
      <c r="CT23" s="283"/>
      <c r="CU23" s="283"/>
      <c r="CV23" s="283"/>
      <c r="CW23" s="283"/>
      <c r="CX23" s="482"/>
      <c r="CY23" s="283"/>
      <c r="CZ23" s="283"/>
      <c r="DA23" s="283"/>
      <c r="DB23" s="283"/>
      <c r="DC23" s="283"/>
      <c r="DD23" s="283"/>
      <c r="DE23" s="283"/>
      <c r="DF23" s="283"/>
      <c r="DG23" s="283"/>
      <c r="DH23" s="283"/>
      <c r="DI23" s="283"/>
      <c r="DJ23" s="482"/>
      <c r="DK23" s="283"/>
      <c r="DL23" s="283"/>
      <c r="DM23" s="283"/>
      <c r="DN23" s="283"/>
      <c r="DO23" s="283"/>
      <c r="DP23" s="283"/>
      <c r="DQ23" s="283"/>
      <c r="DR23" s="283"/>
      <c r="DS23" s="283"/>
      <c r="DT23" s="283"/>
    </row>
    <row r="24" spans="1:127" s="281" customFormat="1">
      <c r="A24" s="706"/>
      <c r="B24" s="647">
        <v>3</v>
      </c>
      <c r="C24" s="648"/>
      <c r="D24" s="648"/>
      <c r="E24" s="634"/>
      <c r="F24" s="779"/>
      <c r="G24" s="649"/>
      <c r="H24" s="650" t="str">
        <f>IF(קבועים!C101=G24,"",קבועים!C101)</f>
        <v/>
      </c>
      <c r="I24" s="648"/>
      <c r="J24" s="648"/>
      <c r="K24" s="634"/>
      <c r="L24" s="648"/>
      <c r="M24" s="648"/>
      <c r="N24" s="651"/>
      <c r="O24" s="648"/>
      <c r="P24" s="486"/>
      <c r="Q24" s="480"/>
      <c r="R24" s="479"/>
      <c r="S24" s="479"/>
      <c r="T24" s="479"/>
      <c r="U24" s="708"/>
      <c r="V24" s="283"/>
      <c r="W24" s="283"/>
      <c r="X24" s="283"/>
      <c r="Y24" s="283"/>
      <c r="Z24" s="283"/>
      <c r="AA24" s="283"/>
      <c r="AB24" s="283"/>
      <c r="AC24" s="283"/>
      <c r="AD24" s="482"/>
      <c r="AE24" s="283"/>
      <c r="AF24" s="283"/>
      <c r="AG24" s="283"/>
      <c r="AH24" s="283"/>
      <c r="AI24" s="283"/>
      <c r="AJ24" s="283"/>
      <c r="AK24" s="283"/>
      <c r="AL24" s="283"/>
      <c r="AM24" s="283"/>
      <c r="AN24" s="283"/>
      <c r="AO24" s="283"/>
      <c r="AP24" s="482"/>
      <c r="AQ24" s="283"/>
      <c r="AR24" s="283"/>
      <c r="AS24" s="283"/>
      <c r="AT24" s="283"/>
      <c r="AU24" s="283"/>
      <c r="AV24" s="283"/>
      <c r="AW24" s="283"/>
      <c r="AX24" s="283"/>
      <c r="AY24" s="283"/>
      <c r="AZ24" s="283"/>
      <c r="BA24" s="283"/>
      <c r="BB24" s="482"/>
      <c r="BC24" s="283"/>
      <c r="BD24" s="283"/>
      <c r="BE24" s="283"/>
      <c r="BF24" s="283"/>
      <c r="BG24" s="283"/>
      <c r="BH24" s="283"/>
      <c r="BI24" s="283"/>
      <c r="BJ24" s="283"/>
      <c r="BK24" s="283"/>
      <c r="BL24" s="283"/>
      <c r="BM24" s="283"/>
      <c r="BN24" s="482"/>
      <c r="BO24" s="283"/>
      <c r="BP24" s="283"/>
      <c r="BQ24" s="283"/>
      <c r="BR24" s="283"/>
      <c r="BS24" s="283"/>
      <c r="BT24" s="283"/>
      <c r="BU24" s="283"/>
      <c r="BV24" s="283"/>
      <c r="BW24" s="283"/>
      <c r="BX24" s="283"/>
      <c r="BY24" s="283"/>
      <c r="BZ24" s="482"/>
      <c r="CA24" s="283"/>
      <c r="CB24" s="283"/>
      <c r="CC24" s="283"/>
      <c r="CD24" s="283"/>
      <c r="CE24" s="283"/>
      <c r="CF24" s="283"/>
      <c r="CG24" s="283"/>
      <c r="CH24" s="283"/>
      <c r="CI24" s="283"/>
      <c r="CJ24" s="283"/>
      <c r="CK24" s="283"/>
      <c r="CL24" s="482"/>
      <c r="CM24" s="283"/>
      <c r="CN24" s="283"/>
      <c r="CO24" s="283"/>
      <c r="CP24" s="283"/>
      <c r="CQ24" s="283"/>
      <c r="CR24" s="283"/>
      <c r="CS24" s="283"/>
      <c r="CT24" s="283"/>
      <c r="CU24" s="283"/>
      <c r="CV24" s="283"/>
      <c r="CW24" s="283"/>
      <c r="CX24" s="482"/>
      <c r="CY24" s="283"/>
      <c r="CZ24" s="283"/>
      <c r="DA24" s="283"/>
      <c r="DB24" s="283"/>
      <c r="DC24" s="283"/>
      <c r="DD24" s="283"/>
      <c r="DE24" s="283"/>
      <c r="DF24" s="283"/>
      <c r="DG24" s="283"/>
      <c r="DH24" s="283"/>
      <c r="DI24" s="283"/>
      <c r="DJ24" s="482"/>
      <c r="DK24" s="283"/>
      <c r="DL24" s="283"/>
      <c r="DM24" s="283"/>
      <c r="DN24" s="283"/>
      <c r="DO24" s="283"/>
      <c r="DP24" s="283"/>
      <c r="DQ24" s="283"/>
      <c r="DR24" s="283"/>
      <c r="DS24" s="283"/>
      <c r="DT24" s="283"/>
    </row>
    <row r="25" spans="1:127" s="281" customFormat="1">
      <c r="A25" s="706"/>
      <c r="B25" s="647">
        <v>4</v>
      </c>
      <c r="C25" s="648"/>
      <c r="D25" s="648"/>
      <c r="E25" s="634"/>
      <c r="F25" s="779"/>
      <c r="G25" s="649"/>
      <c r="H25" s="650" t="str">
        <f>IF(קבועים!C102=G25,"",קבועים!C102)</f>
        <v/>
      </c>
      <c r="I25" s="648"/>
      <c r="J25" s="648"/>
      <c r="K25" s="634"/>
      <c r="L25" s="648"/>
      <c r="M25" s="648"/>
      <c r="N25" s="651"/>
      <c r="O25" s="648"/>
      <c r="P25" s="486"/>
      <c r="Q25" s="480"/>
      <c r="R25" s="479"/>
      <c r="S25" s="479"/>
      <c r="T25" s="479"/>
      <c r="U25" s="708"/>
      <c r="V25" s="283"/>
      <c r="W25" s="283"/>
      <c r="X25" s="283"/>
      <c r="Y25" s="283"/>
      <c r="Z25" s="283"/>
      <c r="AA25" s="283"/>
      <c r="AB25" s="283"/>
      <c r="AC25" s="283"/>
      <c r="AD25" s="482"/>
      <c r="AE25" s="283"/>
      <c r="AF25" s="283"/>
      <c r="AG25" s="283"/>
      <c r="AH25" s="283"/>
      <c r="AI25" s="283"/>
      <c r="AJ25" s="283"/>
      <c r="AK25" s="283"/>
      <c r="AL25" s="283"/>
      <c r="AM25" s="283"/>
      <c r="AN25" s="283"/>
      <c r="AO25" s="283"/>
      <c r="AP25" s="482"/>
      <c r="AQ25" s="283"/>
      <c r="AR25" s="283"/>
      <c r="AS25" s="283"/>
      <c r="AT25" s="283"/>
      <c r="AU25" s="283"/>
      <c r="AV25" s="283"/>
      <c r="AW25" s="283"/>
      <c r="AX25" s="283"/>
      <c r="AY25" s="283"/>
      <c r="AZ25" s="283"/>
      <c r="BA25" s="283"/>
      <c r="BB25" s="482"/>
      <c r="BC25" s="283"/>
      <c r="BD25" s="283"/>
      <c r="BE25" s="283"/>
      <c r="BF25" s="283"/>
      <c r="BG25" s="283"/>
      <c r="BH25" s="283"/>
      <c r="BI25" s="283"/>
      <c r="BJ25" s="283"/>
      <c r="BK25" s="283"/>
      <c r="BL25" s="283"/>
      <c r="BM25" s="283"/>
      <c r="BN25" s="482"/>
      <c r="BO25" s="283"/>
      <c r="BP25" s="283"/>
      <c r="BQ25" s="283"/>
      <c r="BR25" s="283"/>
      <c r="BS25" s="283"/>
      <c r="BT25" s="283"/>
      <c r="BU25" s="283"/>
      <c r="BV25" s="283"/>
      <c r="BW25" s="283"/>
      <c r="BX25" s="283"/>
      <c r="BY25" s="283"/>
      <c r="BZ25" s="482"/>
      <c r="CA25" s="283"/>
      <c r="CB25" s="283"/>
      <c r="CC25" s="283"/>
      <c r="CD25" s="283"/>
      <c r="CE25" s="283"/>
      <c r="CF25" s="283"/>
      <c r="CG25" s="283"/>
      <c r="CH25" s="283"/>
      <c r="CI25" s="283"/>
      <c r="CJ25" s="283"/>
      <c r="CK25" s="283"/>
      <c r="CL25" s="482"/>
      <c r="CM25" s="283"/>
      <c r="CN25" s="283"/>
      <c r="CO25" s="283"/>
      <c r="CP25" s="283"/>
      <c r="CQ25" s="283"/>
      <c r="CR25" s="283"/>
      <c r="CS25" s="283"/>
      <c r="CT25" s="283"/>
      <c r="CU25" s="283"/>
      <c r="CV25" s="283"/>
      <c r="CW25" s="283"/>
      <c r="CX25" s="482"/>
      <c r="CY25" s="283"/>
      <c r="CZ25" s="283"/>
      <c r="DA25" s="283"/>
      <c r="DB25" s="283"/>
      <c r="DC25" s="283"/>
      <c r="DD25" s="283"/>
      <c r="DE25" s="283"/>
      <c r="DF25" s="283"/>
      <c r="DG25" s="283"/>
      <c r="DH25" s="283"/>
      <c r="DI25" s="283"/>
      <c r="DJ25" s="482"/>
      <c r="DK25" s="283"/>
      <c r="DL25" s="283"/>
      <c r="DM25" s="283"/>
      <c r="DN25" s="283"/>
      <c r="DO25" s="283"/>
      <c r="DP25" s="283"/>
      <c r="DQ25" s="283"/>
      <c r="DR25" s="283"/>
      <c r="DS25" s="283"/>
      <c r="DT25" s="283"/>
    </row>
    <row r="26" spans="1:127" s="281" customFormat="1">
      <c r="A26" s="706"/>
      <c r="B26" s="647">
        <v>5</v>
      </c>
      <c r="C26" s="648"/>
      <c r="D26" s="648"/>
      <c r="E26" s="634"/>
      <c r="F26" s="779"/>
      <c r="G26" s="649"/>
      <c r="H26" s="650" t="str">
        <f>IF(קבועים!C103=G26,"",קבועים!C103)</f>
        <v/>
      </c>
      <c r="I26" s="648"/>
      <c r="J26" s="648"/>
      <c r="K26" s="634"/>
      <c r="L26" s="648"/>
      <c r="M26" s="648"/>
      <c r="N26" s="651"/>
      <c r="O26" s="648"/>
      <c r="P26" s="486"/>
      <c r="Q26" s="480"/>
      <c r="R26" s="479"/>
      <c r="S26" s="479"/>
      <c r="T26" s="479"/>
      <c r="U26" s="708"/>
      <c r="V26" s="283"/>
      <c r="W26" s="283"/>
      <c r="X26" s="283"/>
      <c r="Y26" s="283"/>
      <c r="Z26" s="283"/>
      <c r="AA26" s="283"/>
      <c r="AB26" s="283"/>
      <c r="AC26" s="283"/>
      <c r="AD26" s="482"/>
      <c r="AE26" s="283"/>
      <c r="AF26" s="283"/>
      <c r="AG26" s="283"/>
      <c r="AH26" s="283"/>
      <c r="AI26" s="283"/>
      <c r="AJ26" s="283"/>
      <c r="AK26" s="283"/>
      <c r="AL26" s="283"/>
      <c r="AM26" s="283"/>
      <c r="AN26" s="283"/>
      <c r="AO26" s="283"/>
      <c r="AP26" s="482"/>
      <c r="AQ26" s="283"/>
      <c r="AR26" s="283"/>
      <c r="AS26" s="283"/>
      <c r="AT26" s="283"/>
      <c r="AU26" s="283"/>
      <c r="AV26" s="283"/>
      <c r="AW26" s="283"/>
      <c r="AX26" s="283"/>
      <c r="AY26" s="283"/>
      <c r="AZ26" s="283"/>
      <c r="BA26" s="283"/>
      <c r="BB26" s="482"/>
      <c r="BC26" s="283"/>
      <c r="BD26" s="283"/>
      <c r="BE26" s="283"/>
      <c r="BF26" s="283"/>
      <c r="BG26" s="283"/>
      <c r="BH26" s="283"/>
      <c r="BI26" s="283"/>
      <c r="BJ26" s="283"/>
      <c r="BK26" s="283"/>
      <c r="BL26" s="283"/>
      <c r="BM26" s="283"/>
      <c r="BN26" s="482"/>
      <c r="BO26" s="283"/>
      <c r="BP26" s="283"/>
      <c r="BQ26" s="283"/>
      <c r="BR26" s="283"/>
      <c r="BS26" s="283"/>
      <c r="BT26" s="283"/>
      <c r="BU26" s="283"/>
      <c r="BV26" s="283"/>
      <c r="BW26" s="283"/>
      <c r="BX26" s="283"/>
      <c r="BY26" s="283"/>
      <c r="BZ26" s="482"/>
      <c r="CA26" s="283"/>
      <c r="CB26" s="283"/>
      <c r="CC26" s="283"/>
      <c r="CD26" s="283"/>
      <c r="CE26" s="283"/>
      <c r="CF26" s="283"/>
      <c r="CG26" s="283"/>
      <c r="CH26" s="283"/>
      <c r="CI26" s="283"/>
      <c r="CJ26" s="283"/>
      <c r="CK26" s="283"/>
      <c r="CL26" s="482"/>
      <c r="CM26" s="283"/>
      <c r="CN26" s="283"/>
      <c r="CO26" s="283"/>
      <c r="CP26" s="283"/>
      <c r="CQ26" s="283"/>
      <c r="CR26" s="283"/>
      <c r="CS26" s="283"/>
      <c r="CT26" s="283"/>
      <c r="CU26" s="283"/>
      <c r="CV26" s="283"/>
      <c r="CW26" s="283"/>
      <c r="CX26" s="482"/>
      <c r="CY26" s="283"/>
      <c r="CZ26" s="283"/>
      <c r="DA26" s="283"/>
      <c r="DB26" s="283"/>
      <c r="DC26" s="283"/>
      <c r="DD26" s="283"/>
      <c r="DE26" s="283"/>
      <c r="DF26" s="283"/>
      <c r="DG26" s="283"/>
      <c r="DH26" s="283"/>
      <c r="DI26" s="283"/>
      <c r="DJ26" s="482"/>
      <c r="DK26" s="283"/>
      <c r="DL26" s="283"/>
      <c r="DM26" s="283"/>
      <c r="DN26" s="283"/>
      <c r="DO26" s="283"/>
      <c r="DP26" s="283"/>
      <c r="DQ26" s="283"/>
      <c r="DR26" s="283"/>
      <c r="DS26" s="283"/>
      <c r="DT26" s="283"/>
    </row>
    <row r="27" spans="1:127" s="281" customFormat="1">
      <c r="A27" s="706"/>
      <c r="B27" s="647">
        <v>6</v>
      </c>
      <c r="C27" s="648"/>
      <c r="D27" s="648"/>
      <c r="E27" s="634"/>
      <c r="F27" s="779"/>
      <c r="G27" s="649"/>
      <c r="H27" s="650" t="str">
        <f>IF(קבועים!C104=G27,"",קבועים!C104)</f>
        <v/>
      </c>
      <c r="I27" s="648"/>
      <c r="J27" s="648"/>
      <c r="K27" s="634"/>
      <c r="L27" s="648"/>
      <c r="M27" s="648"/>
      <c r="N27" s="651"/>
      <c r="O27" s="648"/>
      <c r="P27" s="486"/>
      <c r="Q27" s="480"/>
      <c r="R27" s="479"/>
      <c r="S27" s="479"/>
      <c r="T27" s="479"/>
      <c r="U27" s="708"/>
      <c r="V27" s="283"/>
      <c r="W27" s="283"/>
      <c r="X27" s="283"/>
      <c r="Y27" s="283"/>
      <c r="Z27" s="283"/>
      <c r="AA27" s="283"/>
      <c r="AB27" s="283"/>
      <c r="AC27" s="283"/>
      <c r="AD27" s="482"/>
      <c r="AE27" s="283"/>
      <c r="AF27" s="283"/>
      <c r="AG27" s="283"/>
      <c r="AH27" s="283"/>
      <c r="AI27" s="283"/>
      <c r="AJ27" s="283"/>
      <c r="AK27" s="283"/>
      <c r="AL27" s="283"/>
      <c r="AM27" s="283"/>
      <c r="AN27" s="283"/>
      <c r="AO27" s="283"/>
      <c r="AP27" s="482"/>
      <c r="AQ27" s="283"/>
      <c r="AR27" s="283"/>
      <c r="AS27" s="283"/>
      <c r="AT27" s="283"/>
      <c r="AU27" s="283"/>
      <c r="AV27" s="283"/>
      <c r="AW27" s="283"/>
      <c r="AX27" s="283"/>
      <c r="AY27" s="283"/>
      <c r="AZ27" s="283"/>
      <c r="BA27" s="283"/>
      <c r="BB27" s="482"/>
      <c r="BC27" s="283"/>
      <c r="BD27" s="283"/>
      <c r="BE27" s="283"/>
      <c r="BF27" s="283"/>
      <c r="BG27" s="283"/>
      <c r="BH27" s="283"/>
      <c r="BI27" s="283"/>
      <c r="BJ27" s="283"/>
      <c r="BK27" s="283"/>
      <c r="BL27" s="283"/>
      <c r="BM27" s="283"/>
      <c r="BN27" s="482"/>
      <c r="BO27" s="283"/>
      <c r="BP27" s="283"/>
      <c r="BQ27" s="283"/>
      <c r="BR27" s="283"/>
      <c r="BS27" s="283"/>
      <c r="BT27" s="283"/>
      <c r="BU27" s="283"/>
      <c r="BV27" s="283"/>
      <c r="BW27" s="283"/>
      <c r="BX27" s="283"/>
      <c r="BY27" s="283"/>
      <c r="BZ27" s="482"/>
      <c r="CA27" s="283"/>
      <c r="CB27" s="283"/>
      <c r="CC27" s="283"/>
      <c r="CD27" s="283"/>
      <c r="CE27" s="283"/>
      <c r="CF27" s="283"/>
      <c r="CG27" s="283"/>
      <c r="CH27" s="283"/>
      <c r="CI27" s="283"/>
      <c r="CJ27" s="283"/>
      <c r="CK27" s="283"/>
      <c r="CL27" s="482"/>
      <c r="CM27" s="283"/>
      <c r="CN27" s="283"/>
      <c r="CO27" s="283"/>
      <c r="CP27" s="283"/>
      <c r="CQ27" s="283"/>
      <c r="CR27" s="283"/>
      <c r="CS27" s="283"/>
      <c r="CT27" s="283"/>
      <c r="CU27" s="283"/>
      <c r="CV27" s="283"/>
      <c r="CW27" s="283"/>
      <c r="CX27" s="482"/>
      <c r="CY27" s="283"/>
      <c r="CZ27" s="283"/>
      <c r="DA27" s="283"/>
      <c r="DB27" s="283"/>
      <c r="DC27" s="283"/>
      <c r="DD27" s="283"/>
      <c r="DE27" s="283"/>
      <c r="DF27" s="283"/>
      <c r="DG27" s="283"/>
      <c r="DH27" s="283"/>
      <c r="DI27" s="283"/>
      <c r="DJ27" s="482"/>
      <c r="DK27" s="283"/>
      <c r="DL27" s="283"/>
      <c r="DM27" s="283"/>
      <c r="DN27" s="283"/>
      <c r="DO27" s="283"/>
      <c r="DP27" s="283"/>
      <c r="DQ27" s="283"/>
      <c r="DR27" s="283"/>
      <c r="DS27" s="283"/>
      <c r="DT27" s="283"/>
    </row>
    <row r="28" spans="1:127" s="281" customFormat="1">
      <c r="A28" s="706"/>
      <c r="B28" s="647">
        <v>7</v>
      </c>
      <c r="C28" s="648"/>
      <c r="D28" s="648"/>
      <c r="E28" s="634"/>
      <c r="F28" s="779"/>
      <c r="G28" s="649"/>
      <c r="H28" s="650" t="str">
        <f>IF(קבועים!C105=G28,"",קבועים!C105)</f>
        <v/>
      </c>
      <c r="I28" s="648"/>
      <c r="J28" s="648"/>
      <c r="K28" s="634"/>
      <c r="L28" s="648"/>
      <c r="M28" s="648"/>
      <c r="N28" s="651"/>
      <c r="O28" s="648"/>
      <c r="P28" s="486"/>
      <c r="Q28" s="480"/>
      <c r="R28" s="479"/>
      <c r="S28" s="479"/>
      <c r="T28" s="479"/>
      <c r="U28" s="708"/>
      <c r="V28" s="283"/>
      <c r="W28" s="283"/>
      <c r="X28" s="283"/>
      <c r="Y28" s="283"/>
      <c r="Z28" s="283"/>
      <c r="AA28" s="283"/>
      <c r="AB28" s="283"/>
      <c r="AC28" s="283"/>
      <c r="AD28" s="482"/>
      <c r="AE28" s="283"/>
      <c r="AF28" s="283"/>
      <c r="AG28" s="283"/>
      <c r="AH28" s="283"/>
      <c r="AI28" s="283"/>
      <c r="AJ28" s="283"/>
      <c r="AK28" s="283"/>
      <c r="AL28" s="283"/>
      <c r="AM28" s="283"/>
      <c r="AN28" s="283"/>
      <c r="AO28" s="283"/>
      <c r="AP28" s="482"/>
      <c r="AQ28" s="283"/>
      <c r="AR28" s="283"/>
      <c r="AS28" s="283"/>
      <c r="AT28" s="283"/>
      <c r="AU28" s="283"/>
      <c r="AV28" s="283"/>
      <c r="AW28" s="283"/>
      <c r="AX28" s="283"/>
      <c r="AY28" s="283"/>
      <c r="AZ28" s="283"/>
      <c r="BA28" s="283"/>
      <c r="BB28" s="482"/>
      <c r="BC28" s="283"/>
      <c r="BD28" s="283"/>
      <c r="BE28" s="283"/>
      <c r="BF28" s="283"/>
      <c r="BG28" s="283"/>
      <c r="BH28" s="283"/>
      <c r="BI28" s="283"/>
      <c r="BJ28" s="283"/>
      <c r="BK28" s="283"/>
      <c r="BL28" s="283"/>
      <c r="BM28" s="283"/>
      <c r="BN28" s="482"/>
      <c r="BO28" s="283"/>
      <c r="BP28" s="283"/>
      <c r="BQ28" s="283"/>
      <c r="BR28" s="283"/>
      <c r="BS28" s="283"/>
      <c r="BT28" s="283"/>
      <c r="BU28" s="283"/>
      <c r="BV28" s="283"/>
      <c r="BW28" s="283"/>
      <c r="BX28" s="283"/>
      <c r="BY28" s="283"/>
      <c r="BZ28" s="482"/>
      <c r="CA28" s="283"/>
      <c r="CB28" s="283"/>
      <c r="CC28" s="283"/>
      <c r="CD28" s="283"/>
      <c r="CE28" s="283"/>
      <c r="CF28" s="283"/>
      <c r="CG28" s="283"/>
      <c r="CH28" s="283"/>
      <c r="CI28" s="283"/>
      <c r="CJ28" s="283"/>
      <c r="CK28" s="283"/>
      <c r="CL28" s="482"/>
      <c r="CM28" s="283"/>
      <c r="CN28" s="283"/>
      <c r="CO28" s="283"/>
      <c r="CP28" s="283"/>
      <c r="CQ28" s="283"/>
      <c r="CR28" s="283"/>
      <c r="CS28" s="283"/>
      <c r="CT28" s="283"/>
      <c r="CU28" s="283"/>
      <c r="CV28" s="283"/>
      <c r="CW28" s="283"/>
      <c r="CX28" s="482"/>
      <c r="CY28" s="283"/>
      <c r="CZ28" s="283"/>
      <c r="DA28" s="283"/>
      <c r="DB28" s="283"/>
      <c r="DC28" s="283"/>
      <c r="DD28" s="283"/>
      <c r="DE28" s="283"/>
      <c r="DF28" s="283"/>
      <c r="DG28" s="283"/>
      <c r="DH28" s="283"/>
      <c r="DI28" s="283"/>
      <c r="DJ28" s="482"/>
      <c r="DK28" s="283"/>
      <c r="DL28" s="283"/>
      <c r="DM28" s="283"/>
      <c r="DN28" s="283"/>
      <c r="DO28" s="283"/>
      <c r="DP28" s="283"/>
      <c r="DQ28" s="283"/>
      <c r="DR28" s="283"/>
      <c r="DS28" s="283"/>
      <c r="DT28" s="283"/>
    </row>
    <row r="29" spans="1:127" s="281" customFormat="1">
      <c r="A29" s="706"/>
      <c r="B29" s="647">
        <v>8</v>
      </c>
      <c r="C29" s="648"/>
      <c r="D29" s="648"/>
      <c r="E29" s="634"/>
      <c r="F29" s="779"/>
      <c r="G29" s="649"/>
      <c r="H29" s="650" t="str">
        <f>IF(קבועים!C106=G29,"",קבועים!C106)</f>
        <v/>
      </c>
      <c r="I29" s="648"/>
      <c r="J29" s="648"/>
      <c r="K29" s="634"/>
      <c r="L29" s="648"/>
      <c r="M29" s="648"/>
      <c r="N29" s="651"/>
      <c r="O29" s="648"/>
      <c r="P29" s="486"/>
      <c r="Q29" s="480"/>
      <c r="R29" s="479"/>
      <c r="S29" s="479"/>
      <c r="T29" s="479"/>
      <c r="U29" s="708"/>
      <c r="V29" s="283"/>
      <c r="W29" s="283"/>
      <c r="X29" s="283"/>
      <c r="Y29" s="283"/>
      <c r="Z29" s="283"/>
      <c r="AA29" s="283"/>
      <c r="AB29" s="283"/>
      <c r="AC29" s="283"/>
      <c r="AD29" s="482"/>
      <c r="AE29" s="283"/>
      <c r="AF29" s="283"/>
      <c r="AG29" s="283"/>
      <c r="AH29" s="283"/>
      <c r="AI29" s="283"/>
      <c r="AJ29" s="283"/>
      <c r="AK29" s="283"/>
      <c r="AL29" s="283"/>
      <c r="AM29" s="283"/>
      <c r="AN29" s="283"/>
      <c r="AO29" s="283"/>
      <c r="AP29" s="482"/>
      <c r="AQ29" s="283"/>
      <c r="AR29" s="283"/>
      <c r="AS29" s="283"/>
      <c r="AT29" s="283"/>
      <c r="AU29" s="283"/>
      <c r="AV29" s="283"/>
      <c r="AW29" s="283"/>
      <c r="AX29" s="283"/>
      <c r="AY29" s="283"/>
      <c r="AZ29" s="283"/>
      <c r="BA29" s="283"/>
      <c r="BB29" s="482"/>
      <c r="BC29" s="283"/>
      <c r="BD29" s="283"/>
      <c r="BE29" s="283"/>
      <c r="BF29" s="283"/>
      <c r="BG29" s="283"/>
      <c r="BH29" s="283"/>
      <c r="BI29" s="283"/>
      <c r="BJ29" s="283"/>
      <c r="BK29" s="283"/>
      <c r="BL29" s="283"/>
      <c r="BM29" s="283"/>
      <c r="BN29" s="482"/>
      <c r="BO29" s="283"/>
      <c r="BP29" s="283"/>
      <c r="BQ29" s="283"/>
      <c r="BR29" s="283"/>
      <c r="BS29" s="283"/>
      <c r="BT29" s="283"/>
      <c r="BU29" s="283"/>
      <c r="BV29" s="283"/>
      <c r="BW29" s="283"/>
      <c r="BX29" s="283"/>
      <c r="BY29" s="283"/>
      <c r="BZ29" s="482"/>
      <c r="CA29" s="283"/>
      <c r="CB29" s="283"/>
      <c r="CC29" s="283"/>
      <c r="CD29" s="283"/>
      <c r="CE29" s="283"/>
      <c r="CF29" s="283"/>
      <c r="CG29" s="283"/>
      <c r="CH29" s="283"/>
      <c r="CI29" s="283"/>
      <c r="CJ29" s="283"/>
      <c r="CK29" s="283"/>
      <c r="CL29" s="482"/>
      <c r="CM29" s="283"/>
      <c r="CN29" s="283"/>
      <c r="CO29" s="283"/>
      <c r="CP29" s="283"/>
      <c r="CQ29" s="283"/>
      <c r="CR29" s="283"/>
      <c r="CS29" s="283"/>
      <c r="CT29" s="283"/>
      <c r="CU29" s="283"/>
      <c r="CV29" s="283"/>
      <c r="CW29" s="283"/>
      <c r="CX29" s="482"/>
      <c r="CY29" s="283"/>
      <c r="CZ29" s="283"/>
      <c r="DA29" s="283"/>
      <c r="DB29" s="283"/>
      <c r="DC29" s="283"/>
      <c r="DD29" s="283"/>
      <c r="DE29" s="283"/>
      <c r="DF29" s="283"/>
      <c r="DG29" s="283"/>
      <c r="DH29" s="283"/>
      <c r="DI29" s="283"/>
      <c r="DJ29" s="482"/>
      <c r="DK29" s="283"/>
      <c r="DL29" s="283"/>
      <c r="DM29" s="283"/>
      <c r="DN29" s="283"/>
      <c r="DO29" s="283"/>
      <c r="DP29" s="283"/>
      <c r="DQ29" s="283"/>
      <c r="DR29" s="283"/>
      <c r="DS29" s="283"/>
      <c r="DT29" s="283"/>
    </row>
    <row r="30" spans="1:127" s="281" customFormat="1">
      <c r="A30" s="706"/>
      <c r="B30" s="647">
        <v>9</v>
      </c>
      <c r="C30" s="648"/>
      <c r="D30" s="648"/>
      <c r="E30" s="634"/>
      <c r="F30" s="779"/>
      <c r="G30" s="649"/>
      <c r="H30" s="650" t="str">
        <f>IF(קבועים!C107=G30,"",קבועים!C107)</f>
        <v/>
      </c>
      <c r="I30" s="648"/>
      <c r="J30" s="648"/>
      <c r="K30" s="634"/>
      <c r="L30" s="648"/>
      <c r="M30" s="648"/>
      <c r="N30" s="651"/>
      <c r="O30" s="648"/>
      <c r="P30" s="486"/>
      <c r="Q30" s="480"/>
      <c r="R30" s="479"/>
      <c r="S30" s="479"/>
      <c r="T30" s="479"/>
      <c r="U30" s="708"/>
      <c r="V30" s="283"/>
      <c r="W30" s="283"/>
      <c r="X30" s="283"/>
      <c r="Y30" s="283"/>
      <c r="Z30" s="283"/>
      <c r="AA30" s="283"/>
      <c r="AB30" s="283"/>
      <c r="AC30" s="283"/>
      <c r="AD30" s="482"/>
      <c r="AE30" s="283"/>
      <c r="AF30" s="283"/>
      <c r="AG30" s="283"/>
      <c r="AH30" s="283"/>
      <c r="AI30" s="283"/>
      <c r="AJ30" s="283"/>
      <c r="AK30" s="283"/>
      <c r="AL30" s="283"/>
      <c r="AM30" s="283"/>
      <c r="AN30" s="283"/>
      <c r="AO30" s="283"/>
      <c r="AP30" s="482"/>
      <c r="AQ30" s="283"/>
      <c r="AR30" s="283"/>
      <c r="AS30" s="283"/>
      <c r="AT30" s="283"/>
      <c r="AU30" s="283"/>
      <c r="AV30" s="283"/>
      <c r="AW30" s="283"/>
      <c r="AX30" s="283"/>
      <c r="AY30" s="283"/>
      <c r="AZ30" s="283"/>
      <c r="BA30" s="283"/>
      <c r="BB30" s="482"/>
      <c r="BC30" s="283"/>
      <c r="BD30" s="283"/>
      <c r="BE30" s="283"/>
      <c r="BF30" s="283"/>
      <c r="BG30" s="283"/>
      <c r="BH30" s="283"/>
      <c r="BI30" s="283"/>
      <c r="BJ30" s="283"/>
      <c r="BK30" s="283"/>
      <c r="BL30" s="283"/>
      <c r="BM30" s="283"/>
      <c r="BN30" s="482"/>
      <c r="BO30" s="283"/>
      <c r="BP30" s="283"/>
      <c r="BQ30" s="283"/>
      <c r="BR30" s="283"/>
      <c r="BS30" s="283"/>
      <c r="BT30" s="283"/>
      <c r="BU30" s="283"/>
      <c r="BV30" s="283"/>
      <c r="BW30" s="283"/>
      <c r="BX30" s="283"/>
      <c r="BY30" s="283"/>
      <c r="BZ30" s="482"/>
      <c r="CA30" s="283"/>
      <c r="CB30" s="283"/>
      <c r="CC30" s="283"/>
      <c r="CD30" s="283"/>
      <c r="CE30" s="283"/>
      <c r="CF30" s="283"/>
      <c r="CG30" s="283"/>
      <c r="CH30" s="283"/>
      <c r="CI30" s="283"/>
      <c r="CJ30" s="283"/>
      <c r="CK30" s="283"/>
      <c r="CL30" s="482"/>
      <c r="CM30" s="283"/>
      <c r="CN30" s="283"/>
      <c r="CO30" s="283"/>
      <c r="CP30" s="283"/>
      <c r="CQ30" s="283"/>
      <c r="CR30" s="283"/>
      <c r="CS30" s="283"/>
      <c r="CT30" s="283"/>
      <c r="CU30" s="283"/>
      <c r="CV30" s="283"/>
      <c r="CW30" s="283"/>
      <c r="CX30" s="482"/>
      <c r="CY30" s="283"/>
      <c r="CZ30" s="283"/>
      <c r="DA30" s="283"/>
      <c r="DB30" s="283"/>
      <c r="DC30" s="283"/>
      <c r="DD30" s="283"/>
      <c r="DE30" s="283"/>
      <c r="DF30" s="283"/>
      <c r="DG30" s="283"/>
      <c r="DH30" s="283"/>
      <c r="DI30" s="283"/>
      <c r="DJ30" s="482"/>
      <c r="DK30" s="283"/>
      <c r="DL30" s="283"/>
      <c r="DM30" s="283"/>
      <c r="DN30" s="283"/>
      <c r="DO30" s="283"/>
      <c r="DP30" s="283"/>
      <c r="DQ30" s="283"/>
      <c r="DR30" s="283"/>
      <c r="DS30" s="283"/>
      <c r="DT30" s="283"/>
    </row>
    <row r="31" spans="1:127" s="281" customFormat="1">
      <c r="A31" s="706"/>
      <c r="B31" s="647">
        <v>10</v>
      </c>
      <c r="C31" s="648"/>
      <c r="D31" s="648"/>
      <c r="E31" s="634"/>
      <c r="F31" s="779"/>
      <c r="G31" s="649"/>
      <c r="H31" s="650" t="str">
        <f>IF(קבועים!C108=G31,"",קבועים!C108)</f>
        <v/>
      </c>
      <c r="I31" s="648"/>
      <c r="J31" s="648"/>
      <c r="K31" s="634"/>
      <c r="L31" s="648"/>
      <c r="M31" s="648"/>
      <c r="N31" s="651"/>
      <c r="O31" s="648"/>
      <c r="P31" s="486"/>
      <c r="Q31" s="480"/>
      <c r="R31" s="479"/>
      <c r="S31" s="479"/>
      <c r="T31" s="479"/>
      <c r="U31" s="708"/>
      <c r="V31" s="283"/>
      <c r="W31" s="283"/>
      <c r="X31" s="283"/>
      <c r="Y31" s="283"/>
      <c r="Z31" s="283"/>
      <c r="AA31" s="283"/>
      <c r="AB31" s="283"/>
      <c r="AC31" s="283"/>
      <c r="AD31" s="482"/>
      <c r="AE31" s="283"/>
      <c r="AF31" s="283"/>
      <c r="AG31" s="283"/>
      <c r="AH31" s="283"/>
      <c r="AI31" s="283"/>
      <c r="AJ31" s="283"/>
      <c r="AK31" s="283"/>
      <c r="AL31" s="283"/>
      <c r="AM31" s="283"/>
      <c r="AN31" s="283"/>
      <c r="AO31" s="283"/>
      <c r="AP31" s="482"/>
      <c r="AQ31" s="283"/>
      <c r="AR31" s="283"/>
      <c r="AS31" s="283"/>
      <c r="AT31" s="283"/>
      <c r="AU31" s="283"/>
      <c r="AV31" s="283"/>
      <c r="AW31" s="283"/>
      <c r="AX31" s="283"/>
      <c r="AY31" s="283"/>
      <c r="AZ31" s="283"/>
      <c r="BA31" s="283"/>
      <c r="BB31" s="482"/>
      <c r="BC31" s="283"/>
      <c r="BD31" s="283"/>
      <c r="BE31" s="283"/>
      <c r="BF31" s="283"/>
      <c r="BG31" s="283"/>
      <c r="BH31" s="283"/>
      <c r="BI31" s="283"/>
      <c r="BJ31" s="283"/>
      <c r="BK31" s="283"/>
      <c r="BL31" s="283"/>
      <c r="BM31" s="283"/>
      <c r="BN31" s="482"/>
      <c r="BO31" s="283"/>
      <c r="BP31" s="283"/>
      <c r="BQ31" s="283"/>
      <c r="BR31" s="283"/>
      <c r="BS31" s="283"/>
      <c r="BT31" s="283"/>
      <c r="BU31" s="283"/>
      <c r="BV31" s="283"/>
      <c r="BW31" s="283"/>
      <c r="BX31" s="283"/>
      <c r="BY31" s="283"/>
      <c r="BZ31" s="482"/>
      <c r="CA31" s="283"/>
      <c r="CB31" s="283"/>
      <c r="CC31" s="283"/>
      <c r="CD31" s="283"/>
      <c r="CE31" s="283"/>
      <c r="CF31" s="283"/>
      <c r="CG31" s="283"/>
      <c r="CH31" s="283"/>
      <c r="CI31" s="283"/>
      <c r="CJ31" s="283"/>
      <c r="CK31" s="283"/>
      <c r="CL31" s="482"/>
      <c r="CM31" s="283"/>
      <c r="CN31" s="283"/>
      <c r="CO31" s="283"/>
      <c r="CP31" s="283"/>
      <c r="CQ31" s="283"/>
      <c r="CR31" s="283"/>
      <c r="CS31" s="283"/>
      <c r="CT31" s="283"/>
      <c r="CU31" s="283"/>
      <c r="CV31" s="283"/>
      <c r="CW31" s="283"/>
      <c r="CX31" s="482"/>
      <c r="CY31" s="283"/>
      <c r="CZ31" s="283"/>
      <c r="DA31" s="283"/>
      <c r="DB31" s="283"/>
      <c r="DC31" s="283"/>
      <c r="DD31" s="283"/>
      <c r="DE31" s="283"/>
      <c r="DF31" s="283"/>
      <c r="DG31" s="283"/>
      <c r="DH31" s="283"/>
      <c r="DI31" s="283"/>
      <c r="DJ31" s="482"/>
      <c r="DK31" s="283"/>
      <c r="DL31" s="283"/>
      <c r="DM31" s="283"/>
      <c r="DN31" s="283"/>
      <c r="DO31" s="283"/>
      <c r="DP31" s="283"/>
      <c r="DQ31" s="283"/>
      <c r="DR31" s="283"/>
      <c r="DS31" s="283"/>
      <c r="DT31" s="283"/>
    </row>
    <row r="32" spans="1:127" s="281" customFormat="1">
      <c r="A32" s="706"/>
      <c r="B32" s="647">
        <v>11</v>
      </c>
      <c r="C32" s="648"/>
      <c r="D32" s="648"/>
      <c r="E32" s="634"/>
      <c r="F32" s="779"/>
      <c r="G32" s="649"/>
      <c r="H32" s="650" t="str">
        <f>IF(קבועים!C109=G32,"",קבועים!C109)</f>
        <v/>
      </c>
      <c r="I32" s="648"/>
      <c r="J32" s="648"/>
      <c r="K32" s="634"/>
      <c r="L32" s="648"/>
      <c r="M32" s="648"/>
      <c r="N32" s="651"/>
      <c r="O32" s="648"/>
      <c r="P32" s="486"/>
      <c r="Q32" s="480"/>
      <c r="R32" s="479"/>
      <c r="S32" s="479"/>
      <c r="T32" s="479"/>
      <c r="U32" s="708"/>
      <c r="V32" s="283"/>
      <c r="W32" s="283"/>
      <c r="X32" s="283"/>
      <c r="Y32" s="283"/>
      <c r="Z32" s="283"/>
      <c r="AA32" s="283"/>
      <c r="AB32" s="283"/>
      <c r="AC32" s="283"/>
      <c r="AD32" s="482"/>
      <c r="AE32" s="283"/>
      <c r="AF32" s="283"/>
      <c r="AG32" s="283"/>
      <c r="AH32" s="283"/>
      <c r="AI32" s="283"/>
      <c r="AJ32" s="283"/>
      <c r="AK32" s="283"/>
      <c r="AL32" s="283"/>
      <c r="AM32" s="283"/>
      <c r="AN32" s="283"/>
      <c r="AO32" s="283"/>
      <c r="AP32" s="482"/>
      <c r="AQ32" s="283"/>
      <c r="AR32" s="283"/>
      <c r="AS32" s="283"/>
      <c r="AT32" s="283"/>
      <c r="AU32" s="283"/>
      <c r="AV32" s="283"/>
      <c r="AW32" s="283"/>
      <c r="AX32" s="283"/>
      <c r="AY32" s="283"/>
      <c r="AZ32" s="283"/>
      <c r="BA32" s="283"/>
      <c r="BB32" s="482"/>
      <c r="BC32" s="283"/>
      <c r="BD32" s="283"/>
      <c r="BE32" s="283"/>
      <c r="BF32" s="283"/>
      <c r="BG32" s="283"/>
      <c r="BH32" s="283"/>
      <c r="BI32" s="283"/>
      <c r="BJ32" s="283"/>
      <c r="BK32" s="283"/>
      <c r="BL32" s="283"/>
      <c r="BM32" s="283"/>
      <c r="BN32" s="482"/>
      <c r="BO32" s="283"/>
      <c r="BP32" s="283"/>
      <c r="BQ32" s="283"/>
      <c r="BR32" s="283"/>
      <c r="BS32" s="283"/>
      <c r="BT32" s="283"/>
      <c r="BU32" s="283"/>
      <c r="BV32" s="283"/>
      <c r="BW32" s="283"/>
      <c r="BX32" s="283"/>
      <c r="BY32" s="283"/>
      <c r="BZ32" s="482"/>
      <c r="CA32" s="283"/>
      <c r="CB32" s="283"/>
      <c r="CC32" s="283"/>
      <c r="CD32" s="283"/>
      <c r="CE32" s="283"/>
      <c r="CF32" s="283"/>
      <c r="CG32" s="283"/>
      <c r="CH32" s="283"/>
      <c r="CI32" s="283"/>
      <c r="CJ32" s="283"/>
      <c r="CK32" s="283"/>
      <c r="CL32" s="482"/>
      <c r="CM32" s="283"/>
      <c r="CN32" s="283"/>
      <c r="CO32" s="283"/>
      <c r="CP32" s="283"/>
      <c r="CQ32" s="283"/>
      <c r="CR32" s="283"/>
      <c r="CS32" s="283"/>
      <c r="CT32" s="283"/>
      <c r="CU32" s="283"/>
      <c r="CV32" s="283"/>
      <c r="CW32" s="283"/>
      <c r="CX32" s="482"/>
      <c r="CY32" s="283"/>
      <c r="CZ32" s="283"/>
      <c r="DA32" s="283"/>
      <c r="DB32" s="283"/>
      <c r="DC32" s="283"/>
      <c r="DD32" s="283"/>
      <c r="DE32" s="283"/>
      <c r="DF32" s="283"/>
      <c r="DG32" s="283"/>
      <c r="DH32" s="283"/>
      <c r="DI32" s="283"/>
      <c r="DJ32" s="482"/>
      <c r="DK32" s="283"/>
      <c r="DL32" s="283"/>
      <c r="DM32" s="283"/>
      <c r="DN32" s="283"/>
      <c r="DO32" s="283"/>
      <c r="DP32" s="283"/>
      <c r="DQ32" s="283"/>
      <c r="DR32" s="283"/>
      <c r="DS32" s="283"/>
      <c r="DT32" s="283"/>
    </row>
    <row r="33" spans="1:256" s="281" customFormat="1">
      <c r="A33" s="706"/>
      <c r="B33" s="647">
        <v>12</v>
      </c>
      <c r="C33" s="648"/>
      <c r="D33" s="648"/>
      <c r="E33" s="634"/>
      <c r="F33" s="779"/>
      <c r="G33" s="649"/>
      <c r="H33" s="650" t="str">
        <f>IF(קבועים!C110=G33,"",קבועים!C110)</f>
        <v/>
      </c>
      <c r="I33" s="648"/>
      <c r="J33" s="648"/>
      <c r="K33" s="634"/>
      <c r="L33" s="648"/>
      <c r="M33" s="648"/>
      <c r="N33" s="651"/>
      <c r="O33" s="648"/>
      <c r="P33" s="486"/>
      <c r="Q33" s="479"/>
      <c r="R33" s="479"/>
      <c r="S33" s="479"/>
      <c r="T33" s="479"/>
      <c r="U33" s="708"/>
      <c r="V33" s="283"/>
      <c r="W33" s="283"/>
      <c r="X33" s="283"/>
      <c r="Y33" s="283"/>
      <c r="Z33" s="283"/>
      <c r="AA33" s="283"/>
      <c r="AB33" s="283"/>
      <c r="AC33" s="283"/>
      <c r="AD33" s="482"/>
      <c r="AE33" s="283"/>
      <c r="AF33" s="283"/>
      <c r="AG33" s="283"/>
      <c r="AH33" s="283"/>
      <c r="AI33" s="283"/>
      <c r="AJ33" s="283"/>
      <c r="AK33" s="283"/>
      <c r="AL33" s="283"/>
      <c r="AM33" s="283"/>
      <c r="AN33" s="283"/>
      <c r="AO33" s="283"/>
      <c r="AP33" s="482"/>
      <c r="AQ33" s="283"/>
      <c r="AR33" s="283"/>
      <c r="AS33" s="283"/>
      <c r="AT33" s="283"/>
      <c r="AU33" s="283"/>
      <c r="AV33" s="283"/>
      <c r="AW33" s="283"/>
      <c r="AX33" s="283"/>
      <c r="AY33" s="283"/>
      <c r="AZ33" s="283"/>
      <c r="BA33" s="283"/>
      <c r="BB33" s="482"/>
      <c r="BC33" s="283"/>
      <c r="BD33" s="283"/>
      <c r="BE33" s="283"/>
      <c r="BF33" s="283"/>
      <c r="BG33" s="283"/>
      <c r="BH33" s="283"/>
      <c r="BI33" s="283"/>
      <c r="BJ33" s="283"/>
      <c r="BK33" s="283"/>
      <c r="BL33" s="283"/>
      <c r="BM33" s="283"/>
      <c r="BN33" s="482"/>
      <c r="BO33" s="283"/>
      <c r="BP33" s="283"/>
      <c r="BQ33" s="283"/>
      <c r="BR33" s="283"/>
      <c r="BS33" s="283"/>
      <c r="BT33" s="283"/>
      <c r="BU33" s="283"/>
      <c r="BV33" s="283"/>
      <c r="BW33" s="283"/>
      <c r="BX33" s="283"/>
      <c r="BY33" s="283"/>
      <c r="BZ33" s="482"/>
      <c r="CA33" s="283"/>
      <c r="CB33" s="283"/>
      <c r="CC33" s="283"/>
      <c r="CD33" s="283"/>
      <c r="CE33" s="283"/>
      <c r="CF33" s="283"/>
      <c r="CG33" s="283"/>
      <c r="CH33" s="283"/>
      <c r="CI33" s="283"/>
      <c r="CJ33" s="283"/>
      <c r="CK33" s="283"/>
      <c r="CL33" s="482"/>
      <c r="CM33" s="283"/>
      <c r="CN33" s="283"/>
      <c r="CO33" s="283"/>
      <c r="CP33" s="283"/>
      <c r="CQ33" s="283"/>
      <c r="CR33" s="283"/>
      <c r="CS33" s="283"/>
      <c r="CT33" s="283"/>
      <c r="CU33" s="283"/>
      <c r="CV33" s="283"/>
      <c r="CW33" s="283"/>
      <c r="CX33" s="482"/>
      <c r="CY33" s="283"/>
      <c r="CZ33" s="283"/>
      <c r="DA33" s="283"/>
      <c r="DB33" s="283"/>
      <c r="DC33" s="283"/>
      <c r="DD33" s="283"/>
      <c r="DE33" s="283"/>
      <c r="DF33" s="283"/>
      <c r="DG33" s="283"/>
      <c r="DH33" s="283"/>
      <c r="DI33" s="283"/>
      <c r="DJ33" s="482"/>
      <c r="DK33" s="283"/>
      <c r="DL33" s="283"/>
      <c r="DM33" s="283"/>
      <c r="DN33" s="283"/>
      <c r="DO33" s="283"/>
      <c r="DP33" s="283"/>
      <c r="DQ33" s="283"/>
      <c r="DR33" s="283"/>
      <c r="DS33" s="283"/>
      <c r="DT33" s="283"/>
    </row>
    <row r="34" spans="1:256" s="281" customFormat="1">
      <c r="A34" s="706"/>
      <c r="B34" s="647">
        <v>13</v>
      </c>
      <c r="C34" s="648"/>
      <c r="D34" s="648"/>
      <c r="E34" s="634"/>
      <c r="F34" s="779"/>
      <c r="G34" s="649"/>
      <c r="H34" s="650" t="str">
        <f>IF(קבועים!C111=G34,"",קבועים!C111)</f>
        <v/>
      </c>
      <c r="I34" s="648"/>
      <c r="J34" s="648"/>
      <c r="K34" s="634"/>
      <c r="L34" s="648"/>
      <c r="M34" s="648"/>
      <c r="N34" s="651"/>
      <c r="O34" s="648"/>
      <c r="P34" s="486"/>
      <c r="Q34" s="479"/>
      <c r="R34" s="479"/>
      <c r="S34" s="479"/>
      <c r="T34" s="479"/>
      <c r="U34" s="708"/>
      <c r="V34" s="283"/>
      <c r="W34" s="283"/>
      <c r="X34" s="283"/>
      <c r="Y34" s="283"/>
      <c r="Z34" s="283"/>
      <c r="AA34" s="283"/>
      <c r="AB34" s="283"/>
      <c r="AC34" s="283"/>
      <c r="AD34" s="482"/>
      <c r="AE34" s="283"/>
      <c r="AF34" s="283"/>
      <c r="AG34" s="283"/>
      <c r="AH34" s="283"/>
      <c r="AI34" s="283"/>
      <c r="AJ34" s="283"/>
      <c r="AK34" s="283"/>
      <c r="AL34" s="283"/>
      <c r="AM34" s="283"/>
      <c r="AN34" s="283"/>
      <c r="AO34" s="283"/>
      <c r="AP34" s="482"/>
      <c r="AQ34" s="283"/>
      <c r="AR34" s="283"/>
      <c r="AS34" s="283"/>
      <c r="AT34" s="283"/>
      <c r="AU34" s="283"/>
      <c r="AV34" s="283"/>
      <c r="AW34" s="283"/>
      <c r="AX34" s="283"/>
      <c r="AY34" s="283"/>
      <c r="AZ34" s="283"/>
      <c r="BA34" s="283"/>
      <c r="BB34" s="482"/>
      <c r="BC34" s="283"/>
      <c r="BD34" s="283"/>
      <c r="BE34" s="283"/>
      <c r="BF34" s="283"/>
      <c r="BG34" s="283"/>
      <c r="BH34" s="283"/>
      <c r="BI34" s="283"/>
      <c r="BJ34" s="283"/>
      <c r="BK34" s="283"/>
      <c r="BL34" s="283"/>
      <c r="BM34" s="283"/>
      <c r="BN34" s="482"/>
      <c r="BO34" s="283"/>
      <c r="BP34" s="283"/>
      <c r="BQ34" s="283"/>
      <c r="BR34" s="283"/>
      <c r="BS34" s="283"/>
      <c r="BT34" s="283"/>
      <c r="BU34" s="283"/>
      <c r="BV34" s="283"/>
      <c r="BW34" s="283"/>
      <c r="BX34" s="283"/>
      <c r="BY34" s="283"/>
      <c r="BZ34" s="482"/>
      <c r="CA34" s="283"/>
      <c r="CB34" s="283"/>
      <c r="CC34" s="283"/>
      <c r="CD34" s="283"/>
      <c r="CE34" s="283"/>
      <c r="CF34" s="283"/>
      <c r="CG34" s="283"/>
      <c r="CH34" s="283"/>
      <c r="CI34" s="283"/>
      <c r="CJ34" s="283"/>
      <c r="CK34" s="283"/>
      <c r="CL34" s="482"/>
      <c r="CM34" s="283"/>
      <c r="CN34" s="283"/>
      <c r="CO34" s="283"/>
      <c r="CP34" s="283"/>
      <c r="CQ34" s="283"/>
      <c r="CR34" s="283"/>
      <c r="CS34" s="283"/>
      <c r="CT34" s="283"/>
      <c r="CU34" s="283"/>
      <c r="CV34" s="283"/>
      <c r="CW34" s="283"/>
      <c r="CX34" s="482"/>
      <c r="CY34" s="283"/>
      <c r="CZ34" s="283"/>
      <c r="DA34" s="283"/>
      <c r="DB34" s="283"/>
      <c r="DC34" s="283"/>
      <c r="DD34" s="283"/>
      <c r="DE34" s="283"/>
      <c r="DF34" s="283"/>
      <c r="DG34" s="283"/>
      <c r="DH34" s="283"/>
      <c r="DI34" s="283"/>
      <c r="DJ34" s="482"/>
      <c r="DK34" s="283"/>
      <c r="DL34" s="283"/>
      <c r="DM34" s="283"/>
      <c r="DN34" s="283"/>
      <c r="DO34" s="283"/>
      <c r="DP34" s="283"/>
      <c r="DQ34" s="283"/>
      <c r="DR34" s="283"/>
      <c r="DS34" s="283"/>
      <c r="DT34" s="283"/>
    </row>
    <row r="35" spans="1:256" s="281" customFormat="1">
      <c r="A35" s="706"/>
      <c r="B35" s="647">
        <v>14</v>
      </c>
      <c r="C35" s="648"/>
      <c r="D35" s="648"/>
      <c r="E35" s="634"/>
      <c r="F35" s="779"/>
      <c r="G35" s="649"/>
      <c r="H35" s="650" t="str">
        <f>IF(קבועים!C112=G35,"",קבועים!C112)</f>
        <v/>
      </c>
      <c r="I35" s="648"/>
      <c r="J35" s="648"/>
      <c r="K35" s="634"/>
      <c r="L35" s="648"/>
      <c r="M35" s="648"/>
      <c r="N35" s="651"/>
      <c r="O35" s="648"/>
      <c r="P35" s="486"/>
      <c r="Q35" s="479"/>
      <c r="R35" s="479"/>
      <c r="S35" s="479"/>
      <c r="T35" s="479"/>
      <c r="U35" s="708"/>
      <c r="V35" s="283"/>
      <c r="W35" s="283"/>
      <c r="X35" s="283"/>
      <c r="Y35" s="283"/>
      <c r="Z35" s="283"/>
      <c r="AA35" s="283"/>
      <c r="AB35" s="283"/>
      <c r="AC35" s="283"/>
      <c r="AD35" s="482"/>
      <c r="AE35" s="283"/>
      <c r="AF35" s="283"/>
      <c r="AG35" s="283"/>
      <c r="AH35" s="283"/>
      <c r="AI35" s="283"/>
      <c r="AJ35" s="283"/>
      <c r="AK35" s="283"/>
      <c r="AL35" s="283"/>
      <c r="AM35" s="283"/>
      <c r="AN35" s="283"/>
      <c r="AO35" s="283"/>
      <c r="AP35" s="482"/>
      <c r="AQ35" s="283"/>
      <c r="AR35" s="283"/>
      <c r="AS35" s="283"/>
      <c r="AT35" s="283"/>
      <c r="AU35" s="283"/>
      <c r="AV35" s="283"/>
      <c r="AW35" s="283"/>
      <c r="AX35" s="283"/>
      <c r="AY35" s="283"/>
      <c r="AZ35" s="283"/>
      <c r="BA35" s="283"/>
      <c r="BB35" s="482"/>
      <c r="BC35" s="283"/>
      <c r="BD35" s="283"/>
      <c r="BE35" s="283"/>
      <c r="BF35" s="283"/>
      <c r="BG35" s="283"/>
      <c r="BH35" s="283"/>
      <c r="BI35" s="283"/>
      <c r="BJ35" s="283"/>
      <c r="BK35" s="283"/>
      <c r="BL35" s="283"/>
      <c r="BM35" s="283"/>
      <c r="BN35" s="482"/>
      <c r="BO35" s="283"/>
      <c r="BP35" s="283"/>
      <c r="BQ35" s="283"/>
      <c r="BR35" s="283"/>
      <c r="BS35" s="283"/>
      <c r="BT35" s="283"/>
      <c r="BU35" s="283"/>
      <c r="BV35" s="283"/>
      <c r="BW35" s="283"/>
      <c r="BX35" s="283"/>
      <c r="BY35" s="283"/>
      <c r="BZ35" s="482"/>
      <c r="CA35" s="283"/>
      <c r="CB35" s="283"/>
      <c r="CC35" s="283"/>
      <c r="CD35" s="283"/>
      <c r="CE35" s="283"/>
      <c r="CF35" s="283"/>
      <c r="CG35" s="283"/>
      <c r="CH35" s="283"/>
      <c r="CI35" s="283"/>
      <c r="CJ35" s="283"/>
      <c r="CK35" s="283"/>
      <c r="CL35" s="482"/>
      <c r="CM35" s="283"/>
      <c r="CN35" s="283"/>
      <c r="CO35" s="283"/>
      <c r="CP35" s="283"/>
      <c r="CQ35" s="283"/>
      <c r="CR35" s="283"/>
      <c r="CS35" s="283"/>
      <c r="CT35" s="283"/>
      <c r="CU35" s="283"/>
      <c r="CV35" s="283"/>
      <c r="CW35" s="283"/>
      <c r="CX35" s="482"/>
      <c r="CY35" s="283"/>
      <c r="CZ35" s="283"/>
      <c r="DA35" s="283"/>
      <c r="DB35" s="283"/>
      <c r="DC35" s="283"/>
      <c r="DD35" s="283"/>
      <c r="DE35" s="283"/>
      <c r="DF35" s="283"/>
      <c r="DG35" s="283"/>
      <c r="DH35" s="283"/>
      <c r="DI35" s="283"/>
      <c r="DJ35" s="482"/>
      <c r="DK35" s="283"/>
      <c r="DL35" s="283"/>
      <c r="DM35" s="283"/>
      <c r="DN35" s="283"/>
      <c r="DO35" s="283"/>
      <c r="DP35" s="283"/>
      <c r="DQ35" s="283"/>
      <c r="DR35" s="283"/>
      <c r="DS35" s="283"/>
      <c r="DT35" s="283"/>
    </row>
    <row r="36" spans="1:256" s="281" customFormat="1">
      <c r="A36" s="706"/>
      <c r="B36" s="647">
        <v>15</v>
      </c>
      <c r="C36" s="648"/>
      <c r="D36" s="648"/>
      <c r="E36" s="634"/>
      <c r="F36" s="779"/>
      <c r="G36" s="649"/>
      <c r="H36" s="650" t="str">
        <f>IF(קבועים!C113=G36,"",קבועים!C113)</f>
        <v/>
      </c>
      <c r="I36" s="648"/>
      <c r="J36" s="648"/>
      <c r="K36" s="634"/>
      <c r="L36" s="648"/>
      <c r="M36" s="648"/>
      <c r="N36" s="651"/>
      <c r="O36" s="648"/>
      <c r="P36" s="486"/>
      <c r="Q36" s="479"/>
      <c r="R36" s="479"/>
      <c r="S36" s="479"/>
      <c r="T36" s="479"/>
      <c r="U36" s="708"/>
      <c r="V36" s="283"/>
      <c r="W36" s="283"/>
      <c r="X36" s="283"/>
      <c r="Y36" s="283"/>
      <c r="Z36" s="283"/>
      <c r="AA36" s="283"/>
      <c r="AB36" s="283"/>
      <c r="AC36" s="283"/>
      <c r="AD36" s="482"/>
      <c r="AE36" s="283"/>
      <c r="AF36" s="283"/>
      <c r="AG36" s="283"/>
      <c r="AH36" s="283"/>
      <c r="AI36" s="283"/>
      <c r="AJ36" s="283"/>
      <c r="AK36" s="283"/>
      <c r="AL36" s="283"/>
      <c r="AM36" s="283"/>
      <c r="AN36" s="283"/>
      <c r="AO36" s="283"/>
      <c r="AP36" s="482"/>
      <c r="AQ36" s="283"/>
      <c r="AR36" s="283"/>
      <c r="AS36" s="283"/>
      <c r="AT36" s="283"/>
      <c r="AU36" s="283"/>
      <c r="AV36" s="283"/>
      <c r="AW36" s="283"/>
      <c r="AX36" s="283"/>
      <c r="AY36" s="283"/>
      <c r="AZ36" s="283"/>
      <c r="BA36" s="283"/>
      <c r="BB36" s="482"/>
      <c r="BC36" s="283"/>
      <c r="BD36" s="283"/>
      <c r="BE36" s="283"/>
      <c r="BF36" s="283"/>
      <c r="BG36" s="283"/>
      <c r="BH36" s="283"/>
      <c r="BI36" s="283"/>
      <c r="BJ36" s="283"/>
      <c r="BK36" s="283"/>
      <c r="BL36" s="283"/>
      <c r="BM36" s="283"/>
      <c r="BN36" s="482"/>
      <c r="BO36" s="283"/>
      <c r="BP36" s="283"/>
      <c r="BQ36" s="283"/>
      <c r="BR36" s="283"/>
      <c r="BS36" s="283"/>
      <c r="BT36" s="283"/>
      <c r="BU36" s="283"/>
      <c r="BV36" s="283"/>
      <c r="BW36" s="283"/>
      <c r="BX36" s="283"/>
      <c r="BY36" s="283"/>
      <c r="BZ36" s="482"/>
      <c r="CA36" s="283"/>
      <c r="CB36" s="283"/>
      <c r="CC36" s="283"/>
      <c r="CD36" s="283"/>
      <c r="CE36" s="283"/>
      <c r="CF36" s="283"/>
      <c r="CG36" s="283"/>
      <c r="CH36" s="283"/>
      <c r="CI36" s="283"/>
      <c r="CJ36" s="283"/>
      <c r="CK36" s="283"/>
      <c r="CL36" s="482"/>
      <c r="CM36" s="283"/>
      <c r="CN36" s="283"/>
      <c r="CO36" s="283"/>
      <c r="CP36" s="283"/>
      <c r="CQ36" s="283"/>
      <c r="CR36" s="283"/>
      <c r="CS36" s="283"/>
      <c r="CT36" s="283"/>
      <c r="CU36" s="283"/>
      <c r="CV36" s="283"/>
      <c r="CW36" s="283"/>
      <c r="CX36" s="482"/>
      <c r="CY36" s="283"/>
      <c r="CZ36" s="283"/>
      <c r="DA36" s="283"/>
      <c r="DB36" s="283"/>
      <c r="DC36" s="283"/>
      <c r="DD36" s="283"/>
      <c r="DE36" s="283"/>
      <c r="DF36" s="283"/>
      <c r="DG36" s="283"/>
      <c r="DH36" s="283"/>
      <c r="DI36" s="283"/>
      <c r="DJ36" s="482"/>
      <c r="DK36" s="283"/>
      <c r="DL36" s="283"/>
      <c r="DM36" s="283"/>
      <c r="DN36" s="283"/>
      <c r="DO36" s="283"/>
      <c r="DP36" s="283"/>
      <c r="DQ36" s="283"/>
      <c r="DR36" s="283"/>
      <c r="DS36" s="283"/>
      <c r="DT36" s="283"/>
    </row>
    <row r="37" spans="1:256" s="281" customFormat="1">
      <c r="A37" s="706"/>
      <c r="B37" s="647">
        <v>16</v>
      </c>
      <c r="C37" s="648"/>
      <c r="D37" s="648"/>
      <c r="E37" s="634"/>
      <c r="F37" s="779"/>
      <c r="G37" s="649"/>
      <c r="H37" s="650" t="str">
        <f>IF(קבועים!C114=G37,"",קבועים!C114)</f>
        <v/>
      </c>
      <c r="I37" s="648"/>
      <c r="J37" s="648"/>
      <c r="K37" s="634"/>
      <c r="L37" s="648"/>
      <c r="M37" s="648"/>
      <c r="N37" s="651"/>
      <c r="O37" s="648"/>
      <c r="P37" s="486"/>
      <c r="Q37" s="479"/>
      <c r="R37" s="479"/>
      <c r="S37" s="479"/>
      <c r="T37" s="479"/>
      <c r="U37" s="708"/>
      <c r="V37" s="283"/>
      <c r="W37" s="283"/>
      <c r="X37" s="283"/>
      <c r="Y37" s="283"/>
      <c r="Z37" s="283"/>
      <c r="AA37" s="283"/>
      <c r="AB37" s="283"/>
      <c r="AC37" s="283"/>
      <c r="AD37" s="482"/>
      <c r="AE37" s="283"/>
      <c r="AF37" s="283"/>
      <c r="AG37" s="283"/>
      <c r="AH37" s="283"/>
      <c r="AI37" s="283"/>
      <c r="AJ37" s="283"/>
      <c r="AK37" s="283"/>
      <c r="AL37" s="283"/>
      <c r="AM37" s="283"/>
      <c r="AN37" s="283"/>
      <c r="AO37" s="283"/>
      <c r="AP37" s="482"/>
      <c r="AQ37" s="283"/>
      <c r="AR37" s="283"/>
      <c r="AS37" s="283"/>
      <c r="AT37" s="283"/>
      <c r="AU37" s="283"/>
      <c r="AV37" s="283"/>
      <c r="AW37" s="283"/>
      <c r="AX37" s="283"/>
      <c r="AY37" s="283"/>
      <c r="AZ37" s="283"/>
      <c r="BA37" s="283"/>
      <c r="BB37" s="482"/>
      <c r="BC37" s="283"/>
      <c r="BD37" s="283"/>
      <c r="BE37" s="283"/>
      <c r="BF37" s="283"/>
      <c r="BG37" s="283"/>
      <c r="BH37" s="283"/>
      <c r="BI37" s="283"/>
      <c r="BJ37" s="283"/>
      <c r="BK37" s="283"/>
      <c r="BL37" s="283"/>
      <c r="BM37" s="283"/>
      <c r="BN37" s="482"/>
      <c r="BO37" s="283"/>
      <c r="BP37" s="283"/>
      <c r="BQ37" s="283"/>
      <c r="BR37" s="283"/>
      <c r="BS37" s="283"/>
      <c r="BT37" s="283"/>
      <c r="BU37" s="283"/>
      <c r="BV37" s="283"/>
      <c r="BW37" s="283"/>
      <c r="BX37" s="283"/>
      <c r="BY37" s="283"/>
      <c r="BZ37" s="482"/>
      <c r="CA37" s="283"/>
      <c r="CB37" s="283"/>
      <c r="CC37" s="283"/>
      <c r="CD37" s="283"/>
      <c r="CE37" s="283"/>
      <c r="CF37" s="283"/>
      <c r="CG37" s="283"/>
      <c r="CH37" s="283"/>
      <c r="CI37" s="283"/>
      <c r="CJ37" s="283"/>
      <c r="CK37" s="283"/>
      <c r="CL37" s="482"/>
      <c r="CM37" s="283"/>
      <c r="CN37" s="283"/>
      <c r="CO37" s="283"/>
      <c r="CP37" s="283"/>
      <c r="CQ37" s="283"/>
      <c r="CR37" s="283"/>
      <c r="CS37" s="283"/>
      <c r="CT37" s="283"/>
      <c r="CU37" s="283"/>
      <c r="CV37" s="283"/>
      <c r="CW37" s="283"/>
      <c r="CX37" s="482"/>
      <c r="CY37" s="283"/>
      <c r="CZ37" s="283"/>
      <c r="DA37" s="283"/>
      <c r="DB37" s="283"/>
      <c r="DC37" s="283"/>
      <c r="DD37" s="283"/>
      <c r="DE37" s="283"/>
      <c r="DF37" s="283"/>
      <c r="DG37" s="283"/>
      <c r="DH37" s="283"/>
      <c r="DI37" s="283"/>
      <c r="DJ37" s="482"/>
      <c r="DK37" s="283"/>
      <c r="DL37" s="283"/>
      <c r="DM37" s="283"/>
      <c r="DN37" s="283"/>
      <c r="DO37" s="283"/>
      <c r="DP37" s="283"/>
      <c r="DQ37" s="283"/>
      <c r="DR37" s="283"/>
      <c r="DS37" s="283"/>
      <c r="DT37" s="283"/>
    </row>
    <row r="38" spans="1:256" s="281" customFormat="1">
      <c r="A38" s="706"/>
      <c r="B38" s="283"/>
      <c r="C38" s="482"/>
      <c r="D38" s="283"/>
      <c r="E38" s="283"/>
      <c r="F38" s="283"/>
      <c r="G38" s="283"/>
      <c r="H38" s="283"/>
      <c r="I38" s="283"/>
      <c r="J38" s="283"/>
      <c r="K38" s="283"/>
      <c r="L38" s="283"/>
      <c r="M38" s="283"/>
      <c r="N38" s="283"/>
      <c r="O38" s="487"/>
      <c r="P38" s="283"/>
      <c r="Q38" s="283"/>
      <c r="R38" s="283"/>
      <c r="S38" s="283"/>
      <c r="T38" s="283"/>
      <c r="U38" s="708"/>
      <c r="V38" s="283"/>
      <c r="W38" s="283"/>
      <c r="X38" s="283"/>
      <c r="Y38" s="283"/>
      <c r="Z38" s="283"/>
      <c r="AA38" s="283"/>
      <c r="AB38" s="283"/>
      <c r="AC38" s="283"/>
      <c r="AD38" s="283"/>
      <c r="AE38" s="283"/>
      <c r="AF38" s="283"/>
      <c r="AG38" s="482"/>
      <c r="AH38" s="283"/>
      <c r="AI38" s="283"/>
      <c r="AJ38" s="283"/>
      <c r="AK38" s="283"/>
      <c r="AL38" s="283"/>
      <c r="AM38" s="283"/>
      <c r="AN38" s="283"/>
      <c r="AO38" s="283"/>
      <c r="AP38" s="283"/>
      <c r="AQ38" s="283"/>
      <c r="AR38" s="283"/>
      <c r="AS38" s="482"/>
      <c r="AT38" s="283"/>
      <c r="AU38" s="283"/>
      <c r="AV38" s="283"/>
      <c r="AW38" s="283"/>
      <c r="AX38" s="283"/>
      <c r="AY38" s="283"/>
      <c r="AZ38" s="283"/>
      <c r="BA38" s="283"/>
      <c r="BB38" s="283"/>
      <c r="BC38" s="283"/>
      <c r="BD38" s="283"/>
      <c r="BE38" s="482"/>
      <c r="BF38" s="283"/>
      <c r="BG38" s="283"/>
      <c r="BH38" s="283"/>
      <c r="BI38" s="283"/>
      <c r="BJ38" s="283"/>
      <c r="BK38" s="283"/>
      <c r="BL38" s="283"/>
      <c r="BM38" s="283"/>
      <c r="BN38" s="283"/>
      <c r="BO38" s="283"/>
      <c r="BP38" s="283"/>
      <c r="BQ38" s="482"/>
      <c r="BR38" s="283"/>
      <c r="BS38" s="283"/>
      <c r="BT38" s="283"/>
      <c r="BU38" s="283"/>
      <c r="BV38" s="283"/>
      <c r="BW38" s="283"/>
      <c r="BX38" s="283"/>
      <c r="BY38" s="283"/>
      <c r="BZ38" s="283"/>
      <c r="CA38" s="283"/>
      <c r="CB38" s="283"/>
      <c r="CC38" s="482"/>
      <c r="CD38" s="283"/>
      <c r="CE38" s="283"/>
      <c r="CF38" s="283"/>
      <c r="CG38" s="283"/>
      <c r="CH38" s="283"/>
      <c r="CI38" s="283"/>
      <c r="CJ38" s="283"/>
      <c r="CK38" s="283"/>
      <c r="CL38" s="283"/>
      <c r="CM38" s="283"/>
      <c r="CN38" s="283"/>
      <c r="CO38" s="482"/>
      <c r="CP38" s="283"/>
      <c r="CQ38" s="283"/>
      <c r="CR38" s="283"/>
      <c r="CS38" s="283"/>
      <c r="CT38" s="283"/>
      <c r="CU38" s="283"/>
      <c r="CV38" s="283"/>
      <c r="CW38" s="283"/>
      <c r="CX38" s="283"/>
      <c r="CY38" s="283"/>
      <c r="CZ38" s="283"/>
      <c r="DA38" s="482"/>
      <c r="DB38" s="283"/>
      <c r="DC38" s="283"/>
      <c r="DD38" s="283"/>
      <c r="DE38" s="283"/>
      <c r="DF38" s="283"/>
      <c r="DG38" s="283"/>
      <c r="DH38" s="283"/>
      <c r="DI38" s="283"/>
      <c r="DJ38" s="283"/>
      <c r="DK38" s="283"/>
      <c r="DL38" s="283"/>
      <c r="DM38" s="482"/>
      <c r="DN38" s="283"/>
      <c r="DO38" s="283"/>
      <c r="DP38" s="283"/>
      <c r="DQ38" s="283"/>
      <c r="DR38" s="283"/>
      <c r="DS38" s="283"/>
      <c r="DT38" s="283"/>
      <c r="DU38" s="283"/>
      <c r="DV38" s="283"/>
      <c r="DW38" s="283"/>
    </row>
    <row r="39" spans="1:256" s="281" customFormat="1" hidden="1" outlineLevel="1">
      <c r="A39" s="706"/>
      <c r="B39" s="283"/>
      <c r="C39" s="482"/>
      <c r="D39" s="283"/>
      <c r="E39" s="283"/>
      <c r="F39" s="283"/>
      <c r="G39" s="283"/>
      <c r="H39" s="283"/>
      <c r="I39" s="283"/>
      <c r="J39" s="283"/>
      <c r="K39" s="283"/>
      <c r="L39" s="283"/>
      <c r="M39" s="283"/>
      <c r="N39" s="283"/>
      <c r="O39" s="283"/>
      <c r="P39" s="283"/>
      <c r="Q39" s="283"/>
      <c r="R39" s="283"/>
      <c r="S39" s="283"/>
      <c r="T39" s="283"/>
      <c r="U39" s="708"/>
      <c r="V39" s="283"/>
      <c r="W39" s="283"/>
      <c r="X39" s="283"/>
      <c r="Y39" s="283"/>
      <c r="Z39" s="283"/>
      <c r="AA39" s="283"/>
      <c r="AB39" s="283"/>
      <c r="AC39" s="283"/>
      <c r="AD39" s="283"/>
      <c r="AE39" s="283"/>
      <c r="AF39" s="283"/>
      <c r="AG39" s="482"/>
      <c r="AH39" s="283"/>
      <c r="AI39" s="283"/>
      <c r="AJ39" s="283"/>
      <c r="AK39" s="283"/>
      <c r="AL39" s="283"/>
      <c r="AM39" s="283"/>
      <c r="AN39" s="283"/>
      <c r="AO39" s="283"/>
      <c r="AP39" s="283"/>
      <c r="AQ39" s="283"/>
      <c r="AR39" s="283"/>
      <c r="AS39" s="482"/>
      <c r="AT39" s="283"/>
      <c r="AU39" s="283"/>
      <c r="AV39" s="283"/>
      <c r="AW39" s="283"/>
      <c r="AX39" s="283"/>
      <c r="AY39" s="283"/>
      <c r="AZ39" s="283"/>
      <c r="BA39" s="283"/>
      <c r="BB39" s="283"/>
      <c r="BC39" s="283"/>
      <c r="BD39" s="283"/>
      <c r="BE39" s="482"/>
      <c r="BF39" s="283"/>
      <c r="BG39" s="283"/>
      <c r="BH39" s="283"/>
      <c r="BI39" s="283"/>
      <c r="BJ39" s="283"/>
      <c r="BK39" s="283"/>
      <c r="BL39" s="283"/>
      <c r="BM39" s="283"/>
      <c r="BN39" s="283"/>
      <c r="BO39" s="283"/>
      <c r="BP39" s="283"/>
      <c r="BQ39" s="482"/>
      <c r="BR39" s="283"/>
      <c r="BS39" s="283"/>
      <c r="BT39" s="283"/>
      <c r="BU39" s="283"/>
      <c r="BV39" s="283"/>
      <c r="BW39" s="283"/>
      <c r="BX39" s="283"/>
      <c r="BY39" s="283"/>
      <c r="BZ39" s="283"/>
      <c r="CA39" s="283"/>
      <c r="CB39" s="283"/>
      <c r="CC39" s="482"/>
      <c r="CD39" s="283"/>
      <c r="CE39" s="283"/>
      <c r="CF39" s="283"/>
      <c r="CG39" s="283"/>
      <c r="CH39" s="283"/>
      <c r="CI39" s="283"/>
      <c r="CJ39" s="283"/>
      <c r="CK39" s="283"/>
      <c r="CL39" s="283"/>
      <c r="CM39" s="283"/>
      <c r="CN39" s="283"/>
      <c r="CO39" s="482"/>
      <c r="CP39" s="283"/>
      <c r="CQ39" s="283"/>
      <c r="CR39" s="283"/>
      <c r="CS39" s="283"/>
      <c r="CT39" s="283"/>
      <c r="CU39" s="283"/>
      <c r="CV39" s="283"/>
      <c r="CW39" s="283"/>
      <c r="CX39" s="283"/>
      <c r="CY39" s="283"/>
      <c r="CZ39" s="283"/>
      <c r="DA39" s="482"/>
      <c r="DB39" s="283"/>
      <c r="DC39" s="283"/>
      <c r="DD39" s="283"/>
      <c r="DE39" s="283"/>
      <c r="DF39" s="283"/>
      <c r="DG39" s="283"/>
      <c r="DH39" s="283"/>
      <c r="DI39" s="283"/>
      <c r="DJ39" s="283"/>
      <c r="DK39" s="283"/>
      <c r="DL39" s="283"/>
      <c r="DM39" s="482"/>
      <c r="DN39" s="283"/>
      <c r="DO39" s="283"/>
      <c r="DP39" s="283"/>
      <c r="DQ39" s="283"/>
      <c r="DR39" s="283"/>
      <c r="DS39" s="283"/>
      <c r="DT39" s="283"/>
      <c r="DU39" s="283"/>
      <c r="DV39" s="283"/>
      <c r="DW39" s="283"/>
    </row>
    <row r="40" spans="1:256" s="281" customFormat="1" ht="42.95" hidden="1" customHeight="1" outlineLevel="1">
      <c r="A40" s="706"/>
      <c r="B40" s="646" t="s">
        <v>2445</v>
      </c>
      <c r="C40" s="654"/>
      <c r="D40" s="488"/>
      <c r="E40" s="488"/>
      <c r="F40" s="283"/>
      <c r="G40" s="283"/>
      <c r="H40" s="283"/>
      <c r="I40" s="283"/>
      <c r="J40" s="283"/>
      <c r="K40" s="283"/>
      <c r="L40" s="283"/>
      <c r="M40" s="283"/>
      <c r="N40" s="283"/>
      <c r="O40" s="283"/>
      <c r="P40" s="283"/>
      <c r="Q40" s="283"/>
      <c r="R40" s="283"/>
      <c r="S40" s="283"/>
      <c r="T40" s="283"/>
      <c r="U40" s="708"/>
      <c r="V40" s="283"/>
      <c r="W40" s="283"/>
      <c r="X40" s="283"/>
      <c r="Y40" s="283"/>
      <c r="Z40" s="283"/>
      <c r="AA40" s="283"/>
      <c r="AB40" s="283"/>
      <c r="AC40" s="283"/>
      <c r="AD40" s="283"/>
      <c r="AE40" s="283"/>
      <c r="AF40" s="283"/>
      <c r="AG40" s="482"/>
      <c r="AH40" s="283"/>
      <c r="AI40" s="283"/>
      <c r="AJ40" s="283"/>
      <c r="AK40" s="283"/>
      <c r="AL40" s="283"/>
      <c r="AM40" s="283"/>
      <c r="AN40" s="283"/>
      <c r="AO40" s="283"/>
      <c r="AP40" s="283"/>
      <c r="AQ40" s="283"/>
      <c r="AR40" s="283"/>
      <c r="AS40" s="482"/>
      <c r="AT40" s="283"/>
      <c r="AU40" s="283"/>
      <c r="AV40" s="283"/>
      <c r="AW40" s="283"/>
      <c r="AX40" s="283"/>
      <c r="AY40" s="283"/>
      <c r="AZ40" s="283"/>
      <c r="BA40" s="283"/>
      <c r="BB40" s="283"/>
      <c r="BC40" s="283"/>
      <c r="BD40" s="283"/>
      <c r="BE40" s="482"/>
      <c r="BF40" s="283"/>
      <c r="BG40" s="283"/>
      <c r="BH40" s="283"/>
      <c r="BI40" s="283"/>
      <c r="BJ40" s="283"/>
      <c r="BK40" s="283"/>
      <c r="BL40" s="283"/>
      <c r="BM40" s="283"/>
      <c r="BN40" s="283"/>
      <c r="BO40" s="283"/>
      <c r="BP40" s="283"/>
      <c r="BQ40" s="482"/>
      <c r="BR40" s="283"/>
      <c r="BS40" s="283"/>
      <c r="BT40" s="283"/>
      <c r="BU40" s="283"/>
      <c r="BV40" s="283"/>
      <c r="BW40" s="283"/>
      <c r="BX40" s="283"/>
      <c r="BY40" s="283"/>
      <c r="BZ40" s="283"/>
      <c r="CA40" s="283"/>
      <c r="CB40" s="283"/>
      <c r="CC40" s="482"/>
      <c r="CD40" s="283"/>
      <c r="CE40" s="283"/>
      <c r="CF40" s="283"/>
      <c r="CG40" s="283"/>
      <c r="CH40" s="283"/>
      <c r="CI40" s="283"/>
      <c r="CJ40" s="283"/>
      <c r="CK40" s="283"/>
      <c r="CL40" s="283"/>
      <c r="CM40" s="283"/>
      <c r="CN40" s="283"/>
      <c r="CO40" s="482"/>
      <c r="CP40" s="283"/>
      <c r="CQ40" s="283"/>
      <c r="CR40" s="283"/>
      <c r="CS40" s="283"/>
      <c r="CT40" s="283"/>
      <c r="CU40" s="283"/>
      <c r="CV40" s="283"/>
      <c r="CW40" s="283"/>
      <c r="CX40" s="283"/>
      <c r="CY40" s="283"/>
      <c r="CZ40" s="283"/>
      <c r="DA40" s="482"/>
      <c r="DB40" s="283"/>
      <c r="DC40" s="283"/>
      <c r="DD40" s="283"/>
      <c r="DE40" s="283"/>
      <c r="DF40" s="283"/>
      <c r="DG40" s="283"/>
      <c r="DH40" s="283"/>
      <c r="DI40" s="283"/>
      <c r="DJ40" s="283"/>
      <c r="DK40" s="283"/>
      <c r="DL40" s="283"/>
      <c r="DM40" s="482"/>
      <c r="DN40" s="283"/>
      <c r="DO40" s="283"/>
      <c r="DP40" s="283"/>
      <c r="DQ40" s="283"/>
      <c r="DR40" s="283"/>
      <c r="DS40" s="283"/>
      <c r="DT40" s="283"/>
      <c r="DU40" s="283"/>
      <c r="DV40" s="283"/>
      <c r="DW40" s="283"/>
    </row>
    <row r="41" spans="1:256" s="281" customFormat="1" collapsed="1">
      <c r="A41" s="706"/>
      <c r="B41" s="474"/>
      <c r="C41" s="474"/>
      <c r="D41" s="488"/>
      <c r="E41" s="488"/>
      <c r="F41" s="283"/>
      <c r="G41" s="283"/>
      <c r="H41" s="283"/>
      <c r="I41" s="283"/>
      <c r="J41" s="283"/>
      <c r="K41" s="283"/>
      <c r="L41" s="283"/>
      <c r="M41" s="283"/>
      <c r="N41" s="283"/>
      <c r="O41" s="283"/>
      <c r="P41" s="283"/>
      <c r="Q41" s="283"/>
      <c r="R41" s="283"/>
      <c r="S41" s="283"/>
      <c r="T41" s="283"/>
      <c r="U41" s="708"/>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c r="DK41" s="283"/>
      <c r="DL41" s="283"/>
      <c r="DM41" s="283"/>
      <c r="DN41" s="283"/>
      <c r="DO41" s="283"/>
      <c r="DP41" s="283"/>
      <c r="DQ41" s="283"/>
      <c r="DR41" s="283"/>
      <c r="DS41" s="283"/>
      <c r="DT41" s="283"/>
      <c r="DU41" s="283"/>
      <c r="DV41" s="283"/>
      <c r="DW41" s="283"/>
    </row>
    <row r="42" spans="1:256" s="281" customFormat="1" ht="47.45" customHeight="1">
      <c r="A42" s="706"/>
      <c r="B42" s="646" t="s">
        <v>234</v>
      </c>
      <c r="C42" s="655" t="str">
        <f>IF(קבועים!B84&gt;0,קבועים!B84,"תא זה יעודכן אוטומטית עם מילוי סעיפים 2.1, 2.2")</f>
        <v>תא זה יעודכן אוטומטית עם מילוי סעיפים 2.1, 2.2</v>
      </c>
      <c r="D42" s="646" t="s">
        <v>235</v>
      </c>
      <c r="E42" s="655" t="str">
        <f>IF(קבועים!B83&gt;0,קבועים!B83,"תא זה יעודכן אוטומטית עם מילוי סעיפים 2.1, 2.2")</f>
        <v>תא זה יעודכן אוטומטית עם מילוי סעיפים 2.1, 2.2</v>
      </c>
      <c r="H42" s="283"/>
      <c r="I42" s="283"/>
      <c r="J42" s="283"/>
      <c r="K42" s="283"/>
      <c r="L42" s="283"/>
      <c r="M42" s="283"/>
      <c r="N42" s="283"/>
      <c r="O42" s="283"/>
      <c r="P42" s="283"/>
      <c r="Q42" s="283"/>
      <c r="R42" s="283"/>
      <c r="S42" s="283"/>
      <c r="T42" s="283"/>
      <c r="U42" s="708"/>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V42" s="283"/>
      <c r="BW42" s="283"/>
      <c r="BX42" s="283"/>
      <c r="BY42" s="283"/>
      <c r="BZ42" s="283"/>
      <c r="CA42" s="283"/>
      <c r="CH42" s="283"/>
      <c r="CI42" s="283"/>
      <c r="CJ42" s="283"/>
      <c r="CK42" s="283"/>
      <c r="CL42" s="283"/>
      <c r="CM42" s="283"/>
      <c r="CT42" s="283"/>
      <c r="CU42" s="283"/>
      <c r="CV42" s="283"/>
      <c r="CW42" s="283"/>
      <c r="CX42" s="283"/>
      <c r="CY42" s="283"/>
      <c r="DF42" s="283"/>
      <c r="DG42" s="283"/>
      <c r="DH42" s="283"/>
      <c r="DI42" s="283"/>
      <c r="DJ42" s="283"/>
      <c r="DK42" s="283"/>
      <c r="DR42" s="283"/>
      <c r="DS42" s="283"/>
      <c r="DT42" s="283"/>
      <c r="DU42" s="283"/>
      <c r="DV42" s="283"/>
      <c r="DW42" s="283"/>
      <c r="DX42" s="283"/>
      <c r="DY42" s="283"/>
      <c r="DZ42" s="283"/>
      <c r="EA42" s="283"/>
      <c r="EB42" s="283"/>
      <c r="EC42" s="283"/>
      <c r="ED42" s="283"/>
      <c r="EE42" s="283"/>
      <c r="EF42" s="283"/>
      <c r="EG42" s="283"/>
      <c r="EH42" s="283"/>
      <c r="EI42" s="283"/>
      <c r="EJ42" s="283"/>
      <c r="EK42" s="283"/>
      <c r="EL42" s="283"/>
      <c r="EM42" s="283"/>
      <c r="EN42" s="283"/>
      <c r="EO42" s="283"/>
      <c r="EP42" s="283"/>
      <c r="EQ42" s="283"/>
      <c r="ER42" s="283"/>
      <c r="ES42" s="283"/>
      <c r="ET42" s="283"/>
      <c r="EU42" s="283"/>
      <c r="EV42" s="283"/>
      <c r="EW42" s="283"/>
      <c r="EX42" s="283"/>
      <c r="EY42" s="283"/>
      <c r="EZ42" s="283"/>
      <c r="FA42" s="283"/>
      <c r="FB42" s="283"/>
      <c r="FC42" s="283"/>
      <c r="FD42" s="283"/>
      <c r="FE42" s="283"/>
      <c r="FF42" s="283"/>
      <c r="FG42" s="283"/>
      <c r="FH42" s="283"/>
      <c r="FI42" s="283"/>
      <c r="FJ42" s="283"/>
      <c r="FK42" s="283"/>
      <c r="FL42" s="283"/>
      <c r="FM42" s="283"/>
      <c r="FN42" s="283"/>
      <c r="FO42" s="283"/>
      <c r="FP42" s="283"/>
      <c r="FQ42" s="283"/>
      <c r="FR42" s="283"/>
      <c r="FS42" s="283"/>
      <c r="FT42" s="283"/>
      <c r="FU42" s="283"/>
      <c r="FV42" s="283"/>
      <c r="FW42" s="283"/>
      <c r="FX42" s="283"/>
      <c r="FY42" s="283"/>
      <c r="FZ42" s="283"/>
      <c r="GA42" s="283"/>
      <c r="GB42" s="283"/>
      <c r="GC42" s="283"/>
      <c r="GD42" s="283"/>
      <c r="GE42" s="283"/>
      <c r="GF42" s="283"/>
      <c r="GG42" s="283"/>
      <c r="GH42" s="283"/>
      <c r="GI42" s="283"/>
      <c r="GJ42" s="283"/>
      <c r="GK42" s="283"/>
      <c r="GL42" s="283"/>
      <c r="GM42" s="283"/>
      <c r="GN42" s="283"/>
      <c r="GO42" s="283"/>
      <c r="GP42" s="283"/>
      <c r="GQ42" s="283"/>
      <c r="GR42" s="283"/>
      <c r="GS42" s="283"/>
      <c r="GT42" s="283"/>
      <c r="GU42" s="283"/>
      <c r="GV42" s="283"/>
      <c r="GW42" s="283"/>
      <c r="GX42" s="283"/>
      <c r="GY42" s="283"/>
      <c r="GZ42" s="283"/>
      <c r="HA42" s="283"/>
      <c r="HB42" s="283"/>
      <c r="HC42" s="283"/>
      <c r="HD42" s="283"/>
      <c r="HE42" s="283"/>
      <c r="HF42" s="283"/>
      <c r="HG42" s="283"/>
      <c r="HH42" s="283"/>
      <c r="HI42" s="283"/>
      <c r="HJ42" s="283"/>
      <c r="HK42" s="283"/>
      <c r="HL42" s="283"/>
      <c r="HM42" s="283"/>
      <c r="HN42" s="283"/>
      <c r="HO42" s="283"/>
      <c r="HP42" s="283"/>
      <c r="HQ42" s="283"/>
      <c r="HR42" s="283"/>
      <c r="HS42" s="283"/>
      <c r="HT42" s="283"/>
      <c r="HU42" s="283"/>
      <c r="HV42" s="283"/>
      <c r="HW42" s="283"/>
      <c r="HX42" s="283"/>
      <c r="HY42" s="283"/>
      <c r="HZ42" s="283"/>
      <c r="IA42" s="283"/>
      <c r="IB42" s="283"/>
      <c r="IC42" s="283"/>
      <c r="ID42" s="283"/>
      <c r="IE42" s="283"/>
      <c r="IF42" s="283"/>
      <c r="IG42" s="283"/>
      <c r="IH42" s="283"/>
      <c r="II42" s="283"/>
      <c r="IJ42" s="283"/>
      <c r="IK42" s="283"/>
      <c r="IL42" s="283"/>
      <c r="IM42" s="283"/>
      <c r="IN42" s="283"/>
      <c r="IO42" s="283"/>
      <c r="IP42" s="283"/>
      <c r="IQ42" s="283"/>
      <c r="IR42" s="283"/>
      <c r="IS42" s="283"/>
      <c r="IT42" s="283"/>
      <c r="IU42" s="283"/>
      <c r="IV42" s="283"/>
    </row>
    <row r="43" spans="1:256" s="281" customFormat="1" hidden="1" outlineLevel="1">
      <c r="A43" s="706"/>
      <c r="B43" s="283"/>
      <c r="C43" s="283"/>
      <c r="D43" s="283"/>
      <c r="E43" s="507"/>
      <c r="H43" s="283"/>
      <c r="I43" s="283"/>
      <c r="J43" s="283"/>
      <c r="K43" s="283"/>
      <c r="L43" s="283"/>
      <c r="M43" s="283"/>
      <c r="N43" s="283"/>
      <c r="O43" s="283"/>
      <c r="P43" s="283"/>
      <c r="Q43" s="283"/>
      <c r="R43" s="283"/>
      <c r="S43" s="283"/>
      <c r="T43" s="283"/>
      <c r="U43" s="708"/>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V43" s="283"/>
      <c r="BW43" s="283"/>
      <c r="BX43" s="283"/>
      <c r="BY43" s="283"/>
      <c r="BZ43" s="283"/>
      <c r="CA43" s="283"/>
      <c r="CH43" s="283"/>
      <c r="CI43" s="283"/>
      <c r="CJ43" s="283"/>
      <c r="CK43" s="283"/>
      <c r="CL43" s="283"/>
      <c r="CM43" s="283"/>
      <c r="CT43" s="283"/>
      <c r="CU43" s="283"/>
      <c r="CV43" s="283"/>
      <c r="CW43" s="283"/>
      <c r="CX43" s="283"/>
      <c r="CY43" s="283"/>
      <c r="DF43" s="283"/>
      <c r="DG43" s="283"/>
      <c r="DH43" s="283"/>
      <c r="DI43" s="283"/>
      <c r="DJ43" s="283"/>
      <c r="DK43" s="283"/>
      <c r="DR43" s="283"/>
      <c r="DS43" s="283"/>
      <c r="DT43" s="283"/>
      <c r="DU43" s="283"/>
      <c r="DV43" s="283"/>
      <c r="DW43" s="283"/>
      <c r="DX43" s="283"/>
      <c r="DY43" s="283"/>
      <c r="DZ43" s="283"/>
      <c r="EA43" s="283"/>
      <c r="EB43" s="283"/>
      <c r="EC43" s="283"/>
      <c r="ED43" s="283"/>
      <c r="EE43" s="283"/>
      <c r="EF43" s="283"/>
      <c r="EG43" s="283"/>
      <c r="EH43" s="283"/>
      <c r="EI43" s="283"/>
      <c r="EJ43" s="283"/>
      <c r="EK43" s="283"/>
      <c r="EL43" s="283"/>
      <c r="EM43" s="283"/>
      <c r="EN43" s="283"/>
      <c r="EO43" s="283"/>
      <c r="EP43" s="283"/>
      <c r="EQ43" s="283"/>
      <c r="ER43" s="283"/>
      <c r="ES43" s="283"/>
      <c r="ET43" s="283"/>
      <c r="EU43" s="283"/>
      <c r="EV43" s="283"/>
      <c r="EW43" s="283"/>
      <c r="EX43" s="283"/>
      <c r="EY43" s="283"/>
      <c r="EZ43" s="283"/>
      <c r="FA43" s="283"/>
      <c r="FB43" s="283"/>
      <c r="FC43" s="283"/>
      <c r="FD43" s="283"/>
      <c r="FE43" s="283"/>
      <c r="FF43" s="283"/>
      <c r="FG43" s="283"/>
      <c r="FH43" s="283"/>
      <c r="FI43" s="283"/>
      <c r="FJ43" s="283"/>
      <c r="FK43" s="283"/>
      <c r="FL43" s="283"/>
      <c r="FM43" s="283"/>
      <c r="FN43" s="283"/>
      <c r="FO43" s="283"/>
      <c r="FP43" s="283"/>
      <c r="FQ43" s="283"/>
      <c r="FR43" s="283"/>
      <c r="FS43" s="283"/>
      <c r="FT43" s="283"/>
      <c r="FU43" s="283"/>
      <c r="FV43" s="283"/>
      <c r="FW43" s="283"/>
      <c r="FX43" s="283"/>
      <c r="FY43" s="283"/>
      <c r="FZ43" s="283"/>
      <c r="GA43" s="283"/>
      <c r="GB43" s="283"/>
      <c r="GC43" s="283"/>
      <c r="GD43" s="283"/>
      <c r="GE43" s="283"/>
      <c r="GF43" s="283"/>
      <c r="GG43" s="283"/>
      <c r="GH43" s="283"/>
      <c r="GI43" s="283"/>
      <c r="GJ43" s="283"/>
      <c r="GK43" s="283"/>
      <c r="GL43" s="283"/>
      <c r="GM43" s="283"/>
      <c r="GN43" s="283"/>
      <c r="GO43" s="283"/>
      <c r="GP43" s="283"/>
      <c r="GQ43" s="283"/>
      <c r="GR43" s="283"/>
      <c r="GS43" s="283"/>
      <c r="GT43" s="283"/>
      <c r="GU43" s="283"/>
      <c r="GV43" s="283"/>
      <c r="GW43" s="283"/>
      <c r="GX43" s="283"/>
      <c r="GY43" s="283"/>
      <c r="GZ43" s="283"/>
      <c r="HA43" s="283"/>
      <c r="HB43" s="283"/>
      <c r="HC43" s="283"/>
      <c r="HD43" s="283"/>
      <c r="HE43" s="283"/>
      <c r="HF43" s="283"/>
      <c r="HG43" s="283"/>
      <c r="HH43" s="283"/>
      <c r="HI43" s="283"/>
      <c r="HJ43" s="283"/>
      <c r="HK43" s="283"/>
      <c r="HL43" s="283"/>
      <c r="HM43" s="283"/>
      <c r="HN43" s="283"/>
      <c r="HO43" s="283"/>
      <c r="HP43" s="283"/>
      <c r="HQ43" s="283"/>
      <c r="HR43" s="283"/>
      <c r="HS43" s="283"/>
      <c r="HT43" s="283"/>
      <c r="HU43" s="283"/>
      <c r="HV43" s="283"/>
      <c r="HW43" s="283"/>
      <c r="HX43" s="283"/>
      <c r="HY43" s="283"/>
      <c r="HZ43" s="283"/>
      <c r="IA43" s="283"/>
      <c r="IB43" s="283"/>
      <c r="IC43" s="283"/>
      <c r="ID43" s="283"/>
      <c r="IE43" s="283"/>
      <c r="IF43" s="283"/>
      <c r="IG43" s="283"/>
      <c r="IH43" s="283"/>
      <c r="II43" s="283"/>
      <c r="IJ43" s="283"/>
      <c r="IK43" s="283"/>
      <c r="IL43" s="283"/>
      <c r="IM43" s="283"/>
      <c r="IN43" s="283"/>
      <c r="IO43" s="283"/>
      <c r="IP43" s="283"/>
      <c r="IQ43" s="283"/>
      <c r="IR43" s="283"/>
      <c r="IS43" s="283"/>
      <c r="IT43" s="283"/>
      <c r="IU43" s="283"/>
      <c r="IV43" s="283"/>
    </row>
    <row r="44" spans="1:256" s="281" customFormat="1" ht="40.5" hidden="1" customHeight="1" outlineLevel="1">
      <c r="A44" s="706"/>
      <c r="B44" s="644" t="s">
        <v>88</v>
      </c>
      <c r="C44" s="654"/>
      <c r="D44" s="644" t="s">
        <v>88</v>
      </c>
      <c r="E44" s="656"/>
      <c r="H44" s="283"/>
      <c r="I44" s="283"/>
      <c r="J44" s="283"/>
      <c r="K44" s="283"/>
      <c r="L44" s="283"/>
      <c r="M44" s="283"/>
      <c r="N44" s="283"/>
      <c r="O44" s="283"/>
      <c r="P44" s="283"/>
      <c r="Q44" s="283"/>
      <c r="R44" s="283"/>
      <c r="S44" s="283"/>
      <c r="T44" s="283"/>
      <c r="U44" s="708"/>
    </row>
    <row r="45" spans="1:256" s="281" customFormat="1" ht="40.5" hidden="1" customHeight="1" outlineLevel="1">
      <c r="A45" s="706"/>
      <c r="B45" s="635" t="s">
        <v>182</v>
      </c>
      <c r="C45" s="654"/>
      <c r="D45" s="657" t="s">
        <v>92</v>
      </c>
      <c r="E45" s="656"/>
      <c r="H45" s="283"/>
      <c r="I45" s="283"/>
      <c r="J45" s="283"/>
      <c r="K45" s="283"/>
      <c r="L45" s="283"/>
      <c r="M45" s="283"/>
      <c r="N45" s="283"/>
      <c r="O45" s="283"/>
      <c r="P45" s="283"/>
      <c r="Q45" s="283"/>
      <c r="R45" s="283"/>
      <c r="S45" s="283"/>
      <c r="T45" s="283"/>
      <c r="U45" s="708"/>
    </row>
    <row r="46" spans="1:256" s="281" customFormat="1" hidden="1" outlineLevel="1">
      <c r="A46" s="706"/>
      <c r="B46" s="490"/>
      <c r="C46" s="488"/>
      <c r="D46" s="490"/>
      <c r="E46" s="491"/>
      <c r="H46" s="283"/>
      <c r="I46" s="283"/>
      <c r="J46" s="283"/>
      <c r="K46" s="283"/>
      <c r="L46" s="283"/>
      <c r="M46" s="283"/>
      <c r="N46" s="283"/>
      <c r="O46" s="283"/>
      <c r="P46" s="283"/>
      <c r="Q46" s="283"/>
      <c r="R46" s="283"/>
      <c r="S46" s="283"/>
      <c r="T46" s="283"/>
      <c r="U46" s="708"/>
    </row>
    <row r="47" spans="1:256" s="281" customFormat="1" ht="39" hidden="1" customHeight="1" outlineLevel="1">
      <c r="A47" s="706"/>
      <c r="B47" s="646" t="s">
        <v>319</v>
      </c>
      <c r="C47" s="654"/>
      <c r="D47" s="646" t="s">
        <v>318</v>
      </c>
      <c r="E47" s="656"/>
      <c r="H47" s="283"/>
      <c r="I47" s="283"/>
      <c r="J47" s="283"/>
      <c r="K47" s="283"/>
      <c r="L47" s="283"/>
      <c r="M47" s="283"/>
      <c r="N47" s="283"/>
      <c r="O47" s="283"/>
      <c r="P47" s="283"/>
      <c r="Q47" s="283"/>
      <c r="R47" s="283"/>
      <c r="S47" s="283"/>
      <c r="T47" s="283"/>
      <c r="U47" s="708"/>
    </row>
    <row r="48" spans="1:256" s="281" customFormat="1" collapsed="1">
      <c r="A48" s="706"/>
      <c r="B48" s="488"/>
      <c r="C48" s="488"/>
      <c r="D48" s="283"/>
      <c r="E48" s="491"/>
      <c r="H48" s="283"/>
      <c r="I48" s="283"/>
      <c r="J48" s="283"/>
      <c r="K48" s="283"/>
      <c r="L48" s="283"/>
      <c r="M48" s="283"/>
      <c r="N48" s="283"/>
      <c r="O48" s="283"/>
      <c r="P48" s="283"/>
      <c r="Q48" s="283"/>
      <c r="R48" s="283"/>
      <c r="S48" s="283"/>
      <c r="T48" s="283"/>
      <c r="U48" s="708"/>
    </row>
    <row r="49" spans="1:256" s="281" customFormat="1" ht="37.5" customHeight="1">
      <c r="A49" s="706"/>
      <c r="B49" s="646" t="s">
        <v>314</v>
      </c>
      <c r="C49" s="658" t="str">
        <f>IF(קבועים!B81=0,"תא זה יעודכן אוטומטית עם מילוי סעיף 2.1 ונתוני יחידת תפוקה",קבועים!B87)</f>
        <v>תא זה יעודכן אוטומטית עם מילוי סעיף 2.1 ונתוני יחידת תפוקה</v>
      </c>
      <c r="D49" s="646" t="s">
        <v>313</v>
      </c>
      <c r="E49" s="658" t="str">
        <f>IF(קבועים!B81=0," תא זה יעודכן אוטומטית עם מילוי סעיף 2.1 ונתוני יחידת תפוקה",קבועים!B86)</f>
        <v xml:space="preserve"> תא זה יעודכן אוטומטית עם מילוי סעיף 2.1 ונתוני יחידת תפוקה</v>
      </c>
      <c r="H49" s="283"/>
      <c r="I49" s="283"/>
      <c r="J49" s="283"/>
      <c r="K49" s="283"/>
      <c r="L49" s="283"/>
      <c r="M49" s="283"/>
      <c r="N49" s="283"/>
      <c r="O49" s="283"/>
      <c r="P49" s="283"/>
      <c r="Q49" s="283"/>
      <c r="R49" s="283"/>
      <c r="S49" s="283"/>
      <c r="T49" s="283"/>
      <c r="U49" s="708"/>
    </row>
    <row r="50" spans="1:256" s="281" customFormat="1">
      <c r="A50" s="706"/>
      <c r="B50" s="292"/>
      <c r="C50" s="292"/>
      <c r="D50" s="292"/>
      <c r="E50" s="292"/>
      <c r="F50" s="283"/>
      <c r="G50" s="283"/>
      <c r="H50" s="283"/>
      <c r="I50" s="283"/>
      <c r="J50" s="283"/>
      <c r="K50" s="283"/>
      <c r="L50" s="283"/>
      <c r="M50" s="283"/>
      <c r="N50" s="283"/>
      <c r="O50" s="283"/>
      <c r="P50" s="283"/>
      <c r="Q50" s="283"/>
      <c r="R50" s="283"/>
      <c r="S50" s="283"/>
      <c r="T50" s="283"/>
      <c r="U50" s="708"/>
    </row>
    <row r="51" spans="1:256" s="281" customFormat="1">
      <c r="A51" s="706"/>
      <c r="B51" s="283" t="s">
        <v>2446</v>
      </c>
      <c r="C51" s="317"/>
      <c r="D51" s="283"/>
      <c r="E51" s="283"/>
      <c r="F51" s="283"/>
      <c r="G51" s="283"/>
      <c r="H51" s="283"/>
      <c r="I51" s="283"/>
      <c r="J51" s="283"/>
      <c r="K51" s="283"/>
      <c r="L51" s="283"/>
      <c r="M51" s="283"/>
      <c r="N51" s="283"/>
      <c r="O51" s="283"/>
      <c r="P51" s="283"/>
      <c r="Q51" s="283"/>
      <c r="R51" s="283"/>
      <c r="S51" s="283"/>
      <c r="T51" s="283"/>
      <c r="U51" s="708"/>
    </row>
    <row r="52" spans="1:256" s="281" customFormat="1" hidden="1" outlineLevel="1">
      <c r="A52" s="706"/>
      <c r="B52" s="317"/>
      <c r="C52" s="283"/>
      <c r="D52" s="283"/>
      <c r="E52" s="283"/>
      <c r="F52" s="283"/>
      <c r="G52" s="283"/>
      <c r="H52" s="283"/>
      <c r="I52" s="283"/>
      <c r="J52" s="283"/>
      <c r="K52" s="283"/>
      <c r="L52" s="283"/>
      <c r="M52" s="283"/>
      <c r="N52" s="283"/>
      <c r="O52" s="283"/>
      <c r="P52" s="283"/>
      <c r="Q52" s="283"/>
      <c r="R52" s="283"/>
      <c r="S52" s="283"/>
      <c r="T52" s="283"/>
      <c r="U52" s="708"/>
    </row>
    <row r="53" spans="1:256" s="281" customFormat="1" ht="31.5" hidden="1" customHeight="1" outlineLevel="1">
      <c r="A53" s="706"/>
      <c r="B53" s="644" t="s">
        <v>88</v>
      </c>
      <c r="C53" s="654"/>
      <c r="D53" s="283"/>
      <c r="E53" s="283"/>
      <c r="F53" s="283"/>
      <c r="G53" s="283"/>
      <c r="H53" s="283"/>
      <c r="I53" s="283"/>
      <c r="J53" s="283"/>
      <c r="K53" s="283"/>
      <c r="L53" s="283"/>
      <c r="M53" s="283"/>
      <c r="N53" s="283"/>
      <c r="O53" s="283"/>
      <c r="P53" s="283"/>
      <c r="Q53" s="283"/>
      <c r="R53" s="283"/>
      <c r="S53" s="283"/>
      <c r="T53" s="283"/>
      <c r="U53" s="708"/>
    </row>
    <row r="54" spans="1:256" s="281" customFormat="1" collapsed="1">
      <c r="A54" s="706"/>
      <c r="B54" s="489"/>
      <c r="C54" s="283"/>
      <c r="D54" s="283"/>
      <c r="E54" s="283"/>
      <c r="F54" s="283"/>
      <c r="G54" s="283"/>
      <c r="H54" s="283"/>
      <c r="I54" s="283"/>
      <c r="J54" s="283"/>
      <c r="K54" s="283"/>
      <c r="L54" s="283"/>
      <c r="M54" s="283"/>
      <c r="N54" s="283"/>
      <c r="O54" s="283"/>
      <c r="P54" s="283"/>
      <c r="Q54" s="283"/>
      <c r="R54" s="283"/>
      <c r="S54" s="283"/>
      <c r="T54" s="283"/>
      <c r="U54" s="708"/>
    </row>
    <row r="55" spans="1:256" s="281" customFormat="1">
      <c r="A55" s="706">
        <v>2.2000000000000002</v>
      </c>
      <c r="B55" s="474" t="s">
        <v>2483</v>
      </c>
      <c r="C55" s="283"/>
      <c r="D55" s="503"/>
      <c r="E55" s="283"/>
      <c r="F55" s="283"/>
      <c r="G55" s="283"/>
      <c r="H55" s="283"/>
      <c r="I55" s="283"/>
      <c r="J55" s="283"/>
      <c r="K55" s="283"/>
      <c r="L55" s="283"/>
      <c r="M55" s="283"/>
      <c r="N55" s="283"/>
      <c r="O55" s="283"/>
      <c r="P55" s="283"/>
      <c r="Q55" s="283"/>
      <c r="R55" s="283"/>
      <c r="S55" s="283"/>
      <c r="T55" s="283"/>
      <c r="U55" s="708"/>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3"/>
      <c r="DL55" s="283"/>
      <c r="DM55" s="283"/>
      <c r="DN55" s="283"/>
      <c r="DO55" s="283"/>
      <c r="DP55" s="283"/>
      <c r="DQ55" s="283"/>
      <c r="DR55" s="283"/>
      <c r="DS55" s="283"/>
      <c r="DT55" s="283"/>
      <c r="DU55" s="283"/>
      <c r="DV55" s="283"/>
      <c r="DW55" s="283"/>
      <c r="DX55" s="283"/>
      <c r="DY55" s="283"/>
      <c r="DZ55" s="283"/>
      <c r="EA55" s="283"/>
      <c r="EB55" s="283"/>
      <c r="EC55" s="283"/>
      <c r="ED55" s="283"/>
      <c r="EE55" s="283"/>
      <c r="EF55" s="283"/>
      <c r="EG55" s="283"/>
      <c r="EH55" s="283"/>
      <c r="EI55" s="283"/>
      <c r="EJ55" s="283"/>
      <c r="EK55" s="283"/>
      <c r="EL55" s="283"/>
      <c r="EM55" s="283"/>
      <c r="EN55" s="283"/>
      <c r="EO55" s="283"/>
      <c r="EP55" s="283"/>
      <c r="EQ55" s="283"/>
      <c r="ER55" s="283"/>
      <c r="ES55" s="283"/>
      <c r="ET55" s="283"/>
      <c r="EU55" s="283"/>
      <c r="EV55" s="283"/>
      <c r="EW55" s="283"/>
      <c r="EX55" s="283"/>
      <c r="EY55" s="283"/>
      <c r="EZ55" s="283"/>
      <c r="FA55" s="283"/>
      <c r="FB55" s="283"/>
      <c r="FC55" s="283"/>
      <c r="FD55" s="283"/>
      <c r="FE55" s="283"/>
      <c r="FF55" s="283"/>
      <c r="FG55" s="283"/>
      <c r="FH55" s="283"/>
      <c r="FI55" s="283"/>
      <c r="FJ55" s="283"/>
      <c r="FK55" s="283"/>
      <c r="FL55" s="283"/>
      <c r="FM55" s="283"/>
      <c r="FN55" s="283"/>
      <c r="FO55" s="283"/>
      <c r="FP55" s="283"/>
      <c r="FQ55" s="283"/>
      <c r="FR55" s="283"/>
      <c r="FS55" s="283"/>
      <c r="FT55" s="283"/>
      <c r="FU55" s="283"/>
      <c r="FV55" s="283"/>
      <c r="FW55" s="283"/>
      <c r="FX55" s="283"/>
      <c r="FY55" s="283"/>
      <c r="FZ55" s="283"/>
      <c r="GA55" s="283"/>
      <c r="GB55" s="283"/>
      <c r="GC55" s="283"/>
      <c r="GD55" s="283"/>
      <c r="GE55" s="283"/>
      <c r="GF55" s="283"/>
      <c r="GG55" s="283"/>
      <c r="GH55" s="283"/>
      <c r="GI55" s="283"/>
      <c r="GJ55" s="283"/>
      <c r="GK55" s="283"/>
      <c r="GL55" s="283"/>
      <c r="GM55" s="283"/>
      <c r="GN55" s="283"/>
      <c r="GO55" s="283"/>
      <c r="GP55" s="283"/>
      <c r="GQ55" s="283"/>
      <c r="GR55" s="283"/>
      <c r="GS55" s="283"/>
      <c r="GT55" s="283"/>
      <c r="GU55" s="283"/>
      <c r="GV55" s="283"/>
      <c r="GW55" s="283"/>
      <c r="GX55" s="283"/>
      <c r="GY55" s="283"/>
      <c r="GZ55" s="283"/>
      <c r="HA55" s="283"/>
      <c r="HB55" s="283"/>
      <c r="HC55" s="283"/>
      <c r="HD55" s="283"/>
      <c r="HE55" s="283"/>
      <c r="HF55" s="283"/>
      <c r="HG55" s="283"/>
      <c r="HH55" s="283"/>
      <c r="HI55" s="283"/>
      <c r="HJ55" s="283"/>
      <c r="HK55" s="283"/>
      <c r="HL55" s="283"/>
      <c r="HM55" s="283"/>
      <c r="HN55" s="283"/>
      <c r="HO55" s="283"/>
      <c r="HP55" s="283"/>
      <c r="HQ55" s="283"/>
      <c r="HR55" s="283"/>
      <c r="HS55" s="283"/>
      <c r="HT55" s="283"/>
      <c r="HU55" s="283"/>
      <c r="HV55" s="283"/>
      <c r="HW55" s="283"/>
      <c r="HX55" s="283"/>
      <c r="HY55" s="283"/>
      <c r="HZ55" s="283"/>
      <c r="IA55" s="283"/>
      <c r="IB55" s="283"/>
      <c r="IC55" s="283"/>
      <c r="ID55" s="283"/>
      <c r="IE55" s="283"/>
      <c r="IF55" s="283"/>
      <c r="IG55" s="283"/>
      <c r="IH55" s="283"/>
      <c r="II55" s="283"/>
      <c r="IJ55" s="283"/>
      <c r="IK55" s="283"/>
      <c r="IL55" s="283"/>
      <c r="IM55" s="283"/>
      <c r="IN55" s="283"/>
      <c r="IO55" s="283"/>
      <c r="IP55" s="283"/>
      <c r="IQ55" s="283"/>
      <c r="IR55" s="283"/>
      <c r="IS55" s="283"/>
      <c r="IT55" s="283"/>
      <c r="IU55" s="283"/>
      <c r="IV55" s="283"/>
    </row>
    <row r="56" spans="1:256" s="281" customFormat="1">
      <c r="A56" s="706"/>
      <c r="B56" s="474"/>
      <c r="C56" s="283"/>
      <c r="D56" s="503"/>
      <c r="E56" s="283"/>
      <c r="F56" s="283"/>
      <c r="G56" s="283"/>
      <c r="H56" s="283"/>
      <c r="I56" s="283"/>
      <c r="J56" s="283"/>
      <c r="K56" s="283"/>
      <c r="L56" s="283"/>
      <c r="M56" s="283"/>
      <c r="N56" s="283"/>
      <c r="O56" s="283"/>
      <c r="P56" s="283"/>
      <c r="Q56" s="283"/>
      <c r="R56" s="283"/>
      <c r="S56" s="283"/>
      <c r="T56" s="283"/>
      <c r="U56" s="708"/>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V56" s="283"/>
      <c r="BW56" s="283"/>
      <c r="BX56" s="283"/>
      <c r="BY56" s="283"/>
      <c r="BZ56" s="283"/>
      <c r="CA56" s="283"/>
      <c r="CH56" s="283"/>
      <c r="CI56" s="283"/>
      <c r="CJ56" s="283"/>
      <c r="CK56" s="283"/>
      <c r="CL56" s="283"/>
      <c r="CM56" s="283"/>
      <c r="CT56" s="283"/>
      <c r="CU56" s="283"/>
      <c r="CV56" s="283"/>
      <c r="CW56" s="283"/>
      <c r="CX56" s="283"/>
      <c r="CY56" s="283"/>
      <c r="DF56" s="283"/>
      <c r="DG56" s="283"/>
      <c r="DH56" s="283"/>
      <c r="DI56" s="283"/>
      <c r="DJ56" s="283"/>
      <c r="DK56" s="283"/>
      <c r="DR56" s="283"/>
      <c r="DS56" s="283"/>
      <c r="DT56" s="283"/>
      <c r="DU56" s="283"/>
      <c r="DV56" s="283"/>
      <c r="DW56" s="283"/>
      <c r="DX56" s="283"/>
      <c r="DY56" s="283"/>
      <c r="DZ56" s="283"/>
      <c r="EA56" s="283"/>
      <c r="EB56" s="283"/>
      <c r="EC56" s="283"/>
      <c r="ED56" s="283"/>
      <c r="EE56" s="283"/>
      <c r="EF56" s="283"/>
      <c r="EG56" s="283"/>
      <c r="EH56" s="283"/>
      <c r="EI56" s="283"/>
      <c r="EJ56" s="283"/>
      <c r="EK56" s="283"/>
      <c r="EL56" s="283"/>
      <c r="EM56" s="283"/>
      <c r="EN56" s="283"/>
      <c r="EO56" s="283"/>
      <c r="EP56" s="283"/>
      <c r="EQ56" s="283"/>
      <c r="ER56" s="283"/>
      <c r="ES56" s="283"/>
      <c r="ET56" s="283"/>
      <c r="EU56" s="283"/>
      <c r="EV56" s="283"/>
      <c r="EW56" s="283"/>
      <c r="EX56" s="283"/>
      <c r="EY56" s="283"/>
      <c r="EZ56" s="283"/>
      <c r="FA56" s="283"/>
      <c r="FB56" s="283"/>
      <c r="FC56" s="283"/>
      <c r="FD56" s="283"/>
      <c r="FE56" s="283"/>
      <c r="FF56" s="283"/>
      <c r="FG56" s="283"/>
      <c r="FH56" s="283"/>
      <c r="FI56" s="283"/>
      <c r="FJ56" s="283"/>
      <c r="FK56" s="283"/>
      <c r="FL56" s="283"/>
      <c r="FM56" s="283"/>
      <c r="FN56" s="283"/>
      <c r="FO56" s="283"/>
      <c r="FP56" s="283"/>
      <c r="FQ56" s="283"/>
      <c r="FR56" s="283"/>
      <c r="FS56" s="283"/>
      <c r="FT56" s="283"/>
      <c r="FU56" s="283"/>
      <c r="FV56" s="283"/>
      <c r="FW56" s="283"/>
      <c r="FX56" s="283"/>
      <c r="FY56" s="283"/>
      <c r="FZ56" s="283"/>
      <c r="GA56" s="283"/>
      <c r="GB56" s="283"/>
      <c r="GC56" s="283"/>
      <c r="GD56" s="283"/>
      <c r="GE56" s="283"/>
      <c r="GF56" s="283"/>
      <c r="GG56" s="283"/>
      <c r="GH56" s="283"/>
      <c r="GI56" s="283"/>
      <c r="GJ56" s="283"/>
      <c r="GK56" s="283"/>
      <c r="GL56" s="283"/>
      <c r="GM56" s="283"/>
      <c r="GN56" s="283"/>
      <c r="GO56" s="283"/>
      <c r="GP56" s="283"/>
      <c r="GQ56" s="283"/>
      <c r="GR56" s="283"/>
      <c r="GS56" s="283"/>
      <c r="GT56" s="283"/>
      <c r="GU56" s="283"/>
      <c r="GV56" s="283"/>
      <c r="GW56" s="283"/>
      <c r="GX56" s="283"/>
      <c r="GY56" s="283"/>
      <c r="GZ56" s="283"/>
      <c r="HA56" s="283"/>
      <c r="HB56" s="283"/>
      <c r="HC56" s="283"/>
      <c r="HD56" s="283"/>
      <c r="HE56" s="283"/>
      <c r="HF56" s="283"/>
      <c r="HG56" s="283"/>
      <c r="HH56" s="283"/>
      <c r="HI56" s="283"/>
      <c r="HJ56" s="283"/>
      <c r="HK56" s="283"/>
      <c r="HL56" s="283"/>
      <c r="HM56" s="283"/>
      <c r="HN56" s="283"/>
      <c r="HO56" s="283"/>
      <c r="HP56" s="283"/>
      <c r="HQ56" s="283"/>
      <c r="HR56" s="283"/>
      <c r="HS56" s="283"/>
      <c r="HT56" s="283"/>
      <c r="HU56" s="283"/>
      <c r="HV56" s="283"/>
      <c r="HW56" s="283"/>
      <c r="HX56" s="283"/>
      <c r="HY56" s="283"/>
      <c r="HZ56" s="283"/>
      <c r="IA56" s="283"/>
      <c r="IB56" s="283"/>
      <c r="IC56" s="283"/>
      <c r="ID56" s="283"/>
      <c r="IE56" s="283"/>
      <c r="IF56" s="283"/>
      <c r="IG56" s="283"/>
      <c r="IH56" s="283"/>
      <c r="II56" s="283"/>
      <c r="IJ56" s="283"/>
      <c r="IK56" s="283"/>
      <c r="IL56" s="283"/>
      <c r="IM56" s="283"/>
      <c r="IN56" s="283"/>
      <c r="IO56" s="283"/>
      <c r="IP56" s="283"/>
      <c r="IQ56" s="283"/>
      <c r="IR56" s="283"/>
      <c r="IS56" s="283"/>
      <c r="IT56" s="283"/>
      <c r="IU56" s="283"/>
      <c r="IV56" s="283"/>
    </row>
    <row r="57" spans="1:256" s="281" customFormat="1" ht="37.5" customHeight="1">
      <c r="A57" s="706"/>
      <c r="B57" s="630" t="s">
        <v>63</v>
      </c>
      <c r="C57" s="630" t="s">
        <v>62</v>
      </c>
      <c r="D57" s="701">
        <f>F16</f>
        <v>0</v>
      </c>
      <c r="E57" s="283"/>
      <c r="F57" s="283"/>
      <c r="G57" s="283"/>
      <c r="H57" s="283"/>
      <c r="I57" s="283"/>
      <c r="J57" s="283"/>
      <c r="K57" s="283"/>
      <c r="L57" s="283"/>
      <c r="M57" s="283"/>
      <c r="N57" s="283"/>
      <c r="O57" s="283"/>
      <c r="P57" s="561" t="s">
        <v>94</v>
      </c>
      <c r="Q57" s="493" t="s">
        <v>170</v>
      </c>
      <c r="R57" s="561" t="s">
        <v>91</v>
      </c>
      <c r="S57" s="493" t="s">
        <v>96</v>
      </c>
      <c r="T57" s="561" t="s">
        <v>88</v>
      </c>
      <c r="U57" s="708"/>
    </row>
    <row r="58" spans="1:256" s="281" customFormat="1" ht="37.5" customHeight="1">
      <c r="A58" s="706"/>
      <c r="B58" s="782" t="str">
        <f>IF($E$16="","תא זה יעודכן אוטומטית עם מילוי סעיף 2.1",(IF($E$16="אחר (פרט בהערות)",$H$16,$E$16)))</f>
        <v>תא זה יעודכן אוטומטית עם מילוי סעיף 2.1</v>
      </c>
      <c r="C58" s="630" t="s">
        <v>179</v>
      </c>
      <c r="D58" s="701">
        <f>E17</f>
        <v>0</v>
      </c>
      <c r="E58" s="283"/>
      <c r="F58" s="283"/>
      <c r="G58" s="283"/>
      <c r="H58" s="283"/>
      <c r="I58" s="283"/>
      <c r="J58" s="283"/>
      <c r="K58" s="283"/>
      <c r="L58" s="283"/>
      <c r="M58" s="283"/>
      <c r="N58" s="283"/>
      <c r="O58" s="283"/>
      <c r="P58" s="479"/>
      <c r="Q58" s="480"/>
      <c r="R58" s="479"/>
      <c r="S58" s="479"/>
      <c r="T58" s="479"/>
      <c r="U58" s="708"/>
    </row>
    <row r="59" spans="1:256" s="281" customFormat="1">
      <c r="A59" s="706"/>
      <c r="B59" s="283"/>
      <c r="C59" s="283"/>
      <c r="D59" s="503"/>
      <c r="E59" s="707"/>
      <c r="F59" s="283"/>
      <c r="G59" s="283"/>
      <c r="H59" s="283"/>
      <c r="I59" s="283"/>
      <c r="J59" s="283"/>
      <c r="K59" s="283"/>
      <c r="L59" s="283"/>
      <c r="M59" s="283"/>
      <c r="N59" s="283"/>
      <c r="O59" s="283"/>
      <c r="P59" s="283"/>
      <c r="Q59" s="283"/>
      <c r="R59" s="283"/>
      <c r="S59" s="283"/>
      <c r="T59" s="283"/>
      <c r="U59" s="708"/>
      <c r="BP59" s="283"/>
      <c r="BQ59" s="283"/>
      <c r="BR59" s="283"/>
      <c r="BS59" s="283"/>
      <c r="BT59" s="283"/>
      <c r="BU59" s="283"/>
      <c r="CB59" s="283"/>
      <c r="CC59" s="283"/>
      <c r="CD59" s="283"/>
      <c r="CE59" s="283"/>
      <c r="CF59" s="283"/>
      <c r="CG59" s="283"/>
      <c r="CN59" s="283"/>
      <c r="CO59" s="283"/>
      <c r="CP59" s="283"/>
      <c r="CQ59" s="283"/>
      <c r="CR59" s="283"/>
      <c r="CS59" s="283"/>
      <c r="CZ59" s="283"/>
      <c r="DA59" s="283"/>
      <c r="DB59" s="283"/>
      <c r="DC59" s="283"/>
      <c r="DD59" s="283"/>
      <c r="DE59" s="283"/>
      <c r="DL59" s="283"/>
      <c r="DM59" s="283"/>
      <c r="DN59" s="283"/>
      <c r="DO59" s="283"/>
      <c r="DP59" s="283"/>
      <c r="DQ59" s="283"/>
    </row>
    <row r="60" spans="1:256" s="281" customFormat="1" hidden="1" outlineLevel="1">
      <c r="A60" s="706"/>
      <c r="B60" s="317"/>
      <c r="C60" s="283"/>
      <c r="D60" s="283"/>
      <c r="E60" s="283"/>
      <c r="F60" s="283"/>
      <c r="G60" s="283"/>
      <c r="H60" s="283"/>
      <c r="I60" s="283"/>
      <c r="J60" s="283"/>
      <c r="K60" s="283"/>
      <c r="L60" s="283"/>
      <c r="M60" s="283"/>
      <c r="N60" s="283"/>
      <c r="O60" s="283"/>
      <c r="P60" s="283"/>
      <c r="Q60" s="283"/>
      <c r="R60" s="283"/>
      <c r="S60" s="283"/>
      <c r="T60" s="283"/>
      <c r="U60" s="708"/>
    </row>
    <row r="61" spans="1:256" s="281" customFormat="1" ht="32.450000000000003" hidden="1" customHeight="1" outlineLevel="1">
      <c r="A61" s="706"/>
      <c r="B61" s="644" t="s">
        <v>88</v>
      </c>
      <c r="C61" s="654"/>
      <c r="D61" s="283"/>
      <c r="E61" s="283"/>
      <c r="F61" s="283"/>
      <c r="G61" s="283"/>
      <c r="H61" s="283"/>
      <c r="I61" s="283"/>
      <c r="J61" s="283"/>
      <c r="K61" s="283"/>
      <c r="L61" s="283"/>
      <c r="M61" s="283"/>
      <c r="N61" s="283"/>
      <c r="O61" s="283"/>
      <c r="P61" s="283"/>
      <c r="Q61" s="283"/>
      <c r="R61" s="283"/>
      <c r="S61" s="283"/>
      <c r="T61" s="283"/>
      <c r="U61" s="708"/>
    </row>
    <row r="62" spans="1:256" s="281" customFormat="1" collapsed="1">
      <c r="A62" s="706"/>
      <c r="B62" s="489"/>
      <c r="C62" s="283"/>
      <c r="D62" s="283"/>
      <c r="E62" s="283"/>
      <c r="F62" s="283"/>
      <c r="G62" s="283"/>
      <c r="H62" s="283"/>
      <c r="I62" s="283"/>
      <c r="J62" s="283"/>
      <c r="K62" s="283"/>
      <c r="L62" s="283"/>
      <c r="M62" s="283"/>
      <c r="N62" s="283"/>
      <c r="O62" s="283"/>
      <c r="P62" s="283"/>
      <c r="Q62" s="283"/>
      <c r="R62" s="283"/>
      <c r="S62" s="283"/>
      <c r="T62" s="283"/>
      <c r="U62" s="708"/>
    </row>
    <row r="63" spans="1:256" s="281" customFormat="1">
      <c r="A63" s="706" t="s">
        <v>2447</v>
      </c>
      <c r="B63" s="283" t="s">
        <v>2363</v>
      </c>
      <c r="C63" s="283"/>
      <c r="D63" s="283"/>
      <c r="E63" s="283"/>
      <c r="F63" s="283"/>
      <c r="G63" s="283"/>
      <c r="H63" s="283"/>
      <c r="I63" s="283"/>
      <c r="J63" s="283"/>
      <c r="K63" s="283"/>
      <c r="L63" s="283"/>
      <c r="M63" s="283"/>
      <c r="N63" s="283"/>
      <c r="O63" s="283"/>
      <c r="P63" s="283"/>
      <c r="Q63" s="283"/>
      <c r="R63" s="283"/>
      <c r="S63" s="283"/>
      <c r="T63" s="283"/>
      <c r="U63" s="708"/>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3"/>
      <c r="DL63" s="283"/>
      <c r="DM63" s="283"/>
      <c r="DN63" s="283"/>
      <c r="DO63" s="283"/>
      <c r="DP63" s="283"/>
      <c r="DQ63" s="283"/>
      <c r="DR63" s="283"/>
      <c r="DS63" s="283"/>
      <c r="DT63" s="283"/>
      <c r="DU63" s="283"/>
      <c r="DV63" s="283"/>
      <c r="DW63" s="283"/>
    </row>
    <row r="64" spans="1:256" s="281" customFormat="1">
      <c r="A64" s="706"/>
      <c r="B64" s="317" t="s">
        <v>305</v>
      </c>
      <c r="C64" s="283"/>
      <c r="D64" s="283"/>
      <c r="E64" s="707"/>
      <c r="F64" s="283"/>
      <c r="G64" s="283"/>
      <c r="H64" s="283"/>
      <c r="I64" s="283"/>
      <c r="J64" s="283"/>
      <c r="K64" s="283"/>
      <c r="L64" s="283"/>
      <c r="M64" s="283"/>
      <c r="N64" s="283"/>
      <c r="O64" s="283"/>
      <c r="P64" s="283"/>
      <c r="Q64" s="283"/>
      <c r="R64" s="283"/>
      <c r="S64" s="283"/>
      <c r="T64" s="283"/>
      <c r="U64" s="708"/>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c r="DK64" s="283"/>
      <c r="DL64" s="283"/>
      <c r="DM64" s="283"/>
      <c r="DN64" s="283"/>
      <c r="DO64" s="283"/>
      <c r="DP64" s="283"/>
      <c r="DQ64" s="283"/>
      <c r="DR64" s="283"/>
      <c r="DS64" s="283"/>
      <c r="DT64" s="283"/>
      <c r="DU64" s="283"/>
      <c r="DV64" s="283"/>
      <c r="DW64" s="283"/>
    </row>
    <row r="65" spans="1:127" s="281" customFormat="1">
      <c r="A65" s="706"/>
      <c r="B65" s="482" t="s">
        <v>180</v>
      </c>
      <c r="C65" s="283"/>
      <c r="D65" s="283"/>
      <c r="E65" s="283"/>
      <c r="F65" s="283"/>
      <c r="G65" s="283"/>
      <c r="H65" s="283"/>
      <c r="I65" s="283"/>
      <c r="J65" s="283"/>
      <c r="K65" s="283"/>
      <c r="L65" s="283"/>
      <c r="M65" s="283"/>
      <c r="N65" s="283"/>
      <c r="O65" s="283"/>
      <c r="P65" s="283"/>
      <c r="Q65" s="283"/>
      <c r="R65" s="283"/>
      <c r="S65" s="283"/>
      <c r="T65" s="283"/>
      <c r="U65" s="708"/>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c r="DJ65" s="283"/>
      <c r="DK65" s="283"/>
      <c r="DL65" s="283"/>
      <c r="DM65" s="283"/>
      <c r="DN65" s="283"/>
      <c r="DO65" s="283"/>
      <c r="DP65" s="283"/>
      <c r="DQ65" s="283"/>
      <c r="DR65" s="283"/>
      <c r="DS65" s="283"/>
      <c r="DT65" s="283"/>
      <c r="DU65" s="283"/>
      <c r="DV65" s="283"/>
      <c r="DW65" s="283"/>
    </row>
    <row r="66" spans="1:127" s="283" customFormat="1">
      <c r="A66" s="706"/>
      <c r="U66" s="708"/>
    </row>
    <row r="67" spans="1:127" s="283" customFormat="1" ht="102" customHeight="1">
      <c r="A67" s="706"/>
      <c r="B67" s="646" t="s">
        <v>169</v>
      </c>
      <c r="C67" s="652" t="s">
        <v>2443</v>
      </c>
      <c r="D67" s="636" t="s">
        <v>178</v>
      </c>
      <c r="E67" s="632" t="s">
        <v>300</v>
      </c>
      <c r="F67" s="632" t="s">
        <v>2431</v>
      </c>
      <c r="G67" s="632" t="s">
        <v>2435</v>
      </c>
      <c r="H67" s="632" t="s">
        <v>298</v>
      </c>
      <c r="I67" s="632" t="s">
        <v>302</v>
      </c>
      <c r="J67" s="632" t="s">
        <v>303</v>
      </c>
      <c r="K67" s="632" t="s">
        <v>304</v>
      </c>
      <c r="L67" s="632" t="s">
        <v>2434</v>
      </c>
      <c r="M67" s="653" t="s">
        <v>2444</v>
      </c>
      <c r="U67" s="708"/>
      <c r="AC67" s="482"/>
      <c r="AO67" s="482"/>
      <c r="BA67" s="482"/>
      <c r="BM67" s="482"/>
      <c r="BY67" s="482"/>
      <c r="CK67" s="482"/>
      <c r="CW67" s="482"/>
      <c r="DI67" s="482"/>
    </row>
    <row r="68" spans="1:127" s="283" customFormat="1" ht="33">
      <c r="A68" s="706"/>
      <c r="B68" s="756" t="s">
        <v>2450</v>
      </c>
      <c r="C68" s="757" t="s">
        <v>2462</v>
      </c>
      <c r="D68" s="763" t="s">
        <v>2465</v>
      </c>
      <c r="E68" s="759">
        <v>5</v>
      </c>
      <c r="F68" s="759">
        <v>4000</v>
      </c>
      <c r="G68" s="760">
        <v>0.91</v>
      </c>
      <c r="H68" s="759">
        <v>100</v>
      </c>
      <c r="I68" s="759" t="s">
        <v>20</v>
      </c>
      <c r="J68" s="759"/>
      <c r="K68" s="759"/>
      <c r="L68" s="759"/>
      <c r="M68" s="757"/>
      <c r="P68" s="644" t="s">
        <v>164</v>
      </c>
      <c r="Q68" s="635" t="s">
        <v>95</v>
      </c>
      <c r="R68" s="644" t="s">
        <v>91</v>
      </c>
      <c r="S68" s="644" t="s">
        <v>96</v>
      </c>
      <c r="T68" s="644" t="s">
        <v>88</v>
      </c>
      <c r="U68" s="708"/>
      <c r="AC68" s="482"/>
      <c r="AO68" s="482"/>
      <c r="BA68" s="482"/>
      <c r="BM68" s="482"/>
      <c r="BY68" s="482"/>
      <c r="CK68" s="482"/>
      <c r="CW68" s="482"/>
      <c r="DI68" s="482"/>
    </row>
    <row r="69" spans="1:127" s="281" customFormat="1">
      <c r="A69" s="706"/>
      <c r="B69" s="647">
        <v>1</v>
      </c>
      <c r="C69" s="775"/>
      <c r="D69" s="776"/>
      <c r="E69" s="634"/>
      <c r="F69" s="783"/>
      <c r="G69" s="649"/>
      <c r="H69" s="648"/>
      <c r="I69" s="634"/>
      <c r="J69" s="780"/>
      <c r="K69" s="780"/>
      <c r="L69" s="633"/>
      <c r="M69" s="648"/>
      <c r="N69" s="283"/>
      <c r="O69" s="283"/>
      <c r="P69" s="665"/>
      <c r="Q69" s="666"/>
      <c r="R69" s="665"/>
      <c r="S69" s="665"/>
      <c r="T69" s="665"/>
      <c r="U69" s="708"/>
      <c r="V69" s="283"/>
      <c r="W69" s="283"/>
      <c r="X69" s="283"/>
      <c r="Y69" s="283"/>
      <c r="Z69" s="283"/>
      <c r="AA69" s="283"/>
      <c r="AB69" s="283"/>
      <c r="AC69" s="482"/>
      <c r="AD69" s="283"/>
      <c r="AE69" s="283"/>
      <c r="AF69" s="283"/>
      <c r="AG69" s="283"/>
      <c r="AH69" s="283"/>
      <c r="AI69" s="283"/>
      <c r="AJ69" s="283"/>
      <c r="AK69" s="283"/>
      <c r="AL69" s="283"/>
      <c r="AM69" s="283"/>
      <c r="AN69" s="283"/>
      <c r="AO69" s="482"/>
      <c r="AP69" s="283"/>
      <c r="AQ69" s="283"/>
      <c r="AR69" s="283"/>
      <c r="AS69" s="283"/>
      <c r="AT69" s="283"/>
      <c r="AU69" s="283"/>
      <c r="AV69" s="283"/>
      <c r="AW69" s="283"/>
      <c r="AX69" s="283"/>
      <c r="AY69" s="283"/>
      <c r="AZ69" s="283"/>
      <c r="BA69" s="482"/>
      <c r="BB69" s="283"/>
      <c r="BC69" s="283"/>
      <c r="BD69" s="283"/>
      <c r="BE69" s="283"/>
      <c r="BF69" s="283"/>
      <c r="BG69" s="283"/>
      <c r="BH69" s="283"/>
      <c r="BI69" s="283"/>
      <c r="BJ69" s="283"/>
      <c r="BK69" s="283"/>
      <c r="BL69" s="283"/>
      <c r="BM69" s="482"/>
      <c r="BN69" s="283"/>
      <c r="BO69" s="283"/>
      <c r="BP69" s="283"/>
      <c r="BQ69" s="283"/>
      <c r="BR69" s="283"/>
      <c r="BS69" s="283"/>
      <c r="BT69" s="283"/>
      <c r="BU69" s="283"/>
      <c r="BV69" s="283"/>
      <c r="BW69" s="283"/>
      <c r="BX69" s="283"/>
      <c r="BY69" s="482"/>
      <c r="BZ69" s="283"/>
      <c r="CA69" s="283"/>
      <c r="CB69" s="283"/>
      <c r="CC69" s="283"/>
      <c r="CD69" s="283"/>
      <c r="CE69" s="283"/>
      <c r="CF69" s="283"/>
      <c r="CG69" s="283"/>
      <c r="CH69" s="283"/>
      <c r="CI69" s="283"/>
      <c r="CJ69" s="283"/>
      <c r="CK69" s="482"/>
      <c r="CL69" s="283"/>
      <c r="CM69" s="283"/>
      <c r="CN69" s="283"/>
      <c r="CO69" s="283"/>
      <c r="CP69" s="283"/>
      <c r="CQ69" s="283"/>
      <c r="CR69" s="283"/>
      <c r="CS69" s="283"/>
      <c r="CT69" s="283"/>
      <c r="CU69" s="283"/>
      <c r="CV69" s="283"/>
      <c r="CW69" s="482"/>
      <c r="CX69" s="283"/>
      <c r="CY69" s="283"/>
      <c r="CZ69" s="283"/>
      <c r="DA69" s="283"/>
      <c r="DB69" s="283"/>
      <c r="DC69" s="283"/>
      <c r="DD69" s="283"/>
      <c r="DE69" s="283"/>
      <c r="DF69" s="283"/>
      <c r="DG69" s="283"/>
      <c r="DH69" s="283"/>
      <c r="DI69" s="482"/>
      <c r="DJ69" s="283"/>
      <c r="DK69" s="283"/>
      <c r="DL69" s="283"/>
      <c r="DM69" s="283"/>
      <c r="DN69" s="283"/>
      <c r="DO69" s="283"/>
      <c r="DP69" s="283"/>
      <c r="DQ69" s="283"/>
      <c r="DR69" s="283"/>
      <c r="DS69" s="283"/>
    </row>
    <row r="70" spans="1:127" s="281" customFormat="1">
      <c r="A70" s="706"/>
      <c r="B70" s="647">
        <v>2</v>
      </c>
      <c r="C70" s="648"/>
      <c r="D70" s="634"/>
      <c r="E70" s="634"/>
      <c r="F70" s="783"/>
      <c r="G70" s="649"/>
      <c r="H70" s="648"/>
      <c r="I70" s="634"/>
      <c r="J70" s="780"/>
      <c r="K70" s="780"/>
      <c r="L70" s="633"/>
      <c r="M70" s="648"/>
      <c r="N70" s="283"/>
      <c r="O70" s="283"/>
      <c r="P70" s="665"/>
      <c r="Q70" s="666"/>
      <c r="R70" s="665"/>
      <c r="S70" s="665"/>
      <c r="T70" s="665"/>
      <c r="U70" s="708"/>
      <c r="V70" s="283"/>
      <c r="W70" s="283"/>
      <c r="X70" s="283"/>
      <c r="Y70" s="283"/>
      <c r="Z70" s="283"/>
      <c r="AA70" s="283"/>
      <c r="AB70" s="283"/>
      <c r="AC70" s="482"/>
      <c r="AD70" s="283"/>
      <c r="AE70" s="283"/>
      <c r="AF70" s="283"/>
      <c r="AG70" s="283"/>
      <c r="AH70" s="283"/>
      <c r="AI70" s="283"/>
      <c r="AJ70" s="283"/>
      <c r="AK70" s="283"/>
      <c r="AL70" s="283"/>
      <c r="AM70" s="283"/>
      <c r="AN70" s="283"/>
      <c r="AO70" s="482"/>
      <c r="AP70" s="283"/>
      <c r="AQ70" s="283"/>
      <c r="AR70" s="283"/>
      <c r="AS70" s="283"/>
      <c r="AT70" s="283"/>
      <c r="AU70" s="283"/>
      <c r="AV70" s="283"/>
      <c r="AW70" s="283"/>
      <c r="AX70" s="283"/>
      <c r="AY70" s="283"/>
      <c r="AZ70" s="283"/>
      <c r="BA70" s="482"/>
      <c r="BB70" s="283"/>
      <c r="BC70" s="283"/>
      <c r="BD70" s="283"/>
      <c r="BE70" s="283"/>
      <c r="BF70" s="283"/>
      <c r="BG70" s="283"/>
      <c r="BH70" s="283"/>
      <c r="BI70" s="283"/>
      <c r="BJ70" s="283"/>
      <c r="BK70" s="283"/>
      <c r="BL70" s="283"/>
      <c r="BM70" s="482"/>
      <c r="BN70" s="283"/>
      <c r="BO70" s="283"/>
      <c r="BP70" s="283"/>
      <c r="BQ70" s="283"/>
      <c r="BR70" s="283"/>
      <c r="BS70" s="283"/>
      <c r="BT70" s="283"/>
      <c r="BU70" s="283"/>
      <c r="BV70" s="283"/>
      <c r="BW70" s="283"/>
      <c r="BX70" s="283"/>
      <c r="BY70" s="482"/>
      <c r="BZ70" s="283"/>
      <c r="CA70" s="283"/>
      <c r="CB70" s="283"/>
      <c r="CC70" s="283"/>
      <c r="CD70" s="283"/>
      <c r="CE70" s="283"/>
      <c r="CF70" s="283"/>
      <c r="CG70" s="283"/>
      <c r="CH70" s="283"/>
      <c r="CI70" s="283"/>
      <c r="CJ70" s="283"/>
      <c r="CK70" s="482"/>
      <c r="CL70" s="283"/>
      <c r="CM70" s="283"/>
      <c r="CN70" s="283"/>
      <c r="CO70" s="283"/>
      <c r="CP70" s="283"/>
      <c r="CQ70" s="283"/>
      <c r="CR70" s="283"/>
      <c r="CS70" s="283"/>
      <c r="CT70" s="283"/>
      <c r="CU70" s="283"/>
      <c r="CV70" s="283"/>
      <c r="CW70" s="482"/>
      <c r="CX70" s="283"/>
      <c r="CY70" s="283"/>
      <c r="CZ70" s="283"/>
      <c r="DA70" s="283"/>
      <c r="DB70" s="283"/>
      <c r="DC70" s="283"/>
      <c r="DD70" s="283"/>
      <c r="DE70" s="283"/>
      <c r="DF70" s="283"/>
      <c r="DG70" s="283"/>
      <c r="DH70" s="283"/>
      <c r="DI70" s="482"/>
      <c r="DJ70" s="283"/>
      <c r="DK70" s="283"/>
      <c r="DL70" s="283"/>
      <c r="DM70" s="283"/>
      <c r="DN70" s="283"/>
      <c r="DO70" s="283"/>
      <c r="DP70" s="283"/>
      <c r="DQ70" s="283"/>
      <c r="DR70" s="283"/>
      <c r="DS70" s="283"/>
    </row>
    <row r="71" spans="1:127" s="281" customFormat="1">
      <c r="A71" s="706"/>
      <c r="B71" s="647">
        <v>3</v>
      </c>
      <c r="C71" s="648"/>
      <c r="D71" s="634"/>
      <c r="E71" s="634"/>
      <c r="F71" s="783"/>
      <c r="G71" s="649"/>
      <c r="H71" s="648"/>
      <c r="I71" s="634"/>
      <c r="J71" s="780"/>
      <c r="K71" s="780"/>
      <c r="L71" s="633"/>
      <c r="M71" s="648"/>
      <c r="N71" s="283"/>
      <c r="O71" s="283"/>
      <c r="P71" s="665"/>
      <c r="Q71" s="666"/>
      <c r="R71" s="665"/>
      <c r="S71" s="665"/>
      <c r="T71" s="665"/>
      <c r="U71" s="708"/>
      <c r="V71" s="283"/>
      <c r="W71" s="283"/>
      <c r="X71" s="283"/>
      <c r="Y71" s="283"/>
      <c r="Z71" s="283"/>
      <c r="AA71" s="283"/>
      <c r="AB71" s="283"/>
      <c r="AC71" s="482"/>
      <c r="AD71" s="283"/>
      <c r="AE71" s="283"/>
      <c r="AF71" s="283"/>
      <c r="AG71" s="283"/>
      <c r="AH71" s="283"/>
      <c r="AI71" s="283"/>
      <c r="AJ71" s="283"/>
      <c r="AK71" s="283"/>
      <c r="AL71" s="283"/>
      <c r="AM71" s="283"/>
      <c r="AN71" s="283"/>
      <c r="AO71" s="482"/>
      <c r="AP71" s="283"/>
      <c r="AQ71" s="283"/>
      <c r="AR71" s="283"/>
      <c r="AS71" s="283"/>
      <c r="AT71" s="283"/>
      <c r="AU71" s="283"/>
      <c r="AV71" s="283"/>
      <c r="AW71" s="283"/>
      <c r="AX71" s="283"/>
      <c r="AY71" s="283"/>
      <c r="AZ71" s="283"/>
      <c r="BA71" s="482"/>
      <c r="BB71" s="283"/>
      <c r="BC71" s="283"/>
      <c r="BD71" s="283"/>
      <c r="BE71" s="283"/>
      <c r="BF71" s="283"/>
      <c r="BG71" s="283"/>
      <c r="BH71" s="283"/>
      <c r="BI71" s="283"/>
      <c r="BJ71" s="283"/>
      <c r="BK71" s="283"/>
      <c r="BL71" s="283"/>
      <c r="BM71" s="482"/>
      <c r="BN71" s="283"/>
      <c r="BO71" s="283"/>
      <c r="BP71" s="283"/>
      <c r="BQ71" s="283"/>
      <c r="BR71" s="283"/>
      <c r="BS71" s="283"/>
      <c r="BT71" s="283"/>
      <c r="BU71" s="283"/>
      <c r="BV71" s="283"/>
      <c r="BW71" s="283"/>
      <c r="BX71" s="283"/>
      <c r="BY71" s="482"/>
      <c r="BZ71" s="283"/>
      <c r="CA71" s="283"/>
      <c r="CB71" s="283"/>
      <c r="CC71" s="283"/>
      <c r="CD71" s="283"/>
      <c r="CE71" s="283"/>
      <c r="CF71" s="283"/>
      <c r="CG71" s="283"/>
      <c r="CH71" s="283"/>
      <c r="CI71" s="283"/>
      <c r="CJ71" s="283"/>
      <c r="CK71" s="482"/>
      <c r="CL71" s="283"/>
      <c r="CM71" s="283"/>
      <c r="CN71" s="283"/>
      <c r="CO71" s="283"/>
      <c r="CP71" s="283"/>
      <c r="CQ71" s="283"/>
      <c r="CR71" s="283"/>
      <c r="CS71" s="283"/>
      <c r="CT71" s="283"/>
      <c r="CU71" s="283"/>
      <c r="CV71" s="283"/>
      <c r="CW71" s="482"/>
      <c r="CX71" s="283"/>
      <c r="CY71" s="283"/>
      <c r="CZ71" s="283"/>
      <c r="DA71" s="283"/>
      <c r="DB71" s="283"/>
      <c r="DC71" s="283"/>
      <c r="DD71" s="283"/>
      <c r="DE71" s="283"/>
      <c r="DF71" s="283"/>
      <c r="DG71" s="283"/>
      <c r="DH71" s="283"/>
      <c r="DI71" s="482"/>
      <c r="DJ71" s="283"/>
      <c r="DK71" s="283"/>
      <c r="DL71" s="283"/>
      <c r="DM71" s="283"/>
      <c r="DN71" s="283"/>
      <c r="DO71" s="283"/>
      <c r="DP71" s="283"/>
      <c r="DQ71" s="283"/>
      <c r="DR71" s="283"/>
      <c r="DS71" s="283"/>
    </row>
    <row r="72" spans="1:127" s="281" customFormat="1">
      <c r="A72" s="706"/>
      <c r="B72" s="647">
        <v>4</v>
      </c>
      <c r="C72" s="648"/>
      <c r="D72" s="634"/>
      <c r="E72" s="634"/>
      <c r="F72" s="783"/>
      <c r="G72" s="649"/>
      <c r="H72" s="648"/>
      <c r="I72" s="634"/>
      <c r="J72" s="780"/>
      <c r="K72" s="780"/>
      <c r="L72" s="633"/>
      <c r="M72" s="648"/>
      <c r="N72" s="283"/>
      <c r="O72" s="283"/>
      <c r="P72" s="665"/>
      <c r="Q72" s="666"/>
      <c r="R72" s="665"/>
      <c r="S72" s="665"/>
      <c r="T72" s="665"/>
      <c r="U72" s="708"/>
      <c r="V72" s="283"/>
      <c r="W72" s="283"/>
      <c r="X72" s="283"/>
      <c r="Y72" s="283"/>
      <c r="Z72" s="283"/>
      <c r="AA72" s="283"/>
      <c r="AB72" s="283"/>
      <c r="AC72" s="482"/>
      <c r="AD72" s="283"/>
      <c r="AE72" s="283"/>
      <c r="AF72" s="283"/>
      <c r="AG72" s="283"/>
      <c r="AH72" s="283"/>
      <c r="AI72" s="283"/>
      <c r="AJ72" s="283"/>
      <c r="AK72" s="283"/>
      <c r="AL72" s="283"/>
      <c r="AM72" s="283"/>
      <c r="AN72" s="283"/>
      <c r="AO72" s="482"/>
      <c r="AP72" s="283"/>
      <c r="AQ72" s="283"/>
      <c r="AR72" s="283"/>
      <c r="AS72" s="283"/>
      <c r="AT72" s="283"/>
      <c r="AU72" s="283"/>
      <c r="AV72" s="283"/>
      <c r="AW72" s="283"/>
      <c r="AX72" s="283"/>
      <c r="AY72" s="283"/>
      <c r="AZ72" s="283"/>
      <c r="BA72" s="482"/>
      <c r="BB72" s="283"/>
      <c r="BC72" s="283"/>
      <c r="BD72" s="283"/>
      <c r="BE72" s="283"/>
      <c r="BF72" s="283"/>
      <c r="BG72" s="283"/>
      <c r="BH72" s="283"/>
      <c r="BI72" s="283"/>
      <c r="BJ72" s="283"/>
      <c r="BK72" s="283"/>
      <c r="BL72" s="283"/>
      <c r="BM72" s="482"/>
      <c r="BN72" s="283"/>
      <c r="BO72" s="283"/>
      <c r="BP72" s="283"/>
      <c r="BQ72" s="283"/>
      <c r="BR72" s="283"/>
      <c r="BS72" s="283"/>
      <c r="BT72" s="283"/>
      <c r="BU72" s="283"/>
      <c r="BV72" s="283"/>
      <c r="BW72" s="283"/>
      <c r="BX72" s="283"/>
      <c r="BY72" s="482"/>
      <c r="BZ72" s="283"/>
      <c r="CA72" s="283"/>
      <c r="CB72" s="283"/>
      <c r="CC72" s="283"/>
      <c r="CD72" s="283"/>
      <c r="CE72" s="283"/>
      <c r="CF72" s="283"/>
      <c r="CG72" s="283"/>
      <c r="CH72" s="283"/>
      <c r="CI72" s="283"/>
      <c r="CJ72" s="283"/>
      <c r="CK72" s="482"/>
      <c r="CL72" s="283"/>
      <c r="CM72" s="283"/>
      <c r="CN72" s="283"/>
      <c r="CO72" s="283"/>
      <c r="CP72" s="283"/>
      <c r="CQ72" s="283"/>
      <c r="CR72" s="283"/>
      <c r="CS72" s="283"/>
      <c r="CT72" s="283"/>
      <c r="CU72" s="283"/>
      <c r="CV72" s="283"/>
      <c r="CW72" s="482"/>
      <c r="CX72" s="283"/>
      <c r="CY72" s="283"/>
      <c r="CZ72" s="283"/>
      <c r="DA72" s="283"/>
      <c r="DB72" s="283"/>
      <c r="DC72" s="283"/>
      <c r="DD72" s="283"/>
      <c r="DE72" s="283"/>
      <c r="DF72" s="283"/>
      <c r="DG72" s="283"/>
      <c r="DH72" s="283"/>
      <c r="DI72" s="482"/>
      <c r="DJ72" s="283"/>
      <c r="DK72" s="283"/>
      <c r="DL72" s="283"/>
      <c r="DM72" s="283"/>
      <c r="DN72" s="283"/>
      <c r="DO72" s="283"/>
      <c r="DP72" s="283"/>
      <c r="DQ72" s="283"/>
      <c r="DR72" s="283"/>
      <c r="DS72" s="283"/>
    </row>
    <row r="73" spans="1:127" s="281" customFormat="1">
      <c r="A73" s="706"/>
      <c r="B73" s="647">
        <v>5</v>
      </c>
      <c r="C73" s="648"/>
      <c r="D73" s="634"/>
      <c r="E73" s="634"/>
      <c r="F73" s="783"/>
      <c r="G73" s="649"/>
      <c r="H73" s="648"/>
      <c r="I73" s="634"/>
      <c r="J73" s="780"/>
      <c r="K73" s="780"/>
      <c r="L73" s="633"/>
      <c r="M73" s="648"/>
      <c r="N73" s="283"/>
      <c r="O73" s="283"/>
      <c r="P73" s="665"/>
      <c r="Q73" s="666"/>
      <c r="R73" s="665"/>
      <c r="S73" s="665"/>
      <c r="T73" s="665"/>
      <c r="U73" s="708"/>
      <c r="V73" s="283"/>
      <c r="W73" s="283"/>
      <c r="X73" s="283"/>
      <c r="Y73" s="283"/>
      <c r="Z73" s="283"/>
      <c r="AA73" s="283"/>
      <c r="AB73" s="283"/>
      <c r="AC73" s="482"/>
      <c r="AD73" s="283"/>
      <c r="AE73" s="283"/>
      <c r="AF73" s="283"/>
      <c r="AG73" s="283"/>
      <c r="AH73" s="283"/>
      <c r="AI73" s="283"/>
      <c r="AJ73" s="283"/>
      <c r="AK73" s="283"/>
      <c r="AL73" s="283"/>
      <c r="AM73" s="283"/>
      <c r="AN73" s="283"/>
      <c r="AO73" s="482"/>
      <c r="AP73" s="283"/>
      <c r="AQ73" s="283"/>
      <c r="AR73" s="283"/>
      <c r="AS73" s="283"/>
      <c r="AT73" s="283"/>
      <c r="AU73" s="283"/>
      <c r="AV73" s="283"/>
      <c r="AW73" s="283"/>
      <c r="AX73" s="283"/>
      <c r="AY73" s="283"/>
      <c r="AZ73" s="283"/>
      <c r="BA73" s="482"/>
      <c r="BB73" s="283"/>
      <c r="BC73" s="283"/>
      <c r="BD73" s="283"/>
      <c r="BE73" s="283"/>
      <c r="BF73" s="283"/>
      <c r="BG73" s="283"/>
      <c r="BH73" s="283"/>
      <c r="BI73" s="283"/>
      <c r="BJ73" s="283"/>
      <c r="BK73" s="283"/>
      <c r="BL73" s="283"/>
      <c r="BM73" s="482"/>
      <c r="BN73" s="283"/>
      <c r="BO73" s="283"/>
      <c r="BP73" s="283"/>
      <c r="BQ73" s="283"/>
      <c r="BR73" s="283"/>
      <c r="BS73" s="283"/>
      <c r="BT73" s="283"/>
      <c r="BU73" s="283"/>
      <c r="BV73" s="283"/>
      <c r="BW73" s="283"/>
      <c r="BX73" s="283"/>
      <c r="BY73" s="482"/>
      <c r="BZ73" s="283"/>
      <c r="CA73" s="283"/>
      <c r="CB73" s="283"/>
      <c r="CC73" s="283"/>
      <c r="CD73" s="283"/>
      <c r="CE73" s="283"/>
      <c r="CF73" s="283"/>
      <c r="CG73" s="283"/>
      <c r="CH73" s="283"/>
      <c r="CI73" s="283"/>
      <c r="CJ73" s="283"/>
      <c r="CK73" s="482"/>
      <c r="CL73" s="283"/>
      <c r="CM73" s="283"/>
      <c r="CN73" s="283"/>
      <c r="CO73" s="283"/>
      <c r="CP73" s="283"/>
      <c r="CQ73" s="283"/>
      <c r="CR73" s="283"/>
      <c r="CS73" s="283"/>
      <c r="CT73" s="283"/>
      <c r="CU73" s="283"/>
      <c r="CV73" s="283"/>
      <c r="CW73" s="482"/>
      <c r="CX73" s="283"/>
      <c r="CY73" s="283"/>
      <c r="CZ73" s="283"/>
      <c r="DA73" s="283"/>
      <c r="DB73" s="283"/>
      <c r="DC73" s="283"/>
      <c r="DD73" s="283"/>
      <c r="DE73" s="283"/>
      <c r="DF73" s="283"/>
      <c r="DG73" s="283"/>
      <c r="DH73" s="283"/>
      <c r="DI73" s="482"/>
      <c r="DJ73" s="283"/>
      <c r="DK73" s="283"/>
      <c r="DL73" s="283"/>
      <c r="DM73" s="283"/>
      <c r="DN73" s="283"/>
      <c r="DO73" s="283"/>
      <c r="DP73" s="283"/>
      <c r="DQ73" s="283"/>
      <c r="DR73" s="283"/>
      <c r="DS73" s="283"/>
    </row>
    <row r="74" spans="1:127" s="281" customFormat="1">
      <c r="A74" s="706"/>
      <c r="B74" s="647">
        <v>6</v>
      </c>
      <c r="C74" s="648"/>
      <c r="D74" s="634"/>
      <c r="E74" s="634"/>
      <c r="F74" s="783"/>
      <c r="G74" s="649"/>
      <c r="H74" s="648"/>
      <c r="I74" s="634"/>
      <c r="J74" s="780"/>
      <c r="K74" s="780"/>
      <c r="L74" s="633"/>
      <c r="M74" s="648"/>
      <c r="N74" s="283"/>
      <c r="O74" s="283"/>
      <c r="P74" s="665"/>
      <c r="Q74" s="665"/>
      <c r="R74" s="665"/>
      <c r="S74" s="665"/>
      <c r="T74" s="665"/>
      <c r="U74" s="708"/>
      <c r="V74" s="283"/>
      <c r="W74" s="283"/>
      <c r="X74" s="283"/>
      <c r="Y74" s="283"/>
      <c r="Z74" s="283"/>
      <c r="AA74" s="283"/>
      <c r="AB74" s="283"/>
      <c r="AC74" s="482"/>
      <c r="AD74" s="283"/>
      <c r="AE74" s="283"/>
      <c r="AF74" s="283"/>
      <c r="AG74" s="283"/>
      <c r="AH74" s="283"/>
      <c r="AI74" s="283"/>
      <c r="AJ74" s="283"/>
      <c r="AK74" s="283"/>
      <c r="AL74" s="283"/>
      <c r="AM74" s="283"/>
      <c r="AN74" s="283"/>
      <c r="AO74" s="482"/>
      <c r="AP74" s="283"/>
      <c r="AQ74" s="283"/>
      <c r="AR74" s="283"/>
      <c r="AS74" s="283"/>
      <c r="AT74" s="283"/>
      <c r="AU74" s="283"/>
      <c r="AV74" s="283"/>
      <c r="AW74" s="283"/>
      <c r="AX74" s="283"/>
      <c r="AY74" s="283"/>
      <c r="AZ74" s="283"/>
      <c r="BA74" s="482"/>
      <c r="BB74" s="283"/>
      <c r="BC74" s="283"/>
      <c r="BD74" s="283"/>
      <c r="BE74" s="283"/>
      <c r="BF74" s="283"/>
      <c r="BG74" s="283"/>
      <c r="BH74" s="283"/>
      <c r="BI74" s="283"/>
      <c r="BJ74" s="283"/>
      <c r="BK74" s="283"/>
      <c r="BL74" s="283"/>
      <c r="BM74" s="482"/>
      <c r="BN74" s="283"/>
      <c r="BO74" s="283"/>
      <c r="BP74" s="283"/>
      <c r="BQ74" s="283"/>
      <c r="BR74" s="283"/>
      <c r="BS74" s="283"/>
      <c r="BT74" s="283"/>
      <c r="BU74" s="283"/>
      <c r="BV74" s="283"/>
      <c r="BW74" s="283"/>
      <c r="BX74" s="283"/>
      <c r="BY74" s="482"/>
      <c r="BZ74" s="283"/>
      <c r="CA74" s="283"/>
      <c r="CB74" s="283"/>
      <c r="CC74" s="283"/>
      <c r="CD74" s="283"/>
      <c r="CE74" s="283"/>
      <c r="CF74" s="283"/>
      <c r="CG74" s="283"/>
      <c r="CH74" s="283"/>
      <c r="CI74" s="283"/>
      <c r="CJ74" s="283"/>
      <c r="CK74" s="482"/>
      <c r="CL74" s="283"/>
      <c r="CM74" s="283"/>
      <c r="CN74" s="283"/>
      <c r="CO74" s="283"/>
      <c r="CP74" s="283"/>
      <c r="CQ74" s="283"/>
      <c r="CR74" s="283"/>
      <c r="CS74" s="283"/>
      <c r="CT74" s="283"/>
      <c r="CU74" s="283"/>
      <c r="CV74" s="283"/>
      <c r="CW74" s="482"/>
      <c r="CX74" s="283"/>
      <c r="CY74" s="283"/>
      <c r="CZ74" s="283"/>
      <c r="DA74" s="283"/>
      <c r="DB74" s="283"/>
      <c r="DC74" s="283"/>
      <c r="DD74" s="283"/>
      <c r="DE74" s="283"/>
      <c r="DF74" s="283"/>
      <c r="DG74" s="283"/>
      <c r="DH74" s="283"/>
      <c r="DI74" s="482"/>
      <c r="DJ74" s="283"/>
      <c r="DK74" s="283"/>
      <c r="DL74" s="283"/>
      <c r="DM74" s="283"/>
      <c r="DN74" s="283"/>
      <c r="DO74" s="283"/>
      <c r="DP74" s="283"/>
      <c r="DQ74" s="283"/>
      <c r="DR74" s="283"/>
      <c r="DS74" s="283"/>
    </row>
    <row r="75" spans="1:127" s="281" customFormat="1">
      <c r="A75" s="706"/>
      <c r="B75" s="647">
        <v>7</v>
      </c>
      <c r="C75" s="648"/>
      <c r="D75" s="634"/>
      <c r="E75" s="634"/>
      <c r="F75" s="783"/>
      <c r="G75" s="649"/>
      <c r="H75" s="648"/>
      <c r="I75" s="634"/>
      <c r="J75" s="780"/>
      <c r="K75" s="780"/>
      <c r="L75" s="633"/>
      <c r="M75" s="648"/>
      <c r="N75" s="283"/>
      <c r="O75" s="283"/>
      <c r="P75" s="665"/>
      <c r="Q75" s="665"/>
      <c r="R75" s="665"/>
      <c r="S75" s="665"/>
      <c r="T75" s="665"/>
      <c r="U75" s="708"/>
      <c r="V75" s="283"/>
      <c r="W75" s="283"/>
      <c r="X75" s="283"/>
      <c r="Y75" s="283"/>
      <c r="Z75" s="283"/>
      <c r="AA75" s="283"/>
      <c r="AB75" s="283"/>
      <c r="AC75" s="482"/>
      <c r="AD75" s="283"/>
      <c r="AE75" s="283"/>
      <c r="AF75" s="283"/>
      <c r="AG75" s="283"/>
      <c r="AH75" s="283"/>
      <c r="AI75" s="283"/>
      <c r="AJ75" s="283"/>
      <c r="AK75" s="283"/>
      <c r="AL75" s="283"/>
      <c r="AM75" s="283"/>
      <c r="AN75" s="283"/>
      <c r="AO75" s="482"/>
      <c r="AP75" s="283"/>
      <c r="AQ75" s="283"/>
      <c r="AR75" s="283"/>
      <c r="AS75" s="283"/>
      <c r="AT75" s="283"/>
      <c r="AU75" s="283"/>
      <c r="AV75" s="283"/>
      <c r="AW75" s="283"/>
      <c r="AX75" s="283"/>
      <c r="AY75" s="283"/>
      <c r="AZ75" s="283"/>
      <c r="BA75" s="482"/>
      <c r="BB75" s="283"/>
      <c r="BC75" s="283"/>
      <c r="BD75" s="283"/>
      <c r="BE75" s="283"/>
      <c r="BF75" s="283"/>
      <c r="BG75" s="283"/>
      <c r="BH75" s="283"/>
      <c r="BI75" s="283"/>
      <c r="BJ75" s="283"/>
      <c r="BK75" s="283"/>
      <c r="BL75" s="283"/>
      <c r="BM75" s="482"/>
      <c r="BN75" s="283"/>
      <c r="BO75" s="283"/>
      <c r="BP75" s="283"/>
      <c r="BQ75" s="283"/>
      <c r="BR75" s="283"/>
      <c r="BS75" s="283"/>
      <c r="BT75" s="283"/>
      <c r="BU75" s="283"/>
      <c r="BV75" s="283"/>
      <c r="BW75" s="283"/>
      <c r="BX75" s="283"/>
      <c r="BY75" s="482"/>
      <c r="BZ75" s="283"/>
      <c r="CA75" s="283"/>
      <c r="CB75" s="283"/>
      <c r="CC75" s="283"/>
      <c r="CD75" s="283"/>
      <c r="CE75" s="283"/>
      <c r="CF75" s="283"/>
      <c r="CG75" s="283"/>
      <c r="CH75" s="283"/>
      <c r="CI75" s="283"/>
      <c r="CJ75" s="283"/>
      <c r="CK75" s="482"/>
      <c r="CL75" s="283"/>
      <c r="CM75" s="283"/>
      <c r="CN75" s="283"/>
      <c r="CO75" s="283"/>
      <c r="CP75" s="283"/>
      <c r="CQ75" s="283"/>
      <c r="CR75" s="283"/>
      <c r="CS75" s="283"/>
      <c r="CT75" s="283"/>
      <c r="CU75" s="283"/>
      <c r="CV75" s="283"/>
      <c r="CW75" s="482"/>
      <c r="CX75" s="283"/>
      <c r="CY75" s="283"/>
      <c r="CZ75" s="283"/>
      <c r="DA75" s="283"/>
      <c r="DB75" s="283"/>
      <c r="DC75" s="283"/>
      <c r="DD75" s="283"/>
      <c r="DE75" s="283"/>
      <c r="DF75" s="283"/>
      <c r="DG75" s="283"/>
      <c r="DH75" s="283"/>
      <c r="DI75" s="482"/>
      <c r="DJ75" s="283"/>
      <c r="DK75" s="283"/>
      <c r="DL75" s="283"/>
      <c r="DM75" s="283"/>
      <c r="DN75" s="283"/>
      <c r="DO75" s="283"/>
      <c r="DP75" s="283"/>
      <c r="DQ75" s="283"/>
      <c r="DR75" s="283"/>
      <c r="DS75" s="283"/>
    </row>
    <row r="76" spans="1:127" s="281" customFormat="1">
      <c r="A76" s="706"/>
      <c r="B76" s="647">
        <v>8</v>
      </c>
      <c r="C76" s="648"/>
      <c r="D76" s="634"/>
      <c r="E76" s="634"/>
      <c r="F76" s="783"/>
      <c r="G76" s="649"/>
      <c r="H76" s="648"/>
      <c r="I76" s="634"/>
      <c r="J76" s="780"/>
      <c r="K76" s="780"/>
      <c r="L76" s="633"/>
      <c r="M76" s="648"/>
      <c r="N76" s="283"/>
      <c r="O76" s="283"/>
      <c r="P76" s="665"/>
      <c r="Q76" s="665"/>
      <c r="R76" s="665"/>
      <c r="S76" s="665"/>
      <c r="T76" s="665"/>
      <c r="U76" s="708"/>
      <c r="V76" s="283"/>
      <c r="W76" s="283"/>
      <c r="X76" s="283"/>
      <c r="Y76" s="283"/>
      <c r="Z76" s="283"/>
      <c r="AA76" s="283"/>
      <c r="AB76" s="283"/>
      <c r="AC76" s="482"/>
      <c r="AD76" s="283"/>
      <c r="AE76" s="283"/>
      <c r="AF76" s="283"/>
      <c r="AG76" s="283"/>
      <c r="AH76" s="283"/>
      <c r="AI76" s="283"/>
      <c r="AJ76" s="283"/>
      <c r="AK76" s="283"/>
      <c r="AL76" s="283"/>
      <c r="AM76" s="283"/>
      <c r="AN76" s="283"/>
      <c r="AO76" s="482"/>
      <c r="AP76" s="283"/>
      <c r="AQ76" s="283"/>
      <c r="AR76" s="283"/>
      <c r="AS76" s="283"/>
      <c r="AT76" s="283"/>
      <c r="AU76" s="283"/>
      <c r="AV76" s="283"/>
      <c r="AW76" s="283"/>
      <c r="AX76" s="283"/>
      <c r="AY76" s="283"/>
      <c r="AZ76" s="283"/>
      <c r="BA76" s="482"/>
      <c r="BB76" s="283"/>
      <c r="BC76" s="283"/>
      <c r="BD76" s="283"/>
      <c r="BE76" s="283"/>
      <c r="BF76" s="283"/>
      <c r="BG76" s="283"/>
      <c r="BH76" s="283"/>
      <c r="BI76" s="283"/>
      <c r="BJ76" s="283"/>
      <c r="BK76" s="283"/>
      <c r="BL76" s="283"/>
      <c r="BM76" s="482"/>
      <c r="BN76" s="283"/>
      <c r="BO76" s="283"/>
      <c r="BP76" s="283"/>
      <c r="BQ76" s="283"/>
      <c r="BR76" s="283"/>
      <c r="BS76" s="283"/>
      <c r="BT76" s="283"/>
      <c r="BU76" s="283"/>
      <c r="BV76" s="283"/>
      <c r="BW76" s="283"/>
      <c r="BX76" s="283"/>
      <c r="BY76" s="482"/>
      <c r="BZ76" s="283"/>
      <c r="CA76" s="283"/>
      <c r="CB76" s="283"/>
      <c r="CC76" s="283"/>
      <c r="CD76" s="283"/>
      <c r="CE76" s="283"/>
      <c r="CF76" s="283"/>
      <c r="CG76" s="283"/>
      <c r="CH76" s="283"/>
      <c r="CI76" s="283"/>
      <c r="CJ76" s="283"/>
      <c r="CK76" s="482"/>
      <c r="CL76" s="283"/>
      <c r="CM76" s="283"/>
      <c r="CN76" s="283"/>
      <c r="CO76" s="283"/>
      <c r="CP76" s="283"/>
      <c r="CQ76" s="283"/>
      <c r="CR76" s="283"/>
      <c r="CS76" s="283"/>
      <c r="CT76" s="283"/>
      <c r="CU76" s="283"/>
      <c r="CV76" s="283"/>
      <c r="CW76" s="482"/>
      <c r="CX76" s="283"/>
      <c r="CY76" s="283"/>
      <c r="CZ76" s="283"/>
      <c r="DA76" s="283"/>
      <c r="DB76" s="283"/>
      <c r="DC76" s="283"/>
      <c r="DD76" s="283"/>
      <c r="DE76" s="283"/>
      <c r="DF76" s="283"/>
      <c r="DG76" s="283"/>
      <c r="DH76" s="283"/>
      <c r="DI76" s="482"/>
      <c r="DJ76" s="283"/>
      <c r="DK76" s="283"/>
      <c r="DL76" s="283"/>
      <c r="DM76" s="283"/>
      <c r="DN76" s="283"/>
      <c r="DO76" s="283"/>
      <c r="DP76" s="283"/>
      <c r="DQ76" s="283"/>
      <c r="DR76" s="283"/>
      <c r="DS76" s="283"/>
    </row>
    <row r="77" spans="1:127" s="281" customFormat="1">
      <c r="A77" s="706"/>
      <c r="B77" s="647">
        <v>9</v>
      </c>
      <c r="C77" s="648"/>
      <c r="D77" s="634"/>
      <c r="E77" s="634"/>
      <c r="F77" s="783"/>
      <c r="G77" s="649"/>
      <c r="H77" s="648"/>
      <c r="I77" s="634"/>
      <c r="J77" s="780"/>
      <c r="K77" s="780"/>
      <c r="L77" s="633"/>
      <c r="M77" s="648"/>
      <c r="N77" s="283"/>
      <c r="O77" s="283"/>
      <c r="P77" s="665"/>
      <c r="Q77" s="665"/>
      <c r="R77" s="665"/>
      <c r="S77" s="665"/>
      <c r="T77" s="665"/>
      <c r="U77" s="708"/>
      <c r="V77" s="283"/>
      <c r="W77" s="283"/>
      <c r="X77" s="283"/>
      <c r="Y77" s="283"/>
      <c r="Z77" s="283"/>
      <c r="AA77" s="283"/>
      <c r="AB77" s="283"/>
      <c r="AC77" s="482"/>
      <c r="AD77" s="283"/>
      <c r="AE77" s="283"/>
      <c r="AF77" s="283"/>
      <c r="AG77" s="283"/>
      <c r="AH77" s="283"/>
      <c r="AI77" s="283"/>
      <c r="AJ77" s="283"/>
      <c r="AK77" s="283"/>
      <c r="AL77" s="283"/>
      <c r="AM77" s="283"/>
      <c r="AN77" s="283"/>
      <c r="AO77" s="482"/>
      <c r="AP77" s="283"/>
      <c r="AQ77" s="283"/>
      <c r="AR77" s="283"/>
      <c r="AS77" s="283"/>
      <c r="AT77" s="283"/>
      <c r="AU77" s="283"/>
      <c r="AV77" s="283"/>
      <c r="AW77" s="283"/>
      <c r="AX77" s="283"/>
      <c r="AY77" s="283"/>
      <c r="AZ77" s="283"/>
      <c r="BA77" s="482"/>
      <c r="BB77" s="283"/>
      <c r="BC77" s="283"/>
      <c r="BD77" s="283"/>
      <c r="BE77" s="283"/>
      <c r="BF77" s="283"/>
      <c r="BG77" s="283"/>
      <c r="BH77" s="283"/>
      <c r="BI77" s="283"/>
      <c r="BJ77" s="283"/>
      <c r="BK77" s="283"/>
      <c r="BL77" s="283"/>
      <c r="BM77" s="482"/>
      <c r="BN77" s="283"/>
      <c r="BO77" s="283"/>
      <c r="BP77" s="283"/>
      <c r="BQ77" s="283"/>
      <c r="BR77" s="283"/>
      <c r="BS77" s="283"/>
      <c r="BT77" s="283"/>
      <c r="BU77" s="283"/>
      <c r="BV77" s="283"/>
      <c r="BW77" s="283"/>
      <c r="BX77" s="283"/>
      <c r="BY77" s="482"/>
      <c r="BZ77" s="283"/>
      <c r="CA77" s="283"/>
      <c r="CB77" s="283"/>
      <c r="CC77" s="283"/>
      <c r="CD77" s="283"/>
      <c r="CE77" s="283"/>
      <c r="CF77" s="283"/>
      <c r="CG77" s="283"/>
      <c r="CH77" s="283"/>
      <c r="CI77" s="283"/>
      <c r="CJ77" s="283"/>
      <c r="CK77" s="482"/>
      <c r="CL77" s="283"/>
      <c r="CM77" s="283"/>
      <c r="CN77" s="283"/>
      <c r="CO77" s="283"/>
      <c r="CP77" s="283"/>
      <c r="CQ77" s="283"/>
      <c r="CR77" s="283"/>
      <c r="CS77" s="283"/>
      <c r="CT77" s="283"/>
      <c r="CU77" s="283"/>
      <c r="CV77" s="283"/>
      <c r="CW77" s="482"/>
      <c r="CX77" s="283"/>
      <c r="CY77" s="283"/>
      <c r="CZ77" s="283"/>
      <c r="DA77" s="283"/>
      <c r="DB77" s="283"/>
      <c r="DC77" s="283"/>
      <c r="DD77" s="283"/>
      <c r="DE77" s="283"/>
      <c r="DF77" s="283"/>
      <c r="DG77" s="283"/>
      <c r="DH77" s="283"/>
      <c r="DI77" s="482"/>
      <c r="DJ77" s="283"/>
      <c r="DK77" s="283"/>
      <c r="DL77" s="283"/>
      <c r="DM77" s="283"/>
      <c r="DN77" s="283"/>
      <c r="DO77" s="283"/>
      <c r="DP77" s="283"/>
      <c r="DQ77" s="283"/>
      <c r="DR77" s="283"/>
      <c r="DS77" s="283"/>
    </row>
    <row r="78" spans="1:127" s="281" customFormat="1">
      <c r="A78" s="706"/>
      <c r="B78" s="647">
        <v>10</v>
      </c>
      <c r="C78" s="648"/>
      <c r="D78" s="634"/>
      <c r="E78" s="634"/>
      <c r="F78" s="783"/>
      <c r="G78" s="649"/>
      <c r="H78" s="648"/>
      <c r="I78" s="634"/>
      <c r="J78" s="780"/>
      <c r="K78" s="780"/>
      <c r="L78" s="633"/>
      <c r="M78" s="648"/>
      <c r="N78" s="283"/>
      <c r="O78" s="283"/>
      <c r="P78" s="665"/>
      <c r="Q78" s="665"/>
      <c r="R78" s="665"/>
      <c r="S78" s="665"/>
      <c r="T78" s="665"/>
      <c r="U78" s="708"/>
      <c r="V78" s="283"/>
      <c r="W78" s="283"/>
      <c r="X78" s="283"/>
      <c r="Y78" s="283"/>
      <c r="Z78" s="283"/>
      <c r="AA78" s="283"/>
      <c r="AB78" s="283"/>
      <c r="AC78" s="482"/>
      <c r="AD78" s="283"/>
      <c r="AE78" s="283"/>
      <c r="AF78" s="283"/>
      <c r="AG78" s="283"/>
      <c r="AH78" s="283"/>
      <c r="AI78" s="283"/>
      <c r="AJ78" s="283"/>
      <c r="AK78" s="283"/>
      <c r="AL78" s="283"/>
      <c r="AM78" s="283"/>
      <c r="AN78" s="283"/>
      <c r="AO78" s="482"/>
      <c r="AP78" s="283"/>
      <c r="AQ78" s="283"/>
      <c r="AR78" s="283"/>
      <c r="AS78" s="283"/>
      <c r="AT78" s="283"/>
      <c r="AU78" s="283"/>
      <c r="AV78" s="283"/>
      <c r="AW78" s="283"/>
      <c r="AX78" s="283"/>
      <c r="AY78" s="283"/>
      <c r="AZ78" s="283"/>
      <c r="BA78" s="482"/>
      <c r="BB78" s="283"/>
      <c r="BC78" s="283"/>
      <c r="BD78" s="283"/>
      <c r="BE78" s="283"/>
      <c r="BF78" s="283"/>
      <c r="BG78" s="283"/>
      <c r="BH78" s="283"/>
      <c r="BI78" s="283"/>
      <c r="BJ78" s="283"/>
      <c r="BK78" s="283"/>
      <c r="BL78" s="283"/>
      <c r="BM78" s="482"/>
      <c r="BN78" s="283"/>
      <c r="BO78" s="283"/>
      <c r="BP78" s="283"/>
      <c r="BQ78" s="283"/>
      <c r="BR78" s="283"/>
      <c r="BS78" s="283"/>
      <c r="BT78" s="283"/>
      <c r="BU78" s="283"/>
      <c r="BV78" s="283"/>
      <c r="BW78" s="283"/>
      <c r="BX78" s="283"/>
      <c r="BY78" s="482"/>
      <c r="BZ78" s="283"/>
      <c r="CA78" s="283"/>
      <c r="CB78" s="283"/>
      <c r="CC78" s="283"/>
      <c r="CD78" s="283"/>
      <c r="CE78" s="283"/>
      <c r="CF78" s="283"/>
      <c r="CG78" s="283"/>
      <c r="CH78" s="283"/>
      <c r="CI78" s="283"/>
      <c r="CJ78" s="283"/>
      <c r="CK78" s="482"/>
      <c r="CL78" s="283"/>
      <c r="CM78" s="283"/>
      <c r="CN78" s="283"/>
      <c r="CO78" s="283"/>
      <c r="CP78" s="283"/>
      <c r="CQ78" s="283"/>
      <c r="CR78" s="283"/>
      <c r="CS78" s="283"/>
      <c r="CT78" s="283"/>
      <c r="CU78" s="283"/>
      <c r="CV78" s="283"/>
      <c r="CW78" s="482"/>
      <c r="CX78" s="283"/>
      <c r="CY78" s="283"/>
      <c r="CZ78" s="283"/>
      <c r="DA78" s="283"/>
      <c r="DB78" s="283"/>
      <c r="DC78" s="283"/>
      <c r="DD78" s="283"/>
      <c r="DE78" s="283"/>
      <c r="DF78" s="283"/>
      <c r="DG78" s="283"/>
      <c r="DH78" s="283"/>
      <c r="DI78" s="482"/>
      <c r="DJ78" s="283"/>
      <c r="DK78" s="283"/>
      <c r="DL78" s="283"/>
      <c r="DM78" s="283"/>
      <c r="DN78" s="283"/>
      <c r="DO78" s="283"/>
      <c r="DP78" s="283"/>
      <c r="DQ78" s="283"/>
      <c r="DR78" s="283"/>
      <c r="DS78" s="283"/>
    </row>
    <row r="79" spans="1:127" s="281" customFormat="1">
      <c r="A79" s="706"/>
      <c r="B79" s="647">
        <v>11</v>
      </c>
      <c r="C79" s="648"/>
      <c r="D79" s="634"/>
      <c r="E79" s="634"/>
      <c r="F79" s="783"/>
      <c r="G79" s="649"/>
      <c r="H79" s="648"/>
      <c r="I79" s="634"/>
      <c r="J79" s="780"/>
      <c r="K79" s="780"/>
      <c r="L79" s="633"/>
      <c r="M79" s="648"/>
      <c r="N79" s="283"/>
      <c r="O79" s="283"/>
      <c r="P79" s="665"/>
      <c r="Q79" s="665"/>
      <c r="R79" s="665"/>
      <c r="S79" s="665"/>
      <c r="T79" s="665"/>
      <c r="U79" s="708"/>
      <c r="V79" s="283"/>
      <c r="W79" s="283"/>
      <c r="X79" s="283"/>
      <c r="Y79" s="283"/>
      <c r="Z79" s="283"/>
      <c r="AA79" s="283"/>
      <c r="AB79" s="283"/>
      <c r="AC79" s="283"/>
      <c r="AD79" s="283"/>
      <c r="AE79" s="283"/>
      <c r="AF79" s="283"/>
      <c r="AG79" s="482"/>
      <c r="AH79" s="283"/>
      <c r="AI79" s="283"/>
      <c r="AJ79" s="283"/>
      <c r="AK79" s="283"/>
      <c r="AL79" s="283"/>
      <c r="AM79" s="283"/>
      <c r="AN79" s="283"/>
      <c r="AO79" s="283"/>
      <c r="AP79" s="283"/>
      <c r="AQ79" s="283"/>
      <c r="AR79" s="283"/>
      <c r="AS79" s="482"/>
      <c r="AT79" s="283"/>
      <c r="AU79" s="283"/>
      <c r="AV79" s="283"/>
      <c r="AW79" s="283"/>
      <c r="AX79" s="283"/>
      <c r="AY79" s="283"/>
      <c r="AZ79" s="283"/>
      <c r="BA79" s="283"/>
      <c r="BB79" s="283"/>
      <c r="BC79" s="283"/>
      <c r="BD79" s="283"/>
      <c r="BE79" s="482"/>
      <c r="BF79" s="283"/>
      <c r="BG79" s="283"/>
      <c r="BH79" s="283"/>
      <c r="BI79" s="283"/>
      <c r="BJ79" s="283"/>
      <c r="BK79" s="283"/>
      <c r="BL79" s="283"/>
      <c r="BM79" s="283"/>
      <c r="BN79" s="283"/>
      <c r="BO79" s="283"/>
      <c r="BP79" s="283"/>
      <c r="BQ79" s="482"/>
      <c r="BR79" s="283"/>
      <c r="BS79" s="283"/>
      <c r="BT79" s="283"/>
      <c r="BU79" s="283"/>
      <c r="BV79" s="283"/>
      <c r="BW79" s="283"/>
      <c r="BX79" s="283"/>
      <c r="BY79" s="283"/>
      <c r="BZ79" s="283"/>
      <c r="CA79" s="283"/>
      <c r="CB79" s="283"/>
      <c r="CC79" s="482"/>
      <c r="CD79" s="283"/>
      <c r="CE79" s="283"/>
      <c r="CF79" s="283"/>
      <c r="CG79" s="283"/>
      <c r="CH79" s="283"/>
      <c r="CI79" s="283"/>
      <c r="CJ79" s="283"/>
      <c r="CK79" s="283"/>
      <c r="CL79" s="283"/>
      <c r="CM79" s="283"/>
      <c r="CN79" s="283"/>
      <c r="CO79" s="482"/>
      <c r="CP79" s="283"/>
      <c r="CQ79" s="283"/>
      <c r="CR79" s="283"/>
      <c r="CS79" s="283"/>
      <c r="CT79" s="283"/>
      <c r="CU79" s="283"/>
      <c r="CV79" s="283"/>
      <c r="CW79" s="283"/>
      <c r="CX79" s="283"/>
      <c r="CY79" s="283"/>
      <c r="CZ79" s="283"/>
      <c r="DA79" s="482"/>
      <c r="DB79" s="283"/>
      <c r="DC79" s="283"/>
      <c r="DD79" s="283"/>
      <c r="DE79" s="283"/>
      <c r="DF79" s="283"/>
      <c r="DG79" s="283"/>
      <c r="DH79" s="283"/>
      <c r="DI79" s="283"/>
      <c r="DJ79" s="283"/>
      <c r="DK79" s="283"/>
      <c r="DL79" s="283"/>
      <c r="DM79" s="482"/>
      <c r="DN79" s="283"/>
      <c r="DO79" s="283"/>
      <c r="DP79" s="283"/>
      <c r="DQ79" s="283"/>
      <c r="DR79" s="283"/>
      <c r="DS79" s="283"/>
      <c r="DT79" s="283"/>
      <c r="DU79" s="283"/>
      <c r="DV79" s="283"/>
      <c r="DW79" s="283"/>
    </row>
    <row r="80" spans="1:127" s="281" customFormat="1">
      <c r="A80" s="706"/>
      <c r="B80" s="647">
        <v>12</v>
      </c>
      <c r="C80" s="648"/>
      <c r="D80" s="634"/>
      <c r="E80" s="634"/>
      <c r="F80" s="783"/>
      <c r="G80" s="649"/>
      <c r="H80" s="648"/>
      <c r="I80" s="634"/>
      <c r="J80" s="780"/>
      <c r="K80" s="780"/>
      <c r="L80" s="633"/>
      <c r="M80" s="648"/>
      <c r="N80" s="283"/>
      <c r="O80" s="283"/>
      <c r="P80" s="665"/>
      <c r="Q80" s="665"/>
      <c r="R80" s="665"/>
      <c r="S80" s="665"/>
      <c r="T80" s="665"/>
      <c r="U80" s="708"/>
      <c r="V80" s="283"/>
      <c r="W80" s="283"/>
      <c r="X80" s="283"/>
      <c r="Y80" s="283"/>
      <c r="Z80" s="283"/>
      <c r="AA80" s="283"/>
      <c r="AB80" s="283"/>
      <c r="AC80" s="283"/>
      <c r="AD80" s="283"/>
      <c r="AE80" s="283"/>
      <c r="AF80" s="283"/>
      <c r="AG80" s="482"/>
      <c r="AH80" s="283"/>
      <c r="AI80" s="283"/>
      <c r="AJ80" s="283"/>
      <c r="AK80" s="283"/>
      <c r="AL80" s="283"/>
      <c r="AM80" s="283"/>
      <c r="AN80" s="283"/>
      <c r="AO80" s="283"/>
      <c r="AP80" s="283"/>
      <c r="AQ80" s="283"/>
      <c r="AR80" s="283"/>
      <c r="AS80" s="482"/>
      <c r="AT80" s="283"/>
      <c r="AU80" s="283"/>
      <c r="AV80" s="283"/>
      <c r="AW80" s="283"/>
      <c r="AX80" s="283"/>
      <c r="AY80" s="283"/>
      <c r="AZ80" s="283"/>
      <c r="BA80" s="283"/>
      <c r="BB80" s="283"/>
      <c r="BC80" s="283"/>
      <c r="BD80" s="283"/>
      <c r="BE80" s="482"/>
      <c r="BF80" s="283"/>
      <c r="BG80" s="283"/>
      <c r="BH80" s="283"/>
      <c r="BI80" s="283"/>
      <c r="BJ80" s="283"/>
      <c r="BK80" s="283"/>
      <c r="BL80" s="283"/>
      <c r="BM80" s="283"/>
      <c r="BN80" s="283"/>
      <c r="BO80" s="283"/>
      <c r="BP80" s="283"/>
      <c r="BQ80" s="482"/>
      <c r="BR80" s="283"/>
      <c r="BS80" s="283"/>
      <c r="BT80" s="283"/>
      <c r="BU80" s="283"/>
      <c r="BV80" s="283"/>
      <c r="BW80" s="283"/>
      <c r="BX80" s="283"/>
      <c r="BY80" s="283"/>
      <c r="BZ80" s="283"/>
      <c r="CA80" s="283"/>
      <c r="CB80" s="283"/>
      <c r="CC80" s="482"/>
      <c r="CD80" s="283"/>
      <c r="CE80" s="283"/>
      <c r="CF80" s="283"/>
      <c r="CG80" s="283"/>
      <c r="CH80" s="283"/>
      <c r="CI80" s="283"/>
      <c r="CJ80" s="283"/>
      <c r="CK80" s="283"/>
      <c r="CL80" s="283"/>
      <c r="CM80" s="283"/>
      <c r="CN80" s="283"/>
      <c r="CO80" s="482"/>
      <c r="CP80" s="283"/>
      <c r="CQ80" s="283"/>
      <c r="CR80" s="283"/>
      <c r="CS80" s="283"/>
      <c r="CT80" s="283"/>
      <c r="CU80" s="283"/>
      <c r="CV80" s="283"/>
      <c r="CW80" s="283"/>
      <c r="CX80" s="283"/>
      <c r="CY80" s="283"/>
      <c r="CZ80" s="283"/>
      <c r="DA80" s="482"/>
      <c r="DB80" s="283"/>
      <c r="DC80" s="283"/>
      <c r="DD80" s="283"/>
      <c r="DE80" s="283"/>
      <c r="DF80" s="283"/>
      <c r="DG80" s="283"/>
      <c r="DH80" s="283"/>
      <c r="DI80" s="283"/>
      <c r="DJ80" s="283"/>
      <c r="DK80" s="283"/>
      <c r="DL80" s="283"/>
      <c r="DM80" s="482"/>
      <c r="DN80" s="283"/>
      <c r="DO80" s="283"/>
      <c r="DP80" s="283"/>
      <c r="DQ80" s="283"/>
      <c r="DR80" s="283"/>
      <c r="DS80" s="283"/>
      <c r="DT80" s="283"/>
      <c r="DU80" s="283"/>
      <c r="DV80" s="283"/>
      <c r="DW80" s="283"/>
    </row>
    <row r="81" spans="1:307" s="281" customFormat="1">
      <c r="A81" s="706"/>
      <c r="B81" s="647">
        <v>13</v>
      </c>
      <c r="C81" s="648"/>
      <c r="D81" s="634"/>
      <c r="E81" s="634"/>
      <c r="F81" s="783"/>
      <c r="G81" s="649"/>
      <c r="H81" s="648"/>
      <c r="I81" s="634"/>
      <c r="J81" s="780"/>
      <c r="K81" s="780"/>
      <c r="L81" s="633"/>
      <c r="M81" s="648"/>
      <c r="N81" s="283"/>
      <c r="O81" s="283"/>
      <c r="P81" s="665"/>
      <c r="Q81" s="665"/>
      <c r="R81" s="665"/>
      <c r="S81" s="665"/>
      <c r="T81" s="665"/>
      <c r="U81" s="708"/>
      <c r="V81" s="283"/>
      <c r="W81" s="283"/>
      <c r="X81" s="283"/>
      <c r="Y81" s="283"/>
      <c r="Z81" s="283"/>
      <c r="AA81" s="283"/>
      <c r="AB81" s="283"/>
      <c r="AC81" s="283"/>
      <c r="AD81" s="283"/>
      <c r="AE81" s="283"/>
      <c r="AF81" s="283"/>
      <c r="AG81" s="482"/>
      <c r="AH81" s="283"/>
      <c r="AI81" s="283"/>
      <c r="AJ81" s="283"/>
      <c r="AK81" s="283"/>
      <c r="AL81" s="283"/>
      <c r="AM81" s="283"/>
      <c r="AN81" s="283"/>
      <c r="AO81" s="283"/>
      <c r="AP81" s="283"/>
      <c r="AQ81" s="283"/>
      <c r="AR81" s="283"/>
      <c r="AS81" s="482"/>
      <c r="AT81" s="283"/>
      <c r="AU81" s="283"/>
      <c r="AV81" s="283"/>
      <c r="AW81" s="283"/>
      <c r="AX81" s="283"/>
      <c r="AY81" s="283"/>
      <c r="AZ81" s="283"/>
      <c r="BA81" s="283"/>
      <c r="BB81" s="283"/>
      <c r="BC81" s="283"/>
      <c r="BD81" s="283"/>
      <c r="BE81" s="482"/>
      <c r="BF81" s="283"/>
      <c r="BG81" s="283"/>
      <c r="BH81" s="283"/>
      <c r="BI81" s="283"/>
      <c r="BJ81" s="283"/>
      <c r="BK81" s="283"/>
      <c r="BL81" s="283"/>
      <c r="BM81" s="283"/>
      <c r="BN81" s="283"/>
      <c r="BO81" s="283"/>
      <c r="BP81" s="283"/>
      <c r="BQ81" s="482"/>
      <c r="BR81" s="283"/>
      <c r="BS81" s="283"/>
      <c r="BT81" s="283"/>
      <c r="BU81" s="283"/>
      <c r="BV81" s="283"/>
      <c r="BW81" s="283"/>
      <c r="BX81" s="283"/>
      <c r="BY81" s="283"/>
      <c r="BZ81" s="283"/>
      <c r="CA81" s="283"/>
      <c r="CB81" s="283"/>
      <c r="CC81" s="482"/>
      <c r="CD81" s="283"/>
      <c r="CE81" s="283"/>
      <c r="CF81" s="283"/>
      <c r="CG81" s="283"/>
      <c r="CH81" s="283"/>
      <c r="CI81" s="283"/>
      <c r="CJ81" s="283"/>
      <c r="CK81" s="283"/>
      <c r="CL81" s="283"/>
      <c r="CM81" s="283"/>
      <c r="CN81" s="283"/>
      <c r="CO81" s="482"/>
      <c r="CP81" s="283"/>
      <c r="CQ81" s="283"/>
      <c r="CR81" s="283"/>
      <c r="CS81" s="283"/>
      <c r="CT81" s="283"/>
      <c r="CU81" s="283"/>
      <c r="CV81" s="283"/>
      <c r="CW81" s="283"/>
      <c r="CX81" s="283"/>
      <c r="CY81" s="283"/>
      <c r="CZ81" s="283"/>
      <c r="DA81" s="482"/>
      <c r="DB81" s="283"/>
      <c r="DC81" s="283"/>
      <c r="DD81" s="283"/>
      <c r="DE81" s="283"/>
      <c r="DF81" s="283"/>
      <c r="DG81" s="283"/>
      <c r="DH81" s="283"/>
      <c r="DI81" s="283"/>
      <c r="DJ81" s="283"/>
      <c r="DK81" s="283"/>
      <c r="DL81" s="283"/>
      <c r="DM81" s="482"/>
      <c r="DN81" s="283"/>
      <c r="DO81" s="283"/>
      <c r="DP81" s="283"/>
      <c r="DQ81" s="283"/>
      <c r="DR81" s="283"/>
      <c r="DS81" s="283"/>
      <c r="DT81" s="283"/>
      <c r="DU81" s="283"/>
      <c r="DV81" s="283"/>
      <c r="DW81" s="283"/>
    </row>
    <row r="82" spans="1:307" s="281" customFormat="1">
      <c r="A82" s="706"/>
      <c r="B82" s="647">
        <v>14</v>
      </c>
      <c r="C82" s="648"/>
      <c r="D82" s="634"/>
      <c r="E82" s="634"/>
      <c r="F82" s="783"/>
      <c r="G82" s="649"/>
      <c r="H82" s="648"/>
      <c r="I82" s="634"/>
      <c r="J82" s="780"/>
      <c r="K82" s="780"/>
      <c r="L82" s="633"/>
      <c r="M82" s="648"/>
      <c r="N82" s="283"/>
      <c r="O82" s="283"/>
      <c r="P82" s="665"/>
      <c r="Q82" s="665"/>
      <c r="R82" s="665"/>
      <c r="S82" s="665"/>
      <c r="T82" s="665"/>
      <c r="U82" s="708"/>
      <c r="V82" s="283"/>
      <c r="W82" s="283"/>
      <c r="X82" s="283"/>
      <c r="Y82" s="283"/>
      <c r="Z82" s="283"/>
      <c r="AA82" s="283"/>
      <c r="AB82" s="283"/>
      <c r="AC82" s="283"/>
      <c r="AD82" s="283"/>
      <c r="AE82" s="283"/>
      <c r="AF82" s="283"/>
      <c r="AG82" s="482"/>
      <c r="AH82" s="283"/>
      <c r="AI82" s="283"/>
      <c r="AJ82" s="283"/>
      <c r="AK82" s="283"/>
      <c r="AL82" s="283"/>
      <c r="AM82" s="283"/>
      <c r="AN82" s="283"/>
      <c r="AO82" s="283"/>
      <c r="AP82" s="283"/>
      <c r="AQ82" s="283"/>
      <c r="AR82" s="283"/>
      <c r="AS82" s="482"/>
      <c r="AT82" s="283"/>
      <c r="AU82" s="283"/>
      <c r="AV82" s="283"/>
      <c r="AW82" s="283"/>
      <c r="AX82" s="283"/>
      <c r="AY82" s="283"/>
      <c r="AZ82" s="283"/>
      <c r="BA82" s="283"/>
      <c r="BB82" s="283"/>
      <c r="BC82" s="283"/>
      <c r="BD82" s="283"/>
      <c r="BE82" s="482"/>
      <c r="BF82" s="283"/>
      <c r="BG82" s="283"/>
      <c r="BH82" s="283"/>
      <c r="BI82" s="283"/>
      <c r="BJ82" s="283"/>
      <c r="BK82" s="283"/>
      <c r="BL82" s="283"/>
      <c r="BM82" s="283"/>
      <c r="BN82" s="283"/>
      <c r="BO82" s="283"/>
      <c r="BP82" s="283"/>
      <c r="BQ82" s="482"/>
      <c r="BR82" s="283"/>
      <c r="BS82" s="283"/>
      <c r="BT82" s="283"/>
      <c r="BU82" s="283"/>
      <c r="BV82" s="283"/>
      <c r="BW82" s="283"/>
      <c r="BX82" s="283"/>
      <c r="BY82" s="283"/>
      <c r="BZ82" s="283"/>
      <c r="CA82" s="283"/>
      <c r="CB82" s="283"/>
      <c r="CC82" s="482"/>
      <c r="CD82" s="283"/>
      <c r="CE82" s="283"/>
      <c r="CF82" s="283"/>
      <c r="CG82" s="283"/>
      <c r="CH82" s="283"/>
      <c r="CI82" s="283"/>
      <c r="CJ82" s="283"/>
      <c r="CK82" s="283"/>
      <c r="CL82" s="283"/>
      <c r="CM82" s="283"/>
      <c r="CN82" s="283"/>
      <c r="CO82" s="482"/>
      <c r="CP82" s="283"/>
      <c r="CQ82" s="283"/>
      <c r="CR82" s="283"/>
      <c r="CS82" s="283"/>
      <c r="CT82" s="283"/>
      <c r="CU82" s="283"/>
      <c r="CV82" s="283"/>
      <c r="CW82" s="283"/>
      <c r="CX82" s="283"/>
      <c r="CY82" s="283"/>
      <c r="CZ82" s="283"/>
      <c r="DA82" s="482"/>
      <c r="DB82" s="283"/>
      <c r="DC82" s="283"/>
      <c r="DD82" s="283"/>
      <c r="DE82" s="283"/>
      <c r="DF82" s="283"/>
      <c r="DG82" s="283"/>
      <c r="DH82" s="283"/>
      <c r="DI82" s="283"/>
      <c r="DJ82" s="283"/>
      <c r="DK82" s="283"/>
      <c r="DL82" s="283"/>
      <c r="DM82" s="482"/>
      <c r="DN82" s="283"/>
      <c r="DO82" s="283"/>
      <c r="DP82" s="283"/>
      <c r="DQ82" s="283"/>
      <c r="DR82" s="283"/>
      <c r="DS82" s="283"/>
      <c r="DT82" s="283"/>
      <c r="DU82" s="283"/>
      <c r="DV82" s="283"/>
      <c r="DW82" s="283"/>
    </row>
    <row r="83" spans="1:307" s="281" customFormat="1">
      <c r="A83" s="706"/>
      <c r="B83" s="647">
        <v>15</v>
      </c>
      <c r="C83" s="648"/>
      <c r="D83" s="634"/>
      <c r="E83" s="634"/>
      <c r="F83" s="783"/>
      <c r="G83" s="649"/>
      <c r="H83" s="648"/>
      <c r="I83" s="634"/>
      <c r="J83" s="780"/>
      <c r="K83" s="780"/>
      <c r="L83" s="633"/>
      <c r="M83" s="648"/>
      <c r="N83" s="283"/>
      <c r="O83" s="283"/>
      <c r="P83" s="665"/>
      <c r="Q83" s="665"/>
      <c r="R83" s="665"/>
      <c r="S83" s="665"/>
      <c r="T83" s="665"/>
      <c r="U83" s="708"/>
      <c r="V83" s="283"/>
      <c r="W83" s="283"/>
      <c r="X83" s="283"/>
      <c r="Y83" s="283"/>
      <c r="Z83" s="283"/>
      <c r="AA83" s="283"/>
      <c r="AB83" s="283"/>
      <c r="AC83" s="283"/>
      <c r="AD83" s="283"/>
      <c r="AE83" s="283"/>
      <c r="AF83" s="283"/>
      <c r="AG83" s="482"/>
      <c r="AH83" s="283"/>
      <c r="AI83" s="283"/>
      <c r="AJ83" s="283"/>
      <c r="AK83" s="283"/>
      <c r="AL83" s="283"/>
      <c r="AM83" s="283"/>
      <c r="AN83" s="283"/>
      <c r="AO83" s="283"/>
      <c r="AP83" s="283"/>
      <c r="AQ83" s="283"/>
      <c r="AR83" s="283"/>
      <c r="AS83" s="482"/>
      <c r="AT83" s="283"/>
      <c r="AU83" s="283"/>
      <c r="AV83" s="283"/>
      <c r="AW83" s="283"/>
      <c r="AX83" s="283"/>
      <c r="AY83" s="283"/>
      <c r="AZ83" s="283"/>
      <c r="BA83" s="283"/>
      <c r="BB83" s="283"/>
      <c r="BC83" s="283"/>
      <c r="BD83" s="283"/>
      <c r="BE83" s="482"/>
      <c r="BF83" s="283"/>
      <c r="BG83" s="283"/>
      <c r="BH83" s="283"/>
      <c r="BI83" s="283"/>
      <c r="BJ83" s="283"/>
      <c r="BK83" s="283"/>
      <c r="BL83" s="283"/>
      <c r="BM83" s="283"/>
      <c r="BN83" s="283"/>
      <c r="BO83" s="283"/>
      <c r="BP83" s="283"/>
      <c r="BQ83" s="482"/>
      <c r="BR83" s="283"/>
      <c r="BS83" s="283"/>
      <c r="BT83" s="283"/>
      <c r="BU83" s="283"/>
      <c r="BV83" s="283"/>
      <c r="BW83" s="283"/>
      <c r="BX83" s="283"/>
      <c r="BY83" s="283"/>
      <c r="BZ83" s="283"/>
      <c r="CA83" s="283"/>
      <c r="CB83" s="283"/>
      <c r="CC83" s="482"/>
      <c r="CD83" s="283"/>
      <c r="CE83" s="283"/>
      <c r="CF83" s="283"/>
      <c r="CG83" s="283"/>
      <c r="CH83" s="283"/>
      <c r="CI83" s="283"/>
      <c r="CJ83" s="283"/>
      <c r="CK83" s="283"/>
      <c r="CL83" s="283"/>
      <c r="CM83" s="283"/>
      <c r="CN83" s="283"/>
      <c r="CO83" s="482"/>
      <c r="CP83" s="283"/>
      <c r="CQ83" s="283"/>
      <c r="CR83" s="283"/>
      <c r="CS83" s="283"/>
      <c r="CT83" s="283"/>
      <c r="CU83" s="283"/>
      <c r="CV83" s="283"/>
      <c r="CW83" s="283"/>
      <c r="CX83" s="283"/>
      <c r="CY83" s="283"/>
      <c r="CZ83" s="283"/>
      <c r="DA83" s="482"/>
      <c r="DB83" s="283"/>
      <c r="DC83" s="283"/>
      <c r="DD83" s="283"/>
      <c r="DE83" s="283"/>
      <c r="DF83" s="283"/>
      <c r="DG83" s="283"/>
      <c r="DH83" s="283"/>
      <c r="DI83" s="283"/>
      <c r="DJ83" s="283"/>
      <c r="DK83" s="283"/>
      <c r="DL83" s="283"/>
      <c r="DM83" s="482"/>
      <c r="DN83" s="283"/>
      <c r="DO83" s="283"/>
      <c r="DP83" s="283"/>
      <c r="DQ83" s="283"/>
      <c r="DR83" s="283"/>
      <c r="DS83" s="283"/>
      <c r="DT83" s="283"/>
      <c r="DU83" s="283"/>
      <c r="DV83" s="283"/>
      <c r="DW83" s="283"/>
    </row>
    <row r="84" spans="1:307" s="281" customFormat="1">
      <c r="A84" s="706"/>
      <c r="B84" s="647">
        <v>16</v>
      </c>
      <c r="C84" s="648"/>
      <c r="D84" s="634"/>
      <c r="E84" s="634"/>
      <c r="F84" s="783"/>
      <c r="G84" s="649"/>
      <c r="H84" s="648"/>
      <c r="I84" s="634"/>
      <c r="J84" s="780"/>
      <c r="K84" s="780"/>
      <c r="L84" s="633"/>
      <c r="M84" s="648"/>
      <c r="N84" s="283"/>
      <c r="O84" s="283"/>
      <c r="P84" s="665"/>
      <c r="Q84" s="665"/>
      <c r="R84" s="665"/>
      <c r="S84" s="665"/>
      <c r="T84" s="665"/>
      <c r="U84" s="708"/>
      <c r="V84" s="283"/>
      <c r="W84" s="283"/>
      <c r="X84" s="283"/>
      <c r="Y84" s="283"/>
      <c r="Z84" s="283"/>
      <c r="AA84" s="283"/>
      <c r="AB84" s="283"/>
      <c r="AC84" s="283"/>
      <c r="AD84" s="283"/>
      <c r="AE84" s="283"/>
      <c r="AF84" s="283"/>
      <c r="AG84" s="482"/>
      <c r="AH84" s="283"/>
      <c r="AI84" s="283"/>
      <c r="AJ84" s="283"/>
      <c r="AK84" s="283"/>
      <c r="AL84" s="283"/>
      <c r="AM84" s="283"/>
      <c r="AN84" s="283"/>
      <c r="AO84" s="283"/>
      <c r="AP84" s="283"/>
      <c r="AQ84" s="283"/>
      <c r="AR84" s="283"/>
      <c r="AS84" s="482"/>
      <c r="AT84" s="283"/>
      <c r="AU84" s="283"/>
      <c r="AV84" s="283"/>
      <c r="AW84" s="283"/>
      <c r="AX84" s="283"/>
      <c r="AY84" s="283"/>
      <c r="AZ84" s="283"/>
      <c r="BA84" s="283"/>
      <c r="BB84" s="283"/>
      <c r="BC84" s="283"/>
      <c r="BD84" s="283"/>
      <c r="BE84" s="482"/>
      <c r="BF84" s="283"/>
      <c r="BG84" s="283"/>
      <c r="BH84" s="283"/>
      <c r="BI84" s="283"/>
      <c r="BJ84" s="283"/>
      <c r="BK84" s="283"/>
      <c r="BL84" s="283"/>
      <c r="BM84" s="283"/>
      <c r="BN84" s="283"/>
      <c r="BO84" s="283"/>
      <c r="BP84" s="283"/>
      <c r="BQ84" s="482"/>
      <c r="BR84" s="283"/>
      <c r="BS84" s="283"/>
      <c r="BT84" s="283"/>
      <c r="BU84" s="283"/>
      <c r="BV84" s="283"/>
      <c r="BW84" s="283"/>
      <c r="BX84" s="283"/>
      <c r="BY84" s="283"/>
      <c r="BZ84" s="283"/>
      <c r="CA84" s="283"/>
      <c r="CB84" s="283"/>
      <c r="CC84" s="482"/>
      <c r="CD84" s="283"/>
      <c r="CE84" s="283"/>
      <c r="CF84" s="283"/>
      <c r="CG84" s="283"/>
      <c r="CH84" s="283"/>
      <c r="CI84" s="283"/>
      <c r="CJ84" s="283"/>
      <c r="CK84" s="283"/>
      <c r="CL84" s="283"/>
      <c r="CM84" s="283"/>
      <c r="CN84" s="283"/>
      <c r="CO84" s="482"/>
      <c r="CP84" s="283"/>
      <c r="CQ84" s="283"/>
      <c r="CR84" s="283"/>
      <c r="CS84" s="283"/>
      <c r="CT84" s="283"/>
      <c r="CU84" s="283"/>
      <c r="CV84" s="283"/>
      <c r="CW84" s="283"/>
      <c r="CX84" s="283"/>
      <c r="CY84" s="283"/>
      <c r="CZ84" s="283"/>
      <c r="DA84" s="482"/>
      <c r="DB84" s="283"/>
      <c r="DC84" s="283"/>
      <c r="DD84" s="283"/>
      <c r="DE84" s="283"/>
      <c r="DF84" s="283"/>
      <c r="DG84" s="283"/>
      <c r="DH84" s="283"/>
      <c r="DI84" s="283"/>
      <c r="DJ84" s="283"/>
      <c r="DK84" s="283"/>
      <c r="DL84" s="283"/>
      <c r="DM84" s="482"/>
      <c r="DN84" s="283"/>
      <c r="DO84" s="283"/>
      <c r="DP84" s="283"/>
      <c r="DQ84" s="283"/>
      <c r="DR84" s="283"/>
      <c r="DS84" s="283"/>
      <c r="DT84" s="283"/>
      <c r="DU84" s="283"/>
      <c r="DV84" s="283"/>
      <c r="DW84" s="283"/>
    </row>
    <row r="85" spans="1:307" s="281" customFormat="1">
      <c r="A85" s="706"/>
      <c r="B85" s="283"/>
      <c r="C85" s="482"/>
      <c r="D85" s="283"/>
      <c r="E85" s="283"/>
      <c r="F85" s="283"/>
      <c r="G85" s="283"/>
      <c r="H85" s="283"/>
      <c r="I85" s="283"/>
      <c r="J85" s="283"/>
      <c r="K85" s="283"/>
      <c r="L85" s="283"/>
      <c r="M85" s="283"/>
      <c r="N85" s="283"/>
      <c r="O85" s="283"/>
      <c r="P85" s="283"/>
      <c r="Q85" s="283"/>
      <c r="R85" s="283"/>
      <c r="S85" s="283"/>
      <c r="T85" s="283"/>
      <c r="U85" s="708"/>
      <c r="V85" s="283"/>
      <c r="W85" s="283"/>
      <c r="X85" s="283"/>
      <c r="Y85" s="283"/>
      <c r="Z85" s="283"/>
      <c r="AA85" s="283"/>
      <c r="AB85" s="283"/>
      <c r="AC85" s="283"/>
      <c r="AD85" s="283"/>
      <c r="AE85" s="283"/>
      <c r="AF85" s="283"/>
      <c r="AG85" s="482"/>
      <c r="AH85" s="283"/>
      <c r="AI85" s="283"/>
      <c r="AJ85" s="283"/>
      <c r="AK85" s="283"/>
      <c r="AL85" s="283"/>
      <c r="AM85" s="283"/>
      <c r="AN85" s="283"/>
      <c r="AO85" s="283"/>
      <c r="AP85" s="283"/>
      <c r="AQ85" s="283"/>
      <c r="AR85" s="283"/>
      <c r="AS85" s="482"/>
      <c r="AT85" s="283"/>
      <c r="AU85" s="283"/>
      <c r="AV85" s="283"/>
      <c r="AW85" s="283"/>
      <c r="AX85" s="283"/>
      <c r="AY85" s="283"/>
      <c r="AZ85" s="283"/>
      <c r="BA85" s="283"/>
      <c r="BB85" s="283"/>
      <c r="BC85" s="283"/>
      <c r="BD85" s="283"/>
      <c r="BE85" s="482"/>
      <c r="BF85" s="283"/>
      <c r="BG85" s="283"/>
      <c r="BH85" s="283"/>
      <c r="BI85" s="283"/>
      <c r="BJ85" s="283"/>
      <c r="BK85" s="283"/>
      <c r="BL85" s="283"/>
      <c r="BM85" s="283"/>
      <c r="BN85" s="283"/>
      <c r="BO85" s="283"/>
      <c r="BP85" s="283"/>
      <c r="BQ85" s="482"/>
      <c r="BR85" s="283"/>
      <c r="BS85" s="283"/>
      <c r="BT85" s="283"/>
      <c r="BU85" s="283"/>
      <c r="BV85" s="283"/>
      <c r="BW85" s="283"/>
      <c r="BX85" s="283"/>
      <c r="BY85" s="283"/>
      <c r="BZ85" s="283"/>
      <c r="CA85" s="283"/>
      <c r="CB85" s="283"/>
      <c r="CC85" s="482"/>
      <c r="CD85" s="283"/>
      <c r="CE85" s="283"/>
      <c r="CF85" s="283"/>
      <c r="CG85" s="283"/>
      <c r="CH85" s="283"/>
      <c r="CI85" s="283"/>
      <c r="CJ85" s="283"/>
      <c r="CK85" s="283"/>
      <c r="CL85" s="283"/>
      <c r="CM85" s="283"/>
      <c r="CN85" s="283"/>
      <c r="CO85" s="482"/>
      <c r="CP85" s="283"/>
      <c r="CQ85" s="283"/>
      <c r="CR85" s="283"/>
      <c r="CS85" s="283"/>
      <c r="CT85" s="283"/>
      <c r="CU85" s="283"/>
      <c r="CV85" s="283"/>
      <c r="CW85" s="283"/>
      <c r="CX85" s="283"/>
      <c r="CY85" s="283"/>
      <c r="CZ85" s="283"/>
      <c r="DA85" s="482"/>
      <c r="DB85" s="283"/>
      <c r="DC85" s="283"/>
      <c r="DD85" s="283"/>
      <c r="DE85" s="283"/>
      <c r="DF85" s="283"/>
      <c r="DG85" s="283"/>
      <c r="DH85" s="283"/>
      <c r="DI85" s="283"/>
      <c r="DJ85" s="283"/>
      <c r="DK85" s="283"/>
      <c r="DL85" s="283"/>
      <c r="DM85" s="482"/>
      <c r="DN85" s="283"/>
      <c r="DO85" s="283"/>
      <c r="DP85" s="283"/>
      <c r="DQ85" s="283"/>
      <c r="DR85" s="283"/>
      <c r="DS85" s="283"/>
      <c r="DT85" s="283"/>
      <c r="DU85" s="283"/>
      <c r="DV85" s="283"/>
      <c r="DW85" s="283"/>
    </row>
    <row r="86" spans="1:307" s="281" customFormat="1" hidden="1" outlineLevel="1">
      <c r="A86" s="706"/>
      <c r="B86" s="631" t="s">
        <v>93</v>
      </c>
      <c r="C86" s="482"/>
      <c r="D86" s="283"/>
      <c r="E86" s="283"/>
      <c r="F86" s="283"/>
      <c r="G86" s="283"/>
      <c r="H86" s="283"/>
      <c r="I86" s="283"/>
      <c r="J86" s="283"/>
      <c r="K86" s="283"/>
      <c r="L86" s="283"/>
      <c r="M86" s="283"/>
      <c r="N86" s="283"/>
      <c r="O86" s="283"/>
      <c r="P86" s="283"/>
      <c r="Q86" s="283"/>
      <c r="R86" s="283"/>
      <c r="S86" s="283"/>
      <c r="T86" s="283"/>
      <c r="U86" s="708"/>
      <c r="V86" s="283"/>
      <c r="W86" s="283"/>
      <c r="X86" s="283"/>
      <c r="Y86" s="283"/>
      <c r="Z86" s="283"/>
      <c r="AA86" s="283"/>
      <c r="AB86" s="283"/>
      <c r="AC86" s="283"/>
      <c r="AD86" s="283"/>
      <c r="AE86" s="283"/>
      <c r="AF86" s="283"/>
      <c r="AG86" s="482"/>
      <c r="AH86" s="283"/>
      <c r="AI86" s="283"/>
      <c r="AJ86" s="283"/>
      <c r="AK86" s="283"/>
      <c r="AL86" s="283"/>
      <c r="AM86" s="283"/>
      <c r="AN86" s="283"/>
      <c r="AO86" s="283"/>
      <c r="AP86" s="283"/>
      <c r="AQ86" s="283"/>
      <c r="AR86" s="283"/>
      <c r="AS86" s="482"/>
      <c r="AT86" s="283"/>
      <c r="AU86" s="283"/>
      <c r="AV86" s="283"/>
      <c r="AW86" s="283"/>
      <c r="AX86" s="283"/>
      <c r="AY86" s="283"/>
      <c r="AZ86" s="283"/>
      <c r="BA86" s="283"/>
      <c r="BB86" s="283"/>
      <c r="BC86" s="283"/>
      <c r="BD86" s="283"/>
      <c r="BE86" s="482"/>
      <c r="BF86" s="283"/>
      <c r="BG86" s="283"/>
      <c r="BH86" s="283"/>
      <c r="BI86" s="283"/>
      <c r="BJ86" s="283"/>
      <c r="BK86" s="283"/>
      <c r="BL86" s="283"/>
      <c r="BM86" s="283"/>
      <c r="BN86" s="283"/>
      <c r="BO86" s="283"/>
      <c r="BP86" s="283"/>
      <c r="BQ86" s="482"/>
      <c r="BR86" s="283"/>
      <c r="BS86" s="283"/>
      <c r="BT86" s="283"/>
      <c r="BU86" s="283"/>
      <c r="BV86" s="283"/>
      <c r="BW86" s="283"/>
      <c r="BX86" s="283"/>
      <c r="BY86" s="283"/>
      <c r="BZ86" s="283"/>
      <c r="CA86" s="283"/>
      <c r="CB86" s="283"/>
      <c r="CC86" s="482"/>
      <c r="CD86" s="283"/>
      <c r="CE86" s="283"/>
      <c r="CF86" s="283"/>
      <c r="CG86" s="283"/>
      <c r="CH86" s="283"/>
      <c r="CI86" s="283"/>
      <c r="CJ86" s="283"/>
      <c r="CK86" s="283"/>
      <c r="CL86" s="283"/>
      <c r="CM86" s="283"/>
      <c r="CN86" s="283"/>
      <c r="CO86" s="482"/>
      <c r="CP86" s="283"/>
      <c r="CQ86" s="283"/>
      <c r="CR86" s="283"/>
      <c r="CS86" s="283"/>
      <c r="CT86" s="283"/>
      <c r="CU86" s="283"/>
      <c r="CV86" s="283"/>
      <c r="CW86" s="283"/>
      <c r="CX86" s="283"/>
      <c r="CY86" s="283"/>
      <c r="CZ86" s="283"/>
      <c r="DA86" s="482"/>
      <c r="DB86" s="283"/>
      <c r="DC86" s="283"/>
      <c r="DD86" s="283"/>
      <c r="DE86" s="283"/>
      <c r="DF86" s="283"/>
      <c r="DG86" s="283"/>
      <c r="DH86" s="283"/>
      <c r="DI86" s="283"/>
      <c r="DJ86" s="283"/>
      <c r="DK86" s="283"/>
      <c r="DL86" s="283"/>
      <c r="DM86" s="482"/>
      <c r="DN86" s="283"/>
      <c r="DO86" s="283"/>
      <c r="DP86" s="283"/>
      <c r="DQ86" s="283"/>
      <c r="DR86" s="283"/>
      <c r="DS86" s="283"/>
      <c r="DT86" s="283"/>
      <c r="DU86" s="283"/>
      <c r="DV86" s="283"/>
      <c r="DW86" s="283"/>
    </row>
    <row r="87" spans="1:307" s="281" customFormat="1" ht="96.95" hidden="1" customHeight="1" outlineLevel="1">
      <c r="A87" s="706"/>
      <c r="B87" s="659"/>
      <c r="C87" s="482"/>
      <c r="D87" s="283"/>
      <c r="E87" s="283"/>
      <c r="F87" s="283"/>
      <c r="G87" s="283"/>
      <c r="H87" s="283"/>
      <c r="I87" s="283"/>
      <c r="J87" s="283"/>
      <c r="K87" s="283"/>
      <c r="L87" s="283"/>
      <c r="M87" s="283"/>
      <c r="N87" s="283"/>
      <c r="O87" s="283"/>
      <c r="P87" s="283"/>
      <c r="Q87" s="283"/>
      <c r="R87" s="283"/>
      <c r="S87" s="283"/>
      <c r="T87" s="283"/>
      <c r="U87" s="708"/>
      <c r="V87" s="283"/>
      <c r="W87" s="283"/>
      <c r="X87" s="283"/>
      <c r="Y87" s="283"/>
      <c r="Z87" s="283"/>
      <c r="AA87" s="283"/>
      <c r="AB87" s="283"/>
      <c r="AC87" s="283"/>
      <c r="AD87" s="283"/>
      <c r="AE87" s="283"/>
      <c r="AF87" s="283"/>
      <c r="AG87" s="482"/>
      <c r="AH87" s="283"/>
      <c r="AI87" s="283"/>
      <c r="AJ87" s="283"/>
      <c r="AK87" s="283"/>
      <c r="AL87" s="283"/>
      <c r="AM87" s="283"/>
      <c r="AN87" s="283"/>
      <c r="AO87" s="283"/>
      <c r="AP87" s="283"/>
      <c r="AQ87" s="283"/>
      <c r="AR87" s="283"/>
      <c r="AS87" s="482"/>
      <c r="AT87" s="283"/>
      <c r="AU87" s="283"/>
      <c r="AV87" s="283"/>
      <c r="AW87" s="283"/>
      <c r="AX87" s="283"/>
      <c r="AY87" s="283"/>
      <c r="AZ87" s="283"/>
      <c r="BA87" s="283"/>
      <c r="BB87" s="283"/>
      <c r="BC87" s="283"/>
      <c r="BD87" s="283"/>
      <c r="BE87" s="482"/>
      <c r="BF87" s="283"/>
      <c r="BG87" s="283"/>
      <c r="BH87" s="283"/>
      <c r="BI87" s="283"/>
      <c r="BJ87" s="283"/>
      <c r="BK87" s="283"/>
      <c r="BL87" s="283"/>
      <c r="BM87" s="283"/>
      <c r="BN87" s="283"/>
      <c r="BO87" s="283"/>
      <c r="BP87" s="283"/>
      <c r="BQ87" s="482"/>
      <c r="BR87" s="283"/>
      <c r="BS87" s="283"/>
      <c r="BT87" s="283"/>
      <c r="BU87" s="283"/>
      <c r="BV87" s="283"/>
      <c r="BW87" s="283"/>
      <c r="BX87" s="283"/>
      <c r="BY87" s="283"/>
      <c r="BZ87" s="283"/>
      <c r="CA87" s="283"/>
      <c r="CB87" s="283"/>
      <c r="CC87" s="482"/>
      <c r="CD87" s="283"/>
      <c r="CE87" s="283"/>
      <c r="CF87" s="283"/>
      <c r="CG87" s="283"/>
      <c r="CH87" s="283"/>
      <c r="CI87" s="283"/>
      <c r="CJ87" s="283"/>
      <c r="CK87" s="283"/>
      <c r="CL87" s="283"/>
      <c r="CM87" s="283"/>
      <c r="CN87" s="283"/>
      <c r="CO87" s="482"/>
      <c r="CP87" s="283"/>
      <c r="CQ87" s="283"/>
      <c r="CR87" s="283"/>
      <c r="CS87" s="283"/>
      <c r="CT87" s="283"/>
      <c r="CU87" s="283"/>
      <c r="CV87" s="283"/>
      <c r="CW87" s="283"/>
      <c r="CX87" s="283"/>
      <c r="CY87" s="283"/>
      <c r="CZ87" s="283"/>
      <c r="DA87" s="482"/>
      <c r="DB87" s="283"/>
      <c r="DC87" s="283"/>
      <c r="DD87" s="283"/>
      <c r="DE87" s="283"/>
      <c r="DF87" s="283"/>
      <c r="DG87" s="283"/>
      <c r="DH87" s="283"/>
      <c r="DI87" s="283"/>
      <c r="DJ87" s="283"/>
      <c r="DK87" s="283"/>
      <c r="DL87" s="283"/>
      <c r="DM87" s="482"/>
      <c r="DN87" s="283"/>
      <c r="DO87" s="283"/>
      <c r="DP87" s="283"/>
      <c r="DQ87" s="283"/>
      <c r="DR87" s="283"/>
      <c r="DS87" s="283"/>
      <c r="DT87" s="283"/>
      <c r="DU87" s="283"/>
      <c r="DV87" s="283"/>
      <c r="DW87" s="283"/>
    </row>
    <row r="88" spans="1:307" s="281" customFormat="1" collapsed="1">
      <c r="A88" s="706"/>
      <c r="B88" s="283"/>
      <c r="C88" s="283"/>
      <c r="D88" s="283"/>
      <c r="E88" s="283"/>
      <c r="F88" s="283"/>
      <c r="G88" s="283"/>
      <c r="H88" s="283"/>
      <c r="I88" s="283"/>
      <c r="J88" s="283"/>
      <c r="K88" s="283"/>
      <c r="L88" s="283"/>
      <c r="M88" s="283"/>
      <c r="N88" s="283"/>
      <c r="O88" s="283"/>
      <c r="P88" s="283"/>
      <c r="Q88" s="283"/>
      <c r="R88" s="283"/>
      <c r="S88" s="283"/>
      <c r="T88" s="283"/>
      <c r="U88" s="708"/>
    </row>
    <row r="89" spans="1:307" s="281" customFormat="1" ht="20.25" hidden="1">
      <c r="A89" s="714"/>
      <c r="B89" s="473" t="s">
        <v>359</v>
      </c>
      <c r="C89" s="280"/>
      <c r="D89" s="280"/>
      <c r="E89" s="280"/>
      <c r="F89" s="280"/>
      <c r="G89" s="280"/>
      <c r="H89" s="280"/>
      <c r="I89" s="280"/>
      <c r="J89" s="280"/>
      <c r="K89" s="280"/>
      <c r="L89" s="280"/>
      <c r="M89" s="280"/>
      <c r="N89" s="280"/>
      <c r="O89" s="280"/>
      <c r="P89" s="280"/>
      <c r="Q89" s="280"/>
      <c r="R89" s="280"/>
      <c r="S89" s="280"/>
      <c r="T89" s="280"/>
      <c r="U89" s="715"/>
      <c r="V89" s="280"/>
      <c r="W89" s="280"/>
      <c r="X89" s="280"/>
      <c r="Y89" s="280"/>
      <c r="Z89" s="280"/>
      <c r="AA89" s="280"/>
      <c r="AB89" s="280"/>
      <c r="AC89" s="280"/>
      <c r="AD89" s="280"/>
      <c r="AE89" s="280"/>
      <c r="AF89" s="280"/>
      <c r="AG89" s="280"/>
      <c r="AH89" s="280"/>
      <c r="AI89" s="280"/>
      <c r="AJ89" s="280"/>
      <c r="AK89" s="280"/>
      <c r="AL89" s="280"/>
      <c r="AM89" s="280"/>
      <c r="AN89" s="280"/>
      <c r="AO89" s="280"/>
      <c r="AP89" s="280"/>
      <c r="AQ89" s="280"/>
      <c r="AR89" s="280"/>
      <c r="AS89" s="280"/>
      <c r="AT89" s="280"/>
      <c r="AU89" s="280"/>
      <c r="AV89" s="280"/>
      <c r="AW89" s="280"/>
      <c r="AX89" s="280"/>
      <c r="AY89" s="280"/>
      <c r="AZ89" s="280"/>
      <c r="BA89" s="280"/>
      <c r="BB89" s="280"/>
      <c r="BC89" s="280"/>
      <c r="BD89" s="280"/>
      <c r="BE89" s="280"/>
      <c r="BF89" s="280"/>
      <c r="BG89" s="280"/>
      <c r="BH89" s="280"/>
      <c r="BI89" s="280"/>
      <c r="BJ89" s="280"/>
      <c r="BK89" s="280"/>
      <c r="BL89" s="280"/>
      <c r="BM89" s="280"/>
      <c r="BN89" s="280"/>
      <c r="BO89" s="280"/>
      <c r="BP89" s="280"/>
      <c r="BQ89" s="280"/>
      <c r="BR89" s="280"/>
      <c r="BS89" s="280"/>
      <c r="BT89" s="280"/>
      <c r="BU89" s="280"/>
      <c r="BV89" s="280"/>
      <c r="BW89" s="280"/>
      <c r="BX89" s="280"/>
      <c r="BY89" s="280"/>
      <c r="BZ89" s="280"/>
      <c r="CA89" s="280"/>
      <c r="CB89" s="280"/>
      <c r="CC89" s="280"/>
      <c r="CD89" s="280"/>
      <c r="CE89" s="280"/>
      <c r="CF89" s="280"/>
      <c r="CG89" s="280"/>
      <c r="CH89" s="280"/>
      <c r="CI89" s="280"/>
      <c r="CJ89" s="280"/>
      <c r="CK89" s="280"/>
      <c r="CL89" s="280"/>
      <c r="CM89" s="280"/>
      <c r="CN89" s="280"/>
      <c r="CO89" s="280"/>
      <c r="CP89" s="280"/>
      <c r="CQ89" s="280"/>
      <c r="CR89" s="280"/>
      <c r="CS89" s="280"/>
      <c r="CT89" s="280"/>
      <c r="CU89" s="280"/>
      <c r="CV89" s="280"/>
      <c r="CW89" s="280"/>
      <c r="CX89" s="280"/>
      <c r="CY89" s="280"/>
      <c r="CZ89" s="280"/>
      <c r="DA89" s="280"/>
      <c r="DB89" s="280"/>
      <c r="DC89" s="280"/>
      <c r="DD89" s="280"/>
      <c r="DE89" s="280"/>
      <c r="DF89" s="280"/>
      <c r="DG89" s="280"/>
      <c r="DH89" s="280"/>
      <c r="DI89" s="280"/>
      <c r="DJ89" s="280"/>
      <c r="DK89" s="280"/>
      <c r="DL89" s="280"/>
      <c r="DM89" s="280"/>
      <c r="DN89" s="280"/>
      <c r="DO89" s="280"/>
      <c r="DP89" s="280"/>
      <c r="DQ89" s="280"/>
      <c r="DR89" s="280"/>
      <c r="DS89" s="280"/>
      <c r="DT89" s="280"/>
      <c r="DU89" s="280"/>
      <c r="DV89" s="280"/>
      <c r="DW89" s="280"/>
      <c r="DX89" s="280"/>
      <c r="DY89" s="280"/>
      <c r="DZ89" s="280"/>
      <c r="EA89" s="280"/>
      <c r="EB89" s="280"/>
      <c r="EC89" s="280"/>
      <c r="ED89" s="280"/>
      <c r="EE89" s="280"/>
      <c r="EF89" s="280"/>
      <c r="EG89" s="280"/>
      <c r="EH89" s="280"/>
      <c r="EI89" s="280"/>
      <c r="EJ89" s="280"/>
      <c r="EK89" s="280"/>
      <c r="EL89" s="280"/>
      <c r="EM89" s="280"/>
      <c r="EN89" s="280"/>
      <c r="EO89" s="280"/>
      <c r="EP89" s="280"/>
      <c r="EQ89" s="280"/>
      <c r="ER89" s="280"/>
      <c r="ES89" s="280"/>
      <c r="ET89" s="280"/>
      <c r="EU89" s="280"/>
      <c r="EV89" s="280"/>
      <c r="EW89" s="280"/>
      <c r="EX89" s="280"/>
      <c r="EY89" s="280"/>
      <c r="EZ89" s="280"/>
      <c r="FA89" s="280"/>
      <c r="FB89" s="280"/>
      <c r="FC89" s="280"/>
      <c r="FD89" s="280"/>
      <c r="FE89" s="280"/>
      <c r="FF89" s="280"/>
      <c r="FG89" s="280"/>
      <c r="FH89" s="280"/>
      <c r="FI89" s="280"/>
      <c r="FJ89" s="280"/>
      <c r="FK89" s="280"/>
      <c r="FL89" s="280"/>
      <c r="FM89" s="280"/>
      <c r="FN89" s="280"/>
      <c r="FO89" s="280"/>
      <c r="FP89" s="280"/>
      <c r="FQ89" s="280"/>
      <c r="FR89" s="280"/>
      <c r="FS89" s="280"/>
      <c r="FT89" s="280"/>
      <c r="FU89" s="280"/>
      <c r="FV89" s="280"/>
      <c r="FW89" s="280"/>
      <c r="FX89" s="280"/>
      <c r="FY89" s="280"/>
      <c r="FZ89" s="280"/>
      <c r="GA89" s="280"/>
      <c r="GB89" s="280"/>
      <c r="GC89" s="280"/>
      <c r="GD89" s="280"/>
      <c r="GE89" s="280"/>
      <c r="GF89" s="280"/>
      <c r="GG89" s="280"/>
      <c r="GH89" s="280"/>
      <c r="GI89" s="280"/>
      <c r="GJ89" s="280"/>
      <c r="GK89" s="280"/>
      <c r="GL89" s="280"/>
      <c r="GM89" s="280"/>
      <c r="GN89" s="280"/>
      <c r="GO89" s="280"/>
      <c r="GP89" s="280"/>
      <c r="GQ89" s="280"/>
      <c r="GR89" s="280"/>
      <c r="GS89" s="280"/>
      <c r="GT89" s="280"/>
      <c r="GU89" s="280"/>
      <c r="GV89" s="280"/>
      <c r="GW89" s="280"/>
      <c r="GX89" s="280"/>
      <c r="GY89" s="280"/>
      <c r="GZ89" s="280"/>
      <c r="HA89" s="280"/>
      <c r="HB89" s="280"/>
      <c r="HC89" s="280"/>
      <c r="HD89" s="280"/>
      <c r="HE89" s="280"/>
      <c r="HF89" s="280"/>
      <c r="HG89" s="280"/>
      <c r="HH89" s="280"/>
      <c r="HI89" s="280"/>
      <c r="HJ89" s="280"/>
      <c r="HK89" s="280"/>
      <c r="HL89" s="280"/>
      <c r="HM89" s="280"/>
      <c r="HN89" s="280"/>
      <c r="HO89" s="280"/>
      <c r="HP89" s="280"/>
      <c r="HQ89" s="280"/>
      <c r="HR89" s="280"/>
      <c r="HS89" s="280"/>
      <c r="HT89" s="280"/>
      <c r="HU89" s="280"/>
      <c r="HV89" s="280"/>
      <c r="HW89" s="280"/>
      <c r="HX89" s="280"/>
      <c r="HY89" s="280"/>
      <c r="HZ89" s="280"/>
      <c r="IA89" s="280"/>
      <c r="IB89" s="280"/>
      <c r="IC89" s="280"/>
      <c r="ID89" s="280"/>
      <c r="IE89" s="280"/>
      <c r="IF89" s="280"/>
      <c r="IG89" s="280"/>
      <c r="IH89" s="280"/>
      <c r="II89" s="280"/>
      <c r="IJ89" s="280"/>
      <c r="IK89" s="280"/>
      <c r="IL89" s="280"/>
      <c r="IM89" s="280"/>
      <c r="IN89" s="280"/>
      <c r="IO89" s="280"/>
      <c r="IP89" s="280"/>
      <c r="IQ89" s="280"/>
      <c r="IR89" s="280"/>
      <c r="IS89" s="280"/>
      <c r="IT89" s="280"/>
      <c r="IU89" s="280"/>
      <c r="IV89" s="280"/>
      <c r="IW89" s="280"/>
      <c r="IX89" s="280"/>
      <c r="IY89" s="280"/>
      <c r="IZ89" s="280"/>
      <c r="JA89" s="280"/>
      <c r="JB89" s="280"/>
      <c r="JC89" s="280"/>
      <c r="JD89" s="280"/>
      <c r="JE89" s="280"/>
      <c r="JF89" s="280"/>
      <c r="JG89" s="280"/>
      <c r="JH89" s="280"/>
      <c r="JI89" s="280"/>
      <c r="JJ89" s="280"/>
      <c r="JK89" s="280"/>
      <c r="JL89" s="280"/>
      <c r="JM89" s="280"/>
      <c r="JN89" s="280"/>
      <c r="JO89" s="280"/>
      <c r="JP89" s="280"/>
      <c r="JQ89" s="280"/>
      <c r="JR89" s="280"/>
      <c r="JS89" s="280"/>
      <c r="JT89" s="280"/>
      <c r="JU89" s="280"/>
      <c r="JV89" s="280"/>
      <c r="JW89" s="280"/>
      <c r="JX89" s="280"/>
      <c r="JY89" s="280"/>
      <c r="JZ89" s="280"/>
      <c r="KA89" s="280"/>
      <c r="KB89" s="280"/>
      <c r="KC89" s="280"/>
      <c r="KD89" s="280"/>
      <c r="KE89" s="280"/>
      <c r="KF89" s="280"/>
      <c r="KG89" s="280"/>
      <c r="KH89" s="280"/>
      <c r="KI89" s="280"/>
      <c r="KJ89" s="280"/>
      <c r="KK89" s="280"/>
      <c r="KL89" s="280"/>
      <c r="KM89" s="280"/>
      <c r="KN89" s="280"/>
      <c r="KO89" s="280"/>
      <c r="KP89" s="280"/>
      <c r="KQ89" s="280"/>
      <c r="KR89" s="280"/>
      <c r="KS89" s="280"/>
      <c r="KT89" s="280"/>
      <c r="KU89" s="280"/>
    </row>
    <row r="90" spans="1:307" s="281" customFormat="1" hidden="1">
      <c r="A90" s="706"/>
      <c r="B90" s="284" t="s">
        <v>2436</v>
      </c>
      <c r="C90" s="283"/>
      <c r="D90" s="283"/>
      <c r="E90" s="283"/>
      <c r="F90" s="283"/>
      <c r="G90" s="283"/>
      <c r="H90" s="283"/>
      <c r="I90" s="283"/>
      <c r="J90" s="283"/>
      <c r="K90" s="283"/>
      <c r="L90" s="283"/>
      <c r="M90" s="283"/>
      <c r="N90" s="283"/>
      <c r="O90" s="283"/>
      <c r="P90" s="283"/>
      <c r="Q90" s="283"/>
      <c r="R90" s="283"/>
      <c r="S90" s="283"/>
      <c r="T90" s="283"/>
      <c r="U90" s="708"/>
      <c r="BQ90" s="350"/>
    </row>
    <row r="91" spans="1:307" s="281" customFormat="1" hidden="1">
      <c r="A91" s="706"/>
      <c r="B91" s="474" t="s">
        <v>29</v>
      </c>
      <c r="C91" s="283"/>
      <c r="D91" s="283"/>
      <c r="E91" s="283"/>
      <c r="F91" s="283"/>
      <c r="G91" s="283"/>
      <c r="H91" s="283"/>
      <c r="I91" s="283"/>
      <c r="J91" s="283"/>
      <c r="K91" s="283"/>
      <c r="L91" s="283"/>
      <c r="M91" s="283"/>
      <c r="N91" s="283"/>
      <c r="O91" s="283"/>
      <c r="P91" s="283"/>
      <c r="Q91" s="283"/>
      <c r="R91" s="283"/>
      <c r="S91" s="283"/>
      <c r="T91" s="283"/>
      <c r="U91" s="708"/>
    </row>
    <row r="92" spans="1:307" s="281" customFormat="1" hidden="1">
      <c r="A92" s="706"/>
      <c r="B92" s="283" t="s">
        <v>28</v>
      </c>
      <c r="C92" s="283"/>
      <c r="D92" s="283"/>
      <c r="E92" s="283"/>
      <c r="F92" s="283"/>
      <c r="G92" s="283"/>
      <c r="H92" s="283"/>
      <c r="I92" s="283"/>
      <c r="J92" s="283"/>
      <c r="K92" s="283"/>
      <c r="L92" s="283"/>
      <c r="M92" s="283"/>
      <c r="N92" s="283"/>
      <c r="O92" s="283"/>
      <c r="P92" s="283"/>
      <c r="Q92" s="283"/>
      <c r="R92" s="283"/>
      <c r="S92" s="283"/>
      <c r="T92" s="283"/>
      <c r="U92" s="708"/>
    </row>
    <row r="93" spans="1:307" s="281" customFormat="1" hidden="1">
      <c r="A93" s="706"/>
      <c r="B93" s="283" t="s">
        <v>181</v>
      </c>
      <c r="C93" s="283"/>
      <c r="D93" s="283"/>
      <c r="E93" s="283"/>
      <c r="F93" s="283"/>
      <c r="G93" s="283"/>
      <c r="H93" s="283"/>
      <c r="I93" s="283"/>
      <c r="J93" s="283"/>
      <c r="K93" s="283"/>
      <c r="L93" s="283"/>
      <c r="M93" s="283"/>
      <c r="N93" s="283"/>
      <c r="O93" s="283"/>
      <c r="P93" s="283"/>
      <c r="Q93" s="283"/>
      <c r="R93" s="283"/>
      <c r="S93" s="283"/>
      <c r="T93" s="283"/>
      <c r="U93" s="708"/>
    </row>
    <row r="94" spans="1:307" s="281" customFormat="1" hidden="1">
      <c r="A94" s="706"/>
      <c r="B94" s="283" t="s">
        <v>2392</v>
      </c>
      <c r="C94" s="283"/>
      <c r="D94" s="283"/>
      <c r="E94" s="283"/>
      <c r="F94" s="283"/>
      <c r="G94" s="283"/>
      <c r="H94" s="283"/>
      <c r="I94" s="283"/>
      <c r="J94" s="283"/>
      <c r="K94" s="283"/>
      <c r="L94" s="283"/>
      <c r="M94" s="283"/>
      <c r="N94" s="283"/>
      <c r="O94" s="283"/>
      <c r="P94" s="283"/>
      <c r="Q94" s="283"/>
      <c r="R94" s="283"/>
      <c r="S94" s="283"/>
      <c r="T94" s="283"/>
      <c r="U94" s="708"/>
    </row>
    <row r="95" spans="1:307" s="281" customFormat="1" hidden="1">
      <c r="A95" s="706"/>
      <c r="B95" s="283"/>
      <c r="C95" s="283"/>
      <c r="D95" s="283"/>
      <c r="E95" s="283"/>
      <c r="F95" s="283"/>
      <c r="G95" s="283"/>
      <c r="H95" s="283"/>
      <c r="I95" s="283"/>
      <c r="J95" s="283"/>
      <c r="K95" s="283"/>
      <c r="L95" s="283"/>
      <c r="M95" s="283"/>
      <c r="N95" s="283"/>
      <c r="O95" s="283"/>
      <c r="P95" s="283"/>
      <c r="Q95" s="283"/>
      <c r="R95" s="283"/>
      <c r="S95" s="283"/>
      <c r="T95" s="283"/>
      <c r="U95" s="708"/>
    </row>
    <row r="96" spans="1:307" s="281" customFormat="1" hidden="1">
      <c r="A96" s="706"/>
      <c r="B96" s="283"/>
      <c r="C96" s="283"/>
      <c r="D96" s="283"/>
      <c r="E96" s="283"/>
      <c r="F96" s="283"/>
      <c r="G96" s="283"/>
      <c r="H96" s="283"/>
      <c r="I96" s="283"/>
      <c r="J96" s="283"/>
      <c r="K96" s="283"/>
      <c r="L96" s="283"/>
      <c r="M96" s="283"/>
      <c r="N96" s="283"/>
      <c r="O96" s="283"/>
      <c r="P96" s="283"/>
      <c r="Q96" s="283"/>
      <c r="R96" s="283"/>
      <c r="S96" s="283"/>
      <c r="T96" s="283"/>
      <c r="U96" s="708"/>
    </row>
    <row r="97" spans="1:72" s="281" customFormat="1" ht="239.25" hidden="1" customHeight="1">
      <c r="A97" s="706">
        <v>5.3</v>
      </c>
      <c r="B97" s="477" t="s">
        <v>2437</v>
      </c>
      <c r="C97" s="825"/>
      <c r="D97" s="825"/>
      <c r="E97" s="824" t="s">
        <v>2438</v>
      </c>
      <c r="F97" s="824"/>
      <c r="G97" s="824"/>
      <c r="H97" s="283"/>
      <c r="I97" s="283"/>
      <c r="J97" s="283"/>
      <c r="K97" s="283"/>
      <c r="L97" s="283"/>
      <c r="M97" s="283"/>
      <c r="N97" s="283"/>
      <c r="O97" s="283"/>
      <c r="P97" s="283"/>
      <c r="Q97" s="283"/>
      <c r="R97" s="283"/>
      <c r="S97" s="283"/>
      <c r="T97" s="283"/>
      <c r="U97" s="708"/>
    </row>
    <row r="98" spans="1:72" s="281" customFormat="1" hidden="1">
      <c r="A98" s="706"/>
      <c r="B98" s="283"/>
      <c r="C98" s="283"/>
      <c r="D98" s="283"/>
      <c r="E98" s="283"/>
      <c r="F98" s="283"/>
      <c r="G98" s="283"/>
      <c r="H98" s="283"/>
      <c r="I98" s="283"/>
      <c r="J98" s="283"/>
      <c r="K98" s="283"/>
      <c r="L98" s="283"/>
      <c r="M98" s="283"/>
      <c r="N98" s="283"/>
      <c r="O98" s="283"/>
      <c r="P98" s="283"/>
      <c r="Q98" s="283"/>
      <c r="R98" s="283"/>
      <c r="S98" s="283"/>
      <c r="T98" s="283"/>
      <c r="U98" s="708"/>
    </row>
    <row r="99" spans="1:72" s="281" customFormat="1" hidden="1" outlineLevel="1">
      <c r="A99" s="706"/>
      <c r="B99" s="716" t="s">
        <v>87</v>
      </c>
      <c r="C99" s="716" t="s">
        <v>89</v>
      </c>
      <c r="D99" s="716" t="s">
        <v>90</v>
      </c>
      <c r="E99" s="717" t="s">
        <v>88</v>
      </c>
      <c r="F99" s="283"/>
      <c r="G99" s="283"/>
      <c r="H99" s="283"/>
      <c r="I99" s="283"/>
      <c r="J99" s="283"/>
      <c r="K99" s="283"/>
      <c r="L99" s="283"/>
      <c r="M99" s="283"/>
      <c r="N99" s="283"/>
      <c r="O99" s="283"/>
      <c r="P99" s="283"/>
      <c r="Q99" s="283"/>
      <c r="R99" s="283"/>
      <c r="S99" s="283"/>
      <c r="T99" s="283"/>
      <c r="U99" s="708"/>
      <c r="BT99" s="350"/>
    </row>
    <row r="100" spans="1:72" s="281" customFormat="1" hidden="1" outlineLevel="1">
      <c r="A100" s="706"/>
      <c r="B100" s="815"/>
      <c r="C100" s="816"/>
      <c r="D100" s="815"/>
      <c r="E100" s="815"/>
      <c r="F100" s="283"/>
      <c r="G100" s="283"/>
      <c r="H100" s="283"/>
      <c r="I100" s="283"/>
      <c r="J100" s="283"/>
      <c r="K100" s="283"/>
      <c r="L100" s="283"/>
      <c r="M100" s="283"/>
      <c r="N100" s="283"/>
      <c r="O100" s="283"/>
      <c r="P100" s="283"/>
      <c r="Q100" s="283"/>
      <c r="R100" s="283"/>
      <c r="S100" s="283"/>
      <c r="T100" s="283"/>
      <c r="U100" s="708"/>
      <c r="BT100" s="350"/>
    </row>
    <row r="101" spans="1:72" s="281" customFormat="1" hidden="1" outlineLevel="1">
      <c r="A101" s="706"/>
      <c r="B101" s="815"/>
      <c r="C101" s="816"/>
      <c r="D101" s="815"/>
      <c r="E101" s="815"/>
      <c r="F101" s="283"/>
      <c r="G101" s="283"/>
      <c r="H101" s="283"/>
      <c r="I101" s="283"/>
      <c r="J101" s="283"/>
      <c r="K101" s="283"/>
      <c r="L101" s="283"/>
      <c r="M101" s="283"/>
      <c r="N101" s="283"/>
      <c r="O101" s="283"/>
      <c r="P101" s="283"/>
      <c r="Q101" s="283"/>
      <c r="R101" s="283"/>
      <c r="S101" s="283"/>
      <c r="T101" s="283"/>
      <c r="U101" s="708"/>
      <c r="BT101" s="350"/>
    </row>
    <row r="102" spans="1:72" s="281" customFormat="1" hidden="1" outlineLevel="1">
      <c r="A102" s="706"/>
      <c r="B102" s="815"/>
      <c r="C102" s="816"/>
      <c r="D102" s="815"/>
      <c r="E102" s="815"/>
      <c r="F102" s="283"/>
      <c r="G102" s="283"/>
      <c r="H102" s="283"/>
      <c r="I102" s="283"/>
      <c r="J102" s="283"/>
      <c r="K102" s="283"/>
      <c r="L102" s="283"/>
      <c r="M102" s="283"/>
      <c r="N102" s="283"/>
      <c r="O102" s="283"/>
      <c r="P102" s="283"/>
      <c r="Q102" s="283"/>
      <c r="R102" s="283"/>
      <c r="S102" s="283"/>
      <c r="T102" s="283"/>
      <c r="U102" s="708"/>
      <c r="BT102" s="350"/>
    </row>
    <row r="103" spans="1:72" s="281" customFormat="1" hidden="1" outlineLevel="1">
      <c r="A103" s="706"/>
      <c r="B103" s="815"/>
      <c r="C103" s="816"/>
      <c r="D103" s="815"/>
      <c r="E103" s="815"/>
      <c r="F103" s="283"/>
      <c r="G103" s="283"/>
      <c r="H103" s="283"/>
      <c r="I103" s="283"/>
      <c r="J103" s="283"/>
      <c r="K103" s="283"/>
      <c r="L103" s="283"/>
      <c r="M103" s="283"/>
      <c r="N103" s="283"/>
      <c r="O103" s="283"/>
      <c r="P103" s="283"/>
      <c r="Q103" s="283"/>
      <c r="R103" s="283"/>
      <c r="S103" s="283"/>
      <c r="T103" s="283"/>
      <c r="U103" s="708"/>
      <c r="BT103" s="350"/>
    </row>
    <row r="104" spans="1:72" s="281" customFormat="1" hidden="1" outlineLevel="1">
      <c r="A104" s="706"/>
      <c r="B104" s="562"/>
      <c r="C104" s="283"/>
      <c r="D104" s="562"/>
      <c r="E104" s="562"/>
      <c r="F104" s="283"/>
      <c r="G104" s="283"/>
      <c r="H104" s="283"/>
      <c r="I104" s="283"/>
      <c r="J104" s="283"/>
      <c r="K104" s="283"/>
      <c r="L104" s="283"/>
      <c r="M104" s="283"/>
      <c r="N104" s="283"/>
      <c r="O104" s="283"/>
      <c r="P104" s="283"/>
      <c r="Q104" s="283"/>
      <c r="R104" s="283"/>
      <c r="S104" s="283"/>
      <c r="T104" s="283"/>
      <c r="U104" s="708"/>
      <c r="BT104" s="350"/>
    </row>
    <row r="105" spans="1:72" s="281" customFormat="1" hidden="1" collapsed="1">
      <c r="A105" s="706">
        <v>5.4</v>
      </c>
      <c r="B105" s="474" t="s">
        <v>7</v>
      </c>
      <c r="C105" s="283"/>
      <c r="D105" s="283"/>
      <c r="E105" s="283"/>
      <c r="F105" s="283"/>
      <c r="G105" s="283"/>
      <c r="H105" s="283"/>
      <c r="I105" s="283"/>
      <c r="J105" s="283"/>
      <c r="K105" s="283"/>
      <c r="L105" s="283"/>
      <c r="M105" s="283"/>
      <c r="N105" s="283"/>
      <c r="O105" s="283"/>
      <c r="P105" s="283"/>
      <c r="Q105" s="283"/>
      <c r="R105" s="283"/>
      <c r="S105" s="283"/>
      <c r="T105" s="283"/>
      <c r="U105" s="708"/>
    </row>
    <row r="106" spans="1:72" s="281" customFormat="1" hidden="1">
      <c r="A106" s="706"/>
      <c r="B106" s="283"/>
      <c r="C106" s="283"/>
      <c r="D106" s="283"/>
      <c r="E106" s="283"/>
      <c r="F106" s="283"/>
      <c r="G106" s="283"/>
      <c r="H106" s="283"/>
      <c r="I106" s="283"/>
      <c r="J106" s="283"/>
      <c r="K106" s="283"/>
      <c r="L106" s="283"/>
      <c r="M106" s="283"/>
      <c r="N106" s="283"/>
      <c r="O106" s="283"/>
      <c r="P106" s="283"/>
      <c r="Q106" s="283"/>
      <c r="R106" s="283"/>
      <c r="S106" s="283"/>
      <c r="T106" s="283"/>
      <c r="U106" s="708"/>
    </row>
    <row r="107" spans="1:72" s="281" customFormat="1" hidden="1">
      <c r="A107" s="706"/>
      <c r="B107" s="476" t="s">
        <v>26</v>
      </c>
      <c r="C107" s="476" t="s">
        <v>6</v>
      </c>
      <c r="D107" s="476" t="s">
        <v>8</v>
      </c>
      <c r="E107" s="476" t="s">
        <v>23</v>
      </c>
      <c r="F107" s="283"/>
      <c r="G107" s="283"/>
      <c r="H107" s="283"/>
      <c r="I107" s="283"/>
      <c r="J107" s="283"/>
      <c r="K107" s="283"/>
      <c r="L107" s="283"/>
      <c r="M107" s="283"/>
      <c r="N107" s="283"/>
      <c r="O107" s="283"/>
      <c r="P107" s="283"/>
      <c r="Q107" s="283"/>
      <c r="R107" s="283"/>
      <c r="S107" s="283"/>
      <c r="T107" s="283"/>
      <c r="U107" s="708"/>
    </row>
    <row r="108" spans="1:72" s="281" customFormat="1" hidden="1">
      <c r="A108" s="706"/>
      <c r="B108" s="496" t="s">
        <v>2351</v>
      </c>
      <c r="C108" s="497" t="s">
        <v>2349</v>
      </c>
      <c r="D108" s="498" t="s">
        <v>2350</v>
      </c>
      <c r="E108" s="499" t="s">
        <v>2348</v>
      </c>
      <c r="F108" s="283"/>
      <c r="G108" s="283"/>
      <c r="H108" s="283"/>
      <c r="I108" s="283"/>
      <c r="J108" s="283"/>
      <c r="K108" s="283"/>
      <c r="L108" s="283"/>
      <c r="M108" s="283"/>
      <c r="N108" s="283"/>
      <c r="O108" s="283"/>
      <c r="P108" s="283"/>
      <c r="Q108" s="283"/>
      <c r="R108" s="283"/>
      <c r="S108" s="283"/>
      <c r="T108" s="283"/>
      <c r="U108" s="708"/>
    </row>
    <row r="109" spans="1:72" s="281" customFormat="1" hidden="1">
      <c r="A109" s="706"/>
      <c r="B109" s="496" t="s">
        <v>2352</v>
      </c>
      <c r="C109" s="317" t="s">
        <v>46</v>
      </c>
      <c r="D109" s="718" t="s">
        <v>2347</v>
      </c>
      <c r="E109" s="317" t="s">
        <v>2348</v>
      </c>
      <c r="F109" s="283"/>
      <c r="G109" s="283"/>
      <c r="H109" s="283"/>
      <c r="I109" s="283"/>
      <c r="J109" s="283"/>
      <c r="K109" s="283"/>
      <c r="L109" s="283"/>
      <c r="M109" s="283"/>
      <c r="N109" s="283"/>
      <c r="O109" s="283"/>
      <c r="P109" s="283"/>
      <c r="Q109" s="283"/>
      <c r="R109" s="283"/>
      <c r="S109" s="283"/>
      <c r="T109" s="283"/>
      <c r="U109" s="708"/>
    </row>
    <row r="110" spans="1:72" s="281" customFormat="1" hidden="1">
      <c r="A110" s="706"/>
      <c r="B110" s="500" t="s">
        <v>70</v>
      </c>
      <c r="C110" s="501"/>
      <c r="D110" s="501"/>
      <c r="E110" s="501"/>
      <c r="F110" s="283"/>
      <c r="G110" s="283"/>
      <c r="H110" s="283"/>
      <c r="I110" s="283"/>
      <c r="J110" s="283"/>
      <c r="K110" s="283"/>
      <c r="L110" s="283"/>
      <c r="M110" s="283"/>
      <c r="N110" s="283"/>
      <c r="O110" s="283"/>
      <c r="P110" s="283"/>
      <c r="Q110" s="283"/>
      <c r="R110" s="283"/>
      <c r="S110" s="283"/>
      <c r="T110" s="283"/>
      <c r="U110" s="708"/>
    </row>
    <row r="111" spans="1:72" s="281" customFormat="1" hidden="1">
      <c r="A111" s="706"/>
      <c r="B111" s="500" t="s">
        <v>163</v>
      </c>
      <c r="C111" s="501"/>
      <c r="D111" s="501"/>
      <c r="E111" s="501"/>
      <c r="F111" s="283"/>
      <c r="G111" s="283"/>
      <c r="H111" s="283"/>
      <c r="I111" s="283"/>
      <c r="J111" s="283"/>
      <c r="K111" s="283"/>
      <c r="L111" s="283"/>
      <c r="M111" s="283"/>
      <c r="N111" s="283"/>
      <c r="O111" s="283"/>
      <c r="P111" s="283"/>
      <c r="Q111" s="283"/>
      <c r="R111" s="283"/>
      <c r="S111" s="283"/>
      <c r="T111" s="283"/>
      <c r="U111" s="708"/>
    </row>
    <row r="112" spans="1:72" s="281" customFormat="1" hidden="1">
      <c r="A112" s="706"/>
      <c r="B112" s="317" t="s">
        <v>22</v>
      </c>
      <c r="C112" s="283"/>
      <c r="D112" s="283"/>
      <c r="E112" s="283"/>
      <c r="F112" s="283"/>
      <c r="G112" s="283"/>
      <c r="H112" s="283"/>
      <c r="I112" s="283"/>
      <c r="J112" s="283"/>
      <c r="K112" s="283"/>
      <c r="L112" s="283"/>
      <c r="M112" s="283"/>
      <c r="N112" s="283"/>
      <c r="O112" s="283"/>
      <c r="P112" s="283"/>
      <c r="Q112" s="283"/>
      <c r="R112" s="283"/>
      <c r="S112" s="283"/>
      <c r="T112" s="283"/>
      <c r="U112" s="708"/>
    </row>
    <row r="113" spans="1:72" s="281" customFormat="1" ht="15" hidden="1" customHeight="1">
      <c r="A113" s="706"/>
      <c r="B113" s="283"/>
      <c r="C113" s="283"/>
      <c r="D113" s="283"/>
      <c r="E113" s="283"/>
      <c r="F113" s="283"/>
      <c r="G113" s="283"/>
      <c r="H113" s="283"/>
      <c r="I113" s="283"/>
      <c r="J113" s="283"/>
      <c r="K113" s="283"/>
      <c r="L113" s="283"/>
      <c r="M113" s="283"/>
      <c r="N113" s="283"/>
      <c r="O113" s="283"/>
      <c r="P113" s="283"/>
      <c r="Q113" s="283"/>
      <c r="R113" s="283"/>
      <c r="S113" s="283"/>
      <c r="T113" s="283"/>
      <c r="U113" s="708"/>
    </row>
    <row r="114" spans="1:72" s="281" customFormat="1" ht="15" hidden="1" customHeight="1">
      <c r="A114" s="706"/>
      <c r="B114" s="716" t="s">
        <v>87</v>
      </c>
      <c r="C114" s="716" t="s">
        <v>89</v>
      </c>
      <c r="D114" s="716" t="s">
        <v>90</v>
      </c>
      <c r="E114" s="717" t="s">
        <v>88</v>
      </c>
      <c r="F114" s="283"/>
      <c r="G114" s="283"/>
      <c r="H114" s="283"/>
      <c r="I114" s="283"/>
      <c r="J114" s="283"/>
      <c r="K114" s="283"/>
      <c r="L114" s="283"/>
      <c r="M114" s="283"/>
      <c r="N114" s="283"/>
      <c r="O114" s="283"/>
      <c r="P114" s="283"/>
      <c r="Q114" s="283"/>
      <c r="R114" s="283"/>
      <c r="S114" s="283"/>
      <c r="T114" s="283"/>
      <c r="U114" s="708"/>
      <c r="BT114" s="350"/>
    </row>
    <row r="115" spans="1:72" s="281" customFormat="1" ht="15" hidden="1" customHeight="1">
      <c r="A115" s="706"/>
      <c r="B115" s="815"/>
      <c r="C115" s="816"/>
      <c r="D115" s="815"/>
      <c r="E115" s="815"/>
      <c r="F115" s="283"/>
      <c r="G115" s="283"/>
      <c r="H115" s="283"/>
      <c r="I115" s="283"/>
      <c r="J115" s="283"/>
      <c r="K115" s="283"/>
      <c r="L115" s="283"/>
      <c r="M115" s="283"/>
      <c r="N115" s="283"/>
      <c r="O115" s="283"/>
      <c r="P115" s="283"/>
      <c r="Q115" s="283"/>
      <c r="R115" s="283"/>
      <c r="S115" s="283"/>
      <c r="T115" s="283"/>
      <c r="U115" s="708"/>
      <c r="BT115" s="350"/>
    </row>
    <row r="116" spans="1:72" s="281" customFormat="1" ht="15" hidden="1" customHeight="1">
      <c r="A116" s="706"/>
      <c r="B116" s="815"/>
      <c r="C116" s="816"/>
      <c r="D116" s="815"/>
      <c r="E116" s="815"/>
      <c r="F116" s="283"/>
      <c r="G116" s="283"/>
      <c r="H116" s="283"/>
      <c r="I116" s="283"/>
      <c r="J116" s="283"/>
      <c r="K116" s="283"/>
      <c r="L116" s="283"/>
      <c r="M116" s="283"/>
      <c r="N116" s="283"/>
      <c r="O116" s="283"/>
      <c r="P116" s="283"/>
      <c r="Q116" s="283"/>
      <c r="R116" s="283"/>
      <c r="S116" s="283"/>
      <c r="T116" s="283"/>
      <c r="U116" s="708"/>
      <c r="BT116" s="350"/>
    </row>
    <row r="117" spans="1:72" s="281" customFormat="1" ht="15" hidden="1" customHeight="1">
      <c r="A117" s="706"/>
      <c r="B117" s="815"/>
      <c r="C117" s="816"/>
      <c r="D117" s="815"/>
      <c r="E117" s="815"/>
      <c r="F117" s="283"/>
      <c r="G117" s="283"/>
      <c r="H117" s="283"/>
      <c r="I117" s="283"/>
      <c r="J117" s="283"/>
      <c r="K117" s="283"/>
      <c r="L117" s="283"/>
      <c r="M117" s="283"/>
      <c r="N117" s="283"/>
      <c r="O117" s="283"/>
      <c r="P117" s="283"/>
      <c r="Q117" s="283"/>
      <c r="R117" s="283"/>
      <c r="S117" s="283"/>
      <c r="T117" s="283"/>
      <c r="U117" s="708"/>
      <c r="BT117" s="350"/>
    </row>
    <row r="118" spans="1:72" s="281" customFormat="1" ht="15" hidden="1" customHeight="1">
      <c r="A118" s="706"/>
      <c r="B118" s="815"/>
      <c r="C118" s="816"/>
      <c r="D118" s="815"/>
      <c r="E118" s="815"/>
      <c r="F118" s="283"/>
      <c r="G118" s="283"/>
      <c r="H118" s="283"/>
      <c r="I118" s="283"/>
      <c r="J118" s="283"/>
      <c r="K118" s="283"/>
      <c r="L118" s="283"/>
      <c r="M118" s="283"/>
      <c r="N118" s="283"/>
      <c r="O118" s="283"/>
      <c r="P118" s="283"/>
      <c r="Q118" s="283"/>
      <c r="R118" s="283"/>
      <c r="S118" s="283"/>
      <c r="T118" s="283"/>
      <c r="U118" s="708"/>
      <c r="BT118" s="350"/>
    </row>
    <row r="119" spans="1:72" s="281" customFormat="1" ht="15" customHeight="1">
      <c r="A119" s="706"/>
      <c r="B119" s="562"/>
      <c r="C119" s="283"/>
      <c r="D119" s="562"/>
      <c r="E119" s="562"/>
      <c r="F119" s="283"/>
      <c r="G119" s="283"/>
      <c r="H119" s="283"/>
      <c r="I119" s="283"/>
      <c r="J119" s="283"/>
      <c r="K119" s="283"/>
      <c r="L119" s="283"/>
      <c r="M119" s="283"/>
      <c r="N119" s="283"/>
      <c r="O119" s="283"/>
      <c r="P119" s="283"/>
      <c r="Q119" s="283"/>
      <c r="R119" s="283"/>
      <c r="S119" s="283"/>
      <c r="T119" s="283"/>
      <c r="U119" s="708"/>
      <c r="BT119" s="350"/>
    </row>
    <row r="120" spans="1:72" s="267" customFormat="1" ht="25.5">
      <c r="A120" s="617"/>
      <c r="B120" s="719" t="s">
        <v>2480</v>
      </c>
      <c r="C120" s="720"/>
      <c r="D120" s="720"/>
      <c r="E120" s="325"/>
      <c r="F120" s="325"/>
      <c r="G120" s="325"/>
      <c r="H120" s="325"/>
      <c r="I120" s="325"/>
      <c r="J120" s="325"/>
      <c r="K120" s="325"/>
      <c r="L120" s="325"/>
      <c r="M120" s="325"/>
      <c r="N120" s="325"/>
      <c r="O120" s="325"/>
      <c r="P120" s="325"/>
      <c r="Q120" s="325"/>
      <c r="R120" s="325"/>
      <c r="S120" s="325"/>
      <c r="T120" s="325"/>
      <c r="U120" s="274"/>
      <c r="BK120" s="313"/>
    </row>
    <row r="121" spans="1:72" s="283" customFormat="1">
      <c r="A121" s="706"/>
      <c r="U121" s="708"/>
      <c r="BT121" s="284"/>
    </row>
    <row r="122" spans="1:72" s="281" customFormat="1" ht="49.5" customHeight="1">
      <c r="A122" s="706"/>
      <c r="B122" s="646" t="s">
        <v>309</v>
      </c>
      <c r="C122" s="664" t="str">
        <f>IF(קבועים!B123&gt;0,קבועים!B123,"תא זה יעודכן אוטומטית עם מילוי סעיף 2.2")</f>
        <v>תא זה יעודכן אוטומטית עם מילוי סעיף 2.2</v>
      </c>
      <c r="D122" s="646" t="s">
        <v>213</v>
      </c>
      <c r="E122" s="655" t="str">
        <f>IF(קבועים!B122&gt;0,קבועים!B122,"תא זה יעודכן אוטומטית עם מילוי סעיף 2.2")</f>
        <v>תא זה יעודכן אוטומטית עם מילוי סעיף 2.2</v>
      </c>
      <c r="H122" s="283"/>
      <c r="I122" s="283"/>
      <c r="J122" s="283"/>
      <c r="K122" s="283"/>
      <c r="L122" s="283"/>
      <c r="M122" s="283"/>
      <c r="N122" s="283"/>
      <c r="O122" s="283"/>
      <c r="P122" s="283"/>
      <c r="Q122" s="283"/>
      <c r="R122" s="283"/>
      <c r="S122" s="283"/>
      <c r="T122" s="283"/>
      <c r="U122" s="708"/>
    </row>
    <row r="123" spans="1:72" s="281" customFormat="1" hidden="1" outlineLevel="1">
      <c r="A123" s="706"/>
      <c r="B123" s="490"/>
      <c r="C123" s="491"/>
      <c r="D123" s="503"/>
      <c r="E123" s="504"/>
      <c r="H123" s="283"/>
      <c r="I123" s="283"/>
      <c r="J123" s="283"/>
      <c r="K123" s="283"/>
      <c r="L123" s="283"/>
      <c r="M123" s="283"/>
      <c r="N123" s="283"/>
      <c r="O123" s="283"/>
      <c r="P123" s="283"/>
      <c r="Q123" s="283"/>
      <c r="R123" s="283"/>
      <c r="S123" s="283"/>
      <c r="T123" s="283"/>
      <c r="U123" s="708"/>
    </row>
    <row r="124" spans="1:72" s="281" customFormat="1" ht="39.950000000000003" hidden="1" customHeight="1" outlineLevel="1">
      <c r="A124" s="706"/>
      <c r="B124" s="646" t="s">
        <v>2449</v>
      </c>
      <c r="C124" s="656"/>
      <c r="D124" s="646" t="s">
        <v>2448</v>
      </c>
      <c r="E124" s="660"/>
      <c r="H124" s="283"/>
      <c r="I124" s="283"/>
      <c r="J124" s="283"/>
      <c r="K124" s="283"/>
      <c r="L124" s="283"/>
      <c r="M124" s="283"/>
      <c r="N124" s="283"/>
      <c r="O124" s="283"/>
      <c r="P124" s="283"/>
      <c r="Q124" s="283"/>
      <c r="R124" s="283"/>
      <c r="S124" s="283"/>
      <c r="T124" s="283"/>
      <c r="U124" s="708"/>
    </row>
    <row r="125" spans="1:72" s="281" customFormat="1" collapsed="1">
      <c r="A125" s="706"/>
      <c r="B125" s="283"/>
      <c r="C125" s="507"/>
      <c r="D125" s="283"/>
      <c r="E125" s="699"/>
      <c r="H125" s="283"/>
      <c r="I125" s="283"/>
      <c r="J125" s="283"/>
      <c r="K125" s="283"/>
      <c r="L125" s="283"/>
      <c r="M125" s="283"/>
      <c r="N125" s="283"/>
      <c r="O125" s="283"/>
      <c r="P125" s="283"/>
      <c r="Q125" s="283"/>
      <c r="R125" s="283"/>
      <c r="S125" s="283"/>
      <c r="T125" s="283"/>
      <c r="U125" s="708"/>
    </row>
    <row r="126" spans="1:72" s="281" customFormat="1" ht="57" customHeight="1">
      <c r="A126" s="706"/>
      <c r="B126" s="661" t="s">
        <v>227</v>
      </c>
      <c r="C126" s="664" t="str">
        <f>IF(קבועים!B123&gt;0,קבועים!B149,"תא זה יעודכן אוטומטית עם מילוי סעיפים: 2.1 ו- 2.2")</f>
        <v>תא זה יעודכן אוטומטית עם מילוי סעיפים: 2.1 ו- 2.2</v>
      </c>
      <c r="D126" s="661" t="s">
        <v>214</v>
      </c>
      <c r="E126" s="655" t="str">
        <f>IF(קבועים!B122&gt;0,קבועים!B148,"תא זה יעודכן אוטומטית עם מילוי סעיפים: 2.1 ו- 2.2")</f>
        <v>תא זה יעודכן אוטומטית עם מילוי סעיפים: 2.1 ו- 2.2</v>
      </c>
      <c r="H126" s="283"/>
      <c r="I126" s="283"/>
      <c r="J126" s="283"/>
      <c r="K126" s="283"/>
      <c r="L126" s="283"/>
      <c r="M126" s="283"/>
      <c r="N126" s="283"/>
      <c r="O126" s="283"/>
      <c r="P126" s="283"/>
      <c r="Q126" s="283"/>
      <c r="R126" s="283"/>
      <c r="S126" s="283"/>
      <c r="T126" s="283"/>
      <c r="U126" s="708"/>
    </row>
    <row r="127" spans="1:72" s="281" customFormat="1" hidden="1" outlineLevel="1">
      <c r="A127" s="706"/>
      <c r="B127" s="503"/>
      <c r="C127" s="507"/>
      <c r="D127" s="505"/>
      <c r="E127" s="506"/>
      <c r="H127" s="283"/>
      <c r="I127" s="283"/>
      <c r="J127" s="283"/>
      <c r="K127" s="283"/>
      <c r="L127" s="283"/>
      <c r="M127" s="283"/>
      <c r="N127" s="283"/>
      <c r="O127" s="283"/>
      <c r="P127" s="283"/>
      <c r="Q127" s="283"/>
      <c r="R127" s="283"/>
      <c r="S127" s="283"/>
      <c r="T127" s="283"/>
      <c r="U127" s="708"/>
    </row>
    <row r="128" spans="1:72" s="281" customFormat="1" ht="38.450000000000003" hidden="1" customHeight="1" outlineLevel="1">
      <c r="A128" s="706"/>
      <c r="B128" s="635" t="s">
        <v>166</v>
      </c>
      <c r="C128" s="663"/>
      <c r="D128" s="644" t="s">
        <v>166</v>
      </c>
      <c r="E128" s="662"/>
      <c r="H128" s="283"/>
      <c r="I128" s="283"/>
      <c r="J128" s="283"/>
      <c r="K128" s="283"/>
      <c r="L128" s="283"/>
      <c r="M128" s="283"/>
      <c r="N128" s="283"/>
      <c r="O128" s="283"/>
      <c r="P128" s="283"/>
      <c r="Q128" s="283"/>
      <c r="R128" s="283"/>
      <c r="S128" s="283"/>
      <c r="T128" s="283"/>
      <c r="U128" s="708"/>
    </row>
    <row r="129" spans="1:72" s="281" customFormat="1" ht="38.450000000000003" hidden="1" customHeight="1" outlineLevel="1">
      <c r="A129" s="706"/>
      <c r="B129" s="644" t="s">
        <v>88</v>
      </c>
      <c r="C129" s="663"/>
      <c r="D129" s="644" t="s">
        <v>88</v>
      </c>
      <c r="E129" s="662"/>
      <c r="H129" s="283"/>
      <c r="I129" s="283"/>
      <c r="J129" s="283"/>
      <c r="K129" s="283"/>
      <c r="L129" s="283"/>
      <c r="M129" s="283"/>
      <c r="N129" s="283"/>
      <c r="O129" s="283"/>
      <c r="P129" s="283"/>
      <c r="Q129" s="283"/>
      <c r="R129" s="283"/>
      <c r="S129" s="283"/>
      <c r="T129" s="283"/>
      <c r="U129" s="708"/>
    </row>
    <row r="130" spans="1:72" s="281" customFormat="1" collapsed="1">
      <c r="A130" s="706"/>
      <c r="B130" s="505"/>
      <c r="C130" s="507"/>
      <c r="D130" s="505"/>
      <c r="E130" s="699"/>
      <c r="H130" s="283"/>
      <c r="I130" s="283"/>
      <c r="J130" s="283"/>
      <c r="K130" s="283"/>
      <c r="L130" s="283"/>
      <c r="M130" s="283"/>
      <c r="N130" s="283"/>
      <c r="O130" s="283"/>
      <c r="P130" s="283"/>
      <c r="Q130" s="283"/>
      <c r="R130" s="283"/>
      <c r="S130" s="283"/>
      <c r="T130" s="283"/>
      <c r="U130" s="708"/>
    </row>
    <row r="131" spans="1:72" s="281" customFormat="1" ht="53.25" customHeight="1">
      <c r="A131" s="706"/>
      <c r="B131" s="661" t="s">
        <v>228</v>
      </c>
      <c r="C131" s="655" t="str">
        <f>IF(AND(קבועים!B123&gt;0,'פרטים כלליים, עלויות ותוצאות'!D36&gt;0),קבועים!B152,"תא זה יעודכן אוטומטית עם מילוי סעיפים: 1.6, 2.1 ו- 2.2")</f>
        <v>תא זה יעודכן אוטומטית עם מילוי סעיפים: 1.6, 2.1 ו- 2.2</v>
      </c>
      <c r="D131" s="661" t="s">
        <v>215</v>
      </c>
      <c r="E131" s="655" t="str">
        <f>IF(AND(קבועים!B122&gt;0,'פרטים כלליים, עלויות ותוצאות'!D36&gt;0),קבועים!B151,"תא זה יעודכן אוטומטית עם מילוי סעיפים: 1.6, 2.1 ו- 2.2")</f>
        <v>תא זה יעודכן אוטומטית עם מילוי סעיפים: 1.6, 2.1 ו- 2.2</v>
      </c>
      <c r="H131" s="283"/>
      <c r="I131" s="283"/>
      <c r="J131" s="283"/>
      <c r="K131" s="283"/>
      <c r="L131" s="283"/>
      <c r="M131" s="283"/>
      <c r="N131" s="283"/>
      <c r="O131" s="283"/>
      <c r="P131" s="283"/>
      <c r="Q131" s="283"/>
      <c r="R131" s="283"/>
      <c r="S131" s="283"/>
      <c r="T131" s="283"/>
      <c r="U131" s="708"/>
    </row>
    <row r="132" spans="1:72" s="281" customFormat="1" hidden="1" outlineLevel="1">
      <c r="A132" s="706"/>
      <c r="B132" s="505"/>
      <c r="C132" s="283"/>
      <c r="D132" s="283"/>
      <c r="E132" s="283"/>
      <c r="F132" s="283"/>
      <c r="G132" s="283"/>
      <c r="H132" s="283"/>
      <c r="I132" s="283"/>
      <c r="J132" s="283"/>
      <c r="K132" s="283"/>
      <c r="L132" s="283"/>
      <c r="M132" s="283"/>
      <c r="N132" s="283"/>
      <c r="O132" s="283"/>
      <c r="P132" s="283"/>
      <c r="Q132" s="283"/>
      <c r="R132" s="283"/>
      <c r="S132" s="283"/>
      <c r="T132" s="283"/>
      <c r="U132" s="708"/>
    </row>
    <row r="133" spans="1:72" s="281" customFormat="1" ht="38.1" hidden="1" customHeight="1" outlineLevel="1">
      <c r="A133" s="706"/>
      <c r="B133" s="644" t="s">
        <v>92</v>
      </c>
      <c r="C133" s="659"/>
      <c r="D133" s="635" t="s">
        <v>162</v>
      </c>
      <c r="E133" s="659"/>
      <c r="F133" s="283"/>
      <c r="G133" s="283"/>
      <c r="H133" s="283"/>
      <c r="I133" s="283"/>
      <c r="J133" s="283"/>
      <c r="K133" s="283"/>
      <c r="L133" s="283"/>
      <c r="M133" s="283"/>
      <c r="N133" s="283"/>
      <c r="O133" s="283"/>
      <c r="P133" s="283"/>
      <c r="Q133" s="283"/>
      <c r="R133" s="283"/>
      <c r="S133" s="283"/>
      <c r="T133" s="283"/>
      <c r="U133" s="708"/>
    </row>
    <row r="134" spans="1:72" s="281" customFormat="1" ht="38.1" hidden="1" customHeight="1" outlineLevel="1">
      <c r="A134" s="706"/>
      <c r="B134" s="644" t="s">
        <v>88</v>
      </c>
      <c r="C134" s="659"/>
      <c r="D134" s="644" t="s">
        <v>88</v>
      </c>
      <c r="E134" s="659"/>
      <c r="F134" s="283"/>
      <c r="G134" s="283"/>
      <c r="H134" s="283"/>
      <c r="I134" s="283"/>
      <c r="J134" s="283"/>
      <c r="K134" s="283"/>
      <c r="L134" s="283"/>
      <c r="M134" s="283"/>
      <c r="N134" s="283"/>
      <c r="O134" s="283"/>
      <c r="P134" s="283"/>
      <c r="Q134" s="283"/>
      <c r="R134" s="283"/>
      <c r="S134" s="283"/>
      <c r="T134" s="283"/>
      <c r="U134" s="708"/>
    </row>
    <row r="135" spans="1:72" s="281" customFormat="1" collapsed="1">
      <c r="A135" s="706"/>
      <c r="B135" s="283"/>
      <c r="C135" s="283"/>
      <c r="D135" s="283"/>
      <c r="E135" s="283"/>
      <c r="F135" s="283"/>
      <c r="G135" s="283"/>
      <c r="H135" s="283"/>
      <c r="I135" s="283"/>
      <c r="J135" s="283"/>
      <c r="K135" s="283"/>
      <c r="L135" s="283"/>
      <c r="M135" s="283"/>
      <c r="N135" s="283"/>
      <c r="O135" s="283"/>
      <c r="P135" s="283"/>
      <c r="Q135" s="283"/>
      <c r="R135" s="283"/>
      <c r="S135" s="283"/>
      <c r="T135" s="283"/>
      <c r="U135" s="708"/>
    </row>
    <row r="136" spans="1:72" s="281" customFormat="1">
      <c r="A136" s="706"/>
      <c r="B136" s="474" t="s">
        <v>2469</v>
      </c>
      <c r="C136" s="283"/>
      <c r="D136" s="283"/>
      <c r="E136" s="283"/>
      <c r="F136" s="283"/>
      <c r="G136" s="283"/>
      <c r="H136" s="283"/>
      <c r="I136" s="283"/>
      <c r="J136" s="283"/>
      <c r="K136" s="283"/>
      <c r="L136" s="283"/>
      <c r="M136" s="283"/>
      <c r="N136" s="283"/>
      <c r="O136" s="283"/>
      <c r="P136" s="283"/>
      <c r="Q136" s="283"/>
      <c r="R136" s="283"/>
      <c r="S136" s="283"/>
      <c r="T136" s="283"/>
      <c r="U136" s="708"/>
      <c r="BT136" s="350"/>
    </row>
    <row r="137" spans="1:72" s="281" customFormat="1" ht="35.450000000000003" customHeight="1">
      <c r="A137" s="706"/>
      <c r="B137" s="784" t="s">
        <v>48</v>
      </c>
      <c r="C137" s="784" t="s">
        <v>101</v>
      </c>
      <c r="D137" s="784" t="s">
        <v>102</v>
      </c>
      <c r="E137" s="784" t="s">
        <v>103</v>
      </c>
      <c r="F137" s="283"/>
      <c r="G137" s="283"/>
      <c r="H137" s="283"/>
      <c r="I137" s="283"/>
      <c r="J137" s="283"/>
      <c r="K137" s="283"/>
      <c r="L137" s="283"/>
      <c r="M137" s="283"/>
      <c r="N137" s="283"/>
      <c r="O137" s="283"/>
      <c r="P137" s="283"/>
      <c r="Q137" s="283"/>
      <c r="R137" s="283"/>
      <c r="S137" s="283"/>
      <c r="T137" s="283"/>
      <c r="U137" s="708"/>
      <c r="BS137" s="350"/>
    </row>
    <row r="138" spans="1:72" s="281" customFormat="1" ht="33.950000000000003" customHeight="1">
      <c r="A138" s="706"/>
      <c r="B138" s="702" t="s">
        <v>39</v>
      </c>
      <c r="C138" s="702" t="s">
        <v>46</v>
      </c>
      <c r="D138" s="655" t="str">
        <f>IF(קבועים!F156&lt;&gt;0,קבועים!F156,"תא זה יעודכן אוטומטית עם מילוי סעיפים: 2.1 ו- 2.2")</f>
        <v>תא זה יעודכן אוטומטית עם מילוי סעיפים: 2.1 ו- 2.2</v>
      </c>
      <c r="E138" s="703" t="str">
        <f>IF(AND(OR(E69&lt;&gt;"",D69&lt;&gt;""),'פרטים כלליים, עלויות ותוצאות'!$D$36&gt;0),קבועים!G156,"תא זה יעודכן אוטומטית עם מילוי סעיפים: 1.6, 2.1 ו- 2.2")</f>
        <v>תא זה יעודכן אוטומטית עם מילוי סעיפים: 1.6, 2.1 ו- 2.2</v>
      </c>
      <c r="F138" s="283"/>
      <c r="G138" s="283"/>
      <c r="H138" s="283"/>
      <c r="I138" s="283"/>
      <c r="J138" s="283"/>
      <c r="K138" s="283"/>
      <c r="L138" s="283"/>
      <c r="M138" s="283"/>
      <c r="N138" s="283"/>
      <c r="O138" s="283"/>
      <c r="P138" s="283"/>
      <c r="Q138" s="283"/>
      <c r="R138" s="283"/>
      <c r="S138" s="283"/>
      <c r="T138" s="283"/>
      <c r="U138" s="708"/>
      <c r="BS138" s="350"/>
    </row>
    <row r="139" spans="1:72" s="283" customFormat="1">
      <c r="A139" s="706"/>
      <c r="U139" s="708"/>
      <c r="BT139" s="284"/>
    </row>
    <row r="140" spans="1:72" s="283" customFormat="1" ht="17.25" thickBot="1">
      <c r="A140" s="721"/>
      <c r="B140" s="347"/>
      <c r="C140" s="347"/>
      <c r="D140" s="347"/>
      <c r="E140" s="347"/>
      <c r="F140" s="347"/>
      <c r="G140" s="347"/>
      <c r="H140" s="347"/>
      <c r="I140" s="347"/>
      <c r="J140" s="347"/>
      <c r="K140" s="347"/>
      <c r="L140" s="347"/>
      <c r="M140" s="347"/>
      <c r="N140" s="347"/>
      <c r="O140" s="347"/>
      <c r="P140" s="347"/>
      <c r="Q140" s="347"/>
      <c r="R140" s="347"/>
      <c r="S140" s="347"/>
      <c r="T140" s="347"/>
      <c r="U140" s="722"/>
      <c r="BT140" s="284"/>
    </row>
    <row r="141" spans="1:72" s="502" customFormat="1" ht="83.25" hidden="1" customHeight="1">
      <c r="A141" s="826" t="s">
        <v>2439</v>
      </c>
      <c r="B141" s="826"/>
      <c r="C141" s="826"/>
      <c r="D141" s="508"/>
      <c r="BS141" s="509"/>
    </row>
    <row r="142" spans="1:72" s="281" customFormat="1" hidden="1">
      <c r="A142" s="620"/>
      <c r="BT142" s="350"/>
    </row>
    <row r="143" spans="1:72" s="281" customFormat="1" ht="57" hidden="1" customHeight="1">
      <c r="A143" s="620"/>
      <c r="B143" s="827" t="s">
        <v>2395</v>
      </c>
      <c r="C143" s="828"/>
      <c r="D143" s="828"/>
      <c r="E143" s="828"/>
      <c r="F143" s="828"/>
      <c r="BT143" s="350"/>
    </row>
    <row r="144" spans="1:72" s="281" customFormat="1" ht="33" hidden="1">
      <c r="A144" s="620">
        <v>5.5</v>
      </c>
      <c r="B144" s="492" t="s">
        <v>171</v>
      </c>
      <c r="C144" s="510"/>
      <c r="BT144" s="350"/>
    </row>
    <row r="145" spans="1:96" s="281" customFormat="1" hidden="1">
      <c r="A145" s="620"/>
      <c r="BT145" s="350"/>
    </row>
    <row r="146" spans="1:96" s="281" customFormat="1" ht="20.25" hidden="1">
      <c r="A146" s="622"/>
      <c r="B146" s="512" t="s">
        <v>360</v>
      </c>
      <c r="C146" s="511"/>
      <c r="D146" s="511"/>
      <c r="E146" s="511"/>
      <c r="F146" s="511"/>
      <c r="G146" s="511"/>
      <c r="H146" s="511"/>
      <c r="I146" s="511"/>
      <c r="J146" s="511"/>
      <c r="K146" s="511"/>
      <c r="L146" s="511"/>
      <c r="M146" s="511"/>
      <c r="N146" s="511"/>
      <c r="O146" s="511"/>
      <c r="P146" s="511"/>
      <c r="Q146" s="511"/>
      <c r="R146" s="511"/>
      <c r="S146" s="511"/>
      <c r="T146" s="511"/>
      <c r="U146" s="511"/>
      <c r="V146" s="511"/>
      <c r="W146" s="511"/>
      <c r="X146" s="511"/>
      <c r="Y146" s="511"/>
      <c r="Z146" s="511"/>
      <c r="AA146" s="511"/>
      <c r="AB146" s="511"/>
      <c r="AC146" s="511"/>
      <c r="AD146" s="511"/>
      <c r="AE146" s="511"/>
      <c r="AF146" s="511"/>
      <c r="AG146" s="511"/>
      <c r="AH146" s="511"/>
      <c r="AI146" s="511"/>
      <c r="AJ146" s="511"/>
      <c r="AK146" s="511"/>
      <c r="AL146" s="511"/>
      <c r="AM146" s="511"/>
      <c r="AN146" s="511"/>
      <c r="AO146" s="511"/>
      <c r="AP146" s="511"/>
      <c r="AQ146" s="511"/>
      <c r="AR146" s="511"/>
      <c r="AS146" s="511"/>
      <c r="AT146" s="511"/>
      <c r="AU146" s="511"/>
      <c r="AV146" s="511"/>
      <c r="AW146" s="511"/>
      <c r="AX146" s="511"/>
      <c r="AY146" s="511"/>
      <c r="AZ146" s="511"/>
      <c r="BA146" s="511"/>
      <c r="BB146" s="511"/>
      <c r="BC146" s="511"/>
      <c r="BD146" s="511"/>
      <c r="BE146" s="511"/>
      <c r="BF146" s="511"/>
      <c r="BG146" s="511"/>
      <c r="BH146" s="511"/>
      <c r="BI146" s="511"/>
      <c r="BJ146" s="511"/>
      <c r="BK146" s="511"/>
      <c r="BL146" s="511"/>
      <c r="BM146" s="511"/>
      <c r="BN146" s="511"/>
      <c r="BO146" s="511"/>
      <c r="BP146" s="511"/>
      <c r="BQ146" s="511"/>
      <c r="BR146" s="511"/>
      <c r="BS146" s="511"/>
      <c r="BT146" s="511"/>
      <c r="BU146" s="511"/>
      <c r="BV146" s="511"/>
      <c r="BW146" s="511"/>
      <c r="BX146" s="511"/>
      <c r="BY146" s="511"/>
      <c r="BZ146" s="511"/>
      <c r="CA146" s="511"/>
      <c r="CB146" s="511"/>
      <c r="CC146" s="511"/>
      <c r="CD146" s="511"/>
      <c r="CE146" s="511"/>
      <c r="CF146" s="511"/>
      <c r="CG146" s="511"/>
      <c r="CH146" s="511"/>
      <c r="CI146" s="511"/>
    </row>
    <row r="147" spans="1:96" s="281" customFormat="1" hidden="1">
      <c r="A147" s="620"/>
      <c r="BT147" s="350"/>
    </row>
    <row r="148" spans="1:96" s="281" customFormat="1" hidden="1">
      <c r="A148" s="623" t="s">
        <v>250</v>
      </c>
      <c r="B148" s="514" t="s">
        <v>120</v>
      </c>
      <c r="C148" s="515"/>
      <c r="D148" s="515"/>
      <c r="E148" s="513"/>
      <c r="F148" s="513"/>
      <c r="G148" s="513"/>
      <c r="H148" s="513"/>
      <c r="I148" s="513"/>
      <c r="J148" s="513"/>
      <c r="K148" s="513"/>
      <c r="L148" s="513"/>
      <c r="M148" s="513"/>
      <c r="N148" s="513"/>
      <c r="O148" s="513"/>
      <c r="P148" s="516"/>
      <c r="Q148" s="515"/>
      <c r="R148" s="515"/>
      <c r="S148" s="515"/>
      <c r="T148" s="515"/>
      <c r="U148" s="515"/>
      <c r="V148" s="517"/>
      <c r="W148" s="515"/>
      <c r="X148" s="515"/>
      <c r="Y148" s="515"/>
      <c r="Z148" s="515"/>
      <c r="AA148" s="515"/>
      <c r="AB148" s="515"/>
      <c r="AC148" s="517"/>
      <c r="AD148" s="515"/>
      <c r="AE148" s="515"/>
      <c r="AF148" s="515"/>
      <c r="AG148" s="515"/>
      <c r="AH148" s="515"/>
      <c r="AI148" s="515"/>
      <c r="AJ148" s="517"/>
      <c r="AK148" s="515"/>
      <c r="AL148" s="515"/>
      <c r="AM148" s="515"/>
      <c r="AN148" s="515"/>
      <c r="AO148" s="515"/>
      <c r="AP148" s="515"/>
      <c r="AQ148" s="517"/>
      <c r="AR148" s="515"/>
      <c r="AS148" s="515"/>
      <c r="AT148" s="515"/>
      <c r="AU148" s="515"/>
      <c r="AV148" s="515"/>
      <c r="AW148" s="515"/>
      <c r="AX148" s="517"/>
      <c r="AY148" s="515"/>
      <c r="AZ148" s="515"/>
      <c r="BA148" s="515"/>
      <c r="BB148" s="515"/>
      <c r="BC148" s="515"/>
      <c r="BD148" s="515"/>
      <c r="BE148" s="517"/>
      <c r="BF148" s="515"/>
      <c r="BG148" s="515"/>
      <c r="BH148" s="515"/>
      <c r="BI148" s="515"/>
      <c r="BJ148" s="515"/>
      <c r="BK148" s="515"/>
      <c r="BL148" s="517"/>
      <c r="BM148" s="515"/>
      <c r="BN148" s="515"/>
      <c r="BO148" s="515"/>
      <c r="BP148" s="515"/>
      <c r="BQ148" s="515"/>
      <c r="BR148" s="515"/>
      <c r="BS148" s="517"/>
      <c r="BT148" s="515"/>
      <c r="BU148" s="515"/>
      <c r="BV148" s="515"/>
      <c r="BW148" s="515"/>
      <c r="BX148" s="515"/>
      <c r="BY148" s="515"/>
      <c r="BZ148" s="515"/>
      <c r="CA148" s="515"/>
      <c r="CB148" s="515"/>
      <c r="CC148" s="515"/>
      <c r="CD148" s="515"/>
      <c r="CE148" s="515"/>
      <c r="CF148" s="515"/>
      <c r="CG148" s="515"/>
      <c r="CH148" s="515"/>
      <c r="CI148" s="515"/>
    </row>
    <row r="149" spans="1:96" s="281" customFormat="1" hidden="1">
      <c r="A149" s="623"/>
      <c r="B149" s="515"/>
      <c r="C149" s="515"/>
      <c r="D149" s="515"/>
      <c r="E149" s="513"/>
      <c r="F149" s="513"/>
      <c r="G149" s="513"/>
      <c r="H149" s="513"/>
      <c r="I149" s="513"/>
      <c r="J149" s="513"/>
      <c r="K149" s="513"/>
      <c r="L149" s="513"/>
      <c r="M149" s="513"/>
      <c r="N149" s="513"/>
      <c r="O149" s="513"/>
      <c r="P149" s="516"/>
      <c r="Q149" s="515"/>
      <c r="R149" s="515"/>
      <c r="S149" s="515"/>
      <c r="T149" s="515"/>
      <c r="U149" s="515"/>
      <c r="V149" s="517"/>
      <c r="W149" s="515"/>
      <c r="X149" s="515"/>
      <c r="Y149" s="515"/>
      <c r="Z149" s="515"/>
      <c r="AA149" s="515"/>
      <c r="AB149" s="515"/>
      <c r="AC149" s="517"/>
      <c r="AD149" s="515"/>
      <c r="AE149" s="515"/>
      <c r="AF149" s="515"/>
      <c r="AG149" s="515"/>
      <c r="AH149" s="515"/>
      <c r="AI149" s="515"/>
      <c r="AJ149" s="517"/>
      <c r="AK149" s="515"/>
      <c r="AL149" s="515"/>
      <c r="AM149" s="515"/>
      <c r="AN149" s="515"/>
      <c r="AO149" s="515"/>
      <c r="AP149" s="515"/>
      <c r="AQ149" s="517"/>
      <c r="AR149" s="515"/>
      <c r="AS149" s="515"/>
      <c r="AT149" s="515"/>
      <c r="AU149" s="515"/>
      <c r="AV149" s="515"/>
      <c r="AW149" s="515"/>
      <c r="AX149" s="517"/>
      <c r="AY149" s="515"/>
      <c r="AZ149" s="515"/>
      <c r="BA149" s="515"/>
      <c r="BB149" s="515"/>
      <c r="BC149" s="515"/>
      <c r="BD149" s="515"/>
      <c r="BE149" s="517"/>
      <c r="BF149" s="515"/>
      <c r="BG149" s="515"/>
      <c r="BH149" s="515"/>
      <c r="BI149" s="515"/>
      <c r="BJ149" s="515"/>
      <c r="BK149" s="515"/>
      <c r="BL149" s="517"/>
      <c r="BM149" s="515"/>
      <c r="BN149" s="515"/>
      <c r="BO149" s="515"/>
      <c r="BP149" s="515"/>
      <c r="BQ149" s="515"/>
      <c r="BR149" s="515"/>
      <c r="BS149" s="517"/>
      <c r="BT149" s="515"/>
      <c r="BU149" s="515"/>
      <c r="BV149" s="515"/>
      <c r="BW149" s="515"/>
      <c r="BX149" s="515"/>
      <c r="BY149" s="515"/>
      <c r="BZ149" s="515"/>
      <c r="CA149" s="515"/>
      <c r="CB149" s="515"/>
      <c r="CC149" s="515"/>
      <c r="CD149" s="515"/>
      <c r="CE149" s="515"/>
      <c r="CF149" s="515"/>
      <c r="CG149" s="515"/>
      <c r="CH149" s="515"/>
      <c r="CI149" s="515"/>
    </row>
    <row r="150" spans="1:96" s="281" customFormat="1" ht="33" hidden="1">
      <c r="A150" s="623"/>
      <c r="B150" s="518" t="s">
        <v>121</v>
      </c>
      <c r="C150" s="510"/>
      <c r="D150" s="518" t="s">
        <v>122</v>
      </c>
      <c r="E150" s="510"/>
      <c r="F150" s="513"/>
      <c r="G150" s="513"/>
      <c r="H150" s="513"/>
      <c r="I150" s="513"/>
      <c r="J150" s="513"/>
      <c r="K150" s="513"/>
      <c r="L150" s="513"/>
      <c r="M150" s="513"/>
      <c r="N150" s="513"/>
      <c r="O150" s="513"/>
      <c r="P150" s="513"/>
      <c r="Q150" s="519"/>
      <c r="R150" s="515"/>
      <c r="S150" s="520"/>
      <c r="T150" s="519"/>
      <c r="U150" s="515"/>
      <c r="V150" s="515"/>
      <c r="W150" s="519"/>
      <c r="X150" s="515"/>
      <c r="Y150" s="520"/>
      <c r="Z150" s="519"/>
      <c r="AA150" s="515"/>
      <c r="AB150" s="519"/>
      <c r="AC150" s="515"/>
      <c r="AD150" s="519"/>
      <c r="AE150" s="515"/>
      <c r="AF150" s="520"/>
      <c r="AG150" s="519"/>
      <c r="AH150" s="515"/>
      <c r="AI150" s="519"/>
      <c r="AJ150" s="515"/>
      <c r="AK150" s="519"/>
      <c r="AL150" s="515"/>
      <c r="AM150" s="520"/>
      <c r="AN150" s="519"/>
      <c r="AO150" s="515"/>
      <c r="AP150" s="519"/>
      <c r="AQ150" s="515"/>
      <c r="AR150" s="519"/>
      <c r="AS150" s="515"/>
      <c r="AT150" s="520"/>
      <c r="AU150" s="519"/>
      <c r="AV150" s="519"/>
      <c r="AW150" s="519"/>
      <c r="AX150" s="515"/>
      <c r="AY150" s="519"/>
      <c r="AZ150" s="515"/>
      <c r="BA150" s="520"/>
      <c r="BB150" s="519"/>
      <c r="BC150" s="519"/>
      <c r="BD150" s="519"/>
      <c r="BE150" s="515"/>
      <c r="BF150" s="519"/>
      <c r="BG150" s="515"/>
      <c r="BH150" s="520"/>
      <c r="BI150" s="519"/>
      <c r="BJ150" s="519"/>
      <c r="BK150" s="519"/>
      <c r="BL150" s="515"/>
      <c r="BM150" s="519"/>
      <c r="BN150" s="515"/>
      <c r="BO150" s="520"/>
      <c r="BP150" s="519"/>
      <c r="BQ150" s="519"/>
      <c r="BR150" s="519"/>
      <c r="BS150" s="515"/>
      <c r="BT150" s="519"/>
      <c r="BU150" s="515"/>
      <c r="BV150" s="520"/>
      <c r="BW150" s="519"/>
      <c r="BX150" s="519"/>
      <c r="BY150" s="519"/>
      <c r="BZ150" s="515"/>
      <c r="CA150" s="515"/>
      <c r="CB150" s="515"/>
      <c r="CC150" s="515"/>
      <c r="CD150" s="515"/>
      <c r="CE150" s="515"/>
      <c r="CF150" s="515"/>
      <c r="CG150" s="515"/>
      <c r="CH150" s="515"/>
      <c r="CI150" s="515"/>
    </row>
    <row r="151" spans="1:96" s="281" customFormat="1" hidden="1">
      <c r="A151" s="623"/>
      <c r="B151" s="516"/>
      <c r="C151" s="515"/>
      <c r="D151" s="515"/>
      <c r="E151" s="515"/>
      <c r="F151" s="513"/>
      <c r="G151" s="513"/>
      <c r="H151" s="513"/>
      <c r="I151" s="513"/>
      <c r="J151" s="513"/>
      <c r="K151" s="513"/>
      <c r="L151" s="513"/>
      <c r="M151" s="513"/>
      <c r="N151" s="513"/>
      <c r="O151" s="513"/>
      <c r="P151" s="513"/>
      <c r="Q151" s="515"/>
      <c r="R151" s="515"/>
      <c r="S151" s="515"/>
      <c r="T151" s="515"/>
      <c r="U151" s="515"/>
      <c r="V151" s="515"/>
      <c r="W151" s="515"/>
      <c r="X151" s="515"/>
      <c r="Y151" s="515"/>
      <c r="Z151" s="515"/>
      <c r="AA151" s="515"/>
      <c r="AB151" s="515"/>
      <c r="AC151" s="515"/>
      <c r="AD151" s="515"/>
      <c r="AE151" s="515"/>
      <c r="AF151" s="515"/>
      <c r="AG151" s="515"/>
      <c r="AH151" s="515"/>
      <c r="AI151" s="515"/>
      <c r="AJ151" s="515"/>
      <c r="AK151" s="515"/>
      <c r="AL151" s="515"/>
      <c r="AM151" s="515"/>
      <c r="AN151" s="515"/>
      <c r="AO151" s="520"/>
      <c r="AP151" s="515"/>
      <c r="AQ151" s="515"/>
      <c r="AR151" s="515"/>
      <c r="AS151" s="515"/>
      <c r="AT151" s="515"/>
      <c r="AU151" s="515"/>
      <c r="AV151" s="515"/>
      <c r="AW151" s="515"/>
      <c r="AX151" s="515"/>
      <c r="AY151" s="515"/>
      <c r="AZ151" s="515"/>
      <c r="BA151" s="515"/>
      <c r="BB151" s="515"/>
      <c r="BC151" s="515"/>
      <c r="BD151" s="515"/>
      <c r="BE151" s="515"/>
      <c r="BF151" s="515"/>
      <c r="BG151" s="515"/>
      <c r="BH151" s="515"/>
      <c r="BI151" s="515"/>
      <c r="BJ151" s="515"/>
      <c r="BK151" s="515"/>
      <c r="BL151" s="515"/>
      <c r="BM151" s="515"/>
      <c r="BN151" s="515"/>
      <c r="BO151" s="515"/>
      <c r="BP151" s="515"/>
      <c r="BQ151" s="515"/>
      <c r="BR151" s="515"/>
      <c r="BS151" s="515"/>
      <c r="BT151" s="515"/>
      <c r="BU151" s="515"/>
      <c r="BV151" s="515"/>
      <c r="BW151" s="515"/>
      <c r="BX151" s="515"/>
      <c r="BY151" s="515"/>
      <c r="BZ151" s="515"/>
      <c r="CA151" s="515"/>
      <c r="CB151" s="515"/>
      <c r="CC151" s="515"/>
      <c r="CD151" s="515"/>
      <c r="CE151" s="515"/>
      <c r="CF151" s="515"/>
      <c r="CG151" s="515"/>
      <c r="CH151" s="515"/>
      <c r="CI151" s="515"/>
    </row>
    <row r="152" spans="1:96" s="281" customFormat="1" hidden="1">
      <c r="A152" s="623"/>
      <c r="B152" s="521" t="s">
        <v>123</v>
      </c>
      <c r="C152" s="522"/>
      <c r="D152" s="515"/>
      <c r="E152" s="515"/>
      <c r="F152" s="513"/>
      <c r="G152" s="513"/>
      <c r="H152" s="513"/>
      <c r="I152" s="513"/>
      <c r="J152" s="513"/>
      <c r="K152" s="513"/>
      <c r="L152" s="513"/>
      <c r="M152" s="513"/>
      <c r="N152" s="513"/>
      <c r="O152" s="513"/>
      <c r="P152" s="513"/>
      <c r="Q152" s="515"/>
      <c r="R152" s="515"/>
      <c r="S152" s="515"/>
      <c r="T152" s="515"/>
      <c r="U152" s="515"/>
      <c r="V152" s="515"/>
      <c r="W152" s="515"/>
      <c r="X152" s="515"/>
      <c r="Y152" s="515"/>
      <c r="Z152" s="515"/>
      <c r="AA152" s="515"/>
      <c r="AB152" s="515"/>
      <c r="AC152" s="515"/>
      <c r="AD152" s="515"/>
      <c r="AE152" s="515"/>
      <c r="AF152" s="515"/>
      <c r="AG152" s="515"/>
      <c r="AH152" s="515"/>
      <c r="AI152" s="515"/>
      <c r="AJ152" s="515"/>
      <c r="AK152" s="515"/>
      <c r="AL152" s="515"/>
      <c r="AM152" s="515"/>
      <c r="AN152" s="515"/>
      <c r="AO152" s="520"/>
      <c r="AP152" s="515"/>
      <c r="AQ152" s="515"/>
      <c r="AR152" s="515"/>
      <c r="AS152" s="515"/>
      <c r="AT152" s="515"/>
      <c r="AU152" s="515"/>
      <c r="AV152" s="515"/>
      <c r="AW152" s="515"/>
      <c r="AX152" s="515"/>
      <c r="AY152" s="515"/>
      <c r="AZ152" s="515"/>
      <c r="BA152" s="515"/>
      <c r="BB152" s="515"/>
      <c r="BC152" s="515"/>
      <c r="BD152" s="515"/>
      <c r="BE152" s="515"/>
      <c r="BF152" s="515"/>
      <c r="BG152" s="515"/>
      <c r="BH152" s="515"/>
      <c r="BI152" s="515"/>
      <c r="BJ152" s="515"/>
      <c r="BK152" s="515"/>
      <c r="BL152" s="515"/>
      <c r="BM152" s="515"/>
      <c r="BN152" s="515"/>
      <c r="BO152" s="515"/>
      <c r="BP152" s="515"/>
      <c r="BQ152" s="515"/>
      <c r="BR152" s="515"/>
      <c r="BS152" s="515"/>
      <c r="BT152" s="515"/>
      <c r="BU152" s="515"/>
      <c r="BV152" s="515"/>
      <c r="BW152" s="515"/>
      <c r="BX152" s="515"/>
      <c r="BY152" s="515"/>
      <c r="BZ152" s="515"/>
      <c r="CA152" s="515"/>
      <c r="CB152" s="515"/>
      <c r="CC152" s="515"/>
      <c r="CD152" s="515"/>
      <c r="CE152" s="515"/>
      <c r="CF152" s="515"/>
      <c r="CG152" s="515"/>
      <c r="CH152" s="515"/>
      <c r="CI152" s="515"/>
    </row>
    <row r="153" spans="1:96" s="281" customFormat="1" hidden="1">
      <c r="A153" s="623"/>
      <c r="B153" s="516"/>
      <c r="C153" s="515"/>
      <c r="D153" s="515"/>
      <c r="E153" s="515"/>
      <c r="F153" s="513"/>
      <c r="G153" s="513"/>
      <c r="H153" s="513"/>
      <c r="I153" s="513"/>
      <c r="J153" s="513"/>
      <c r="K153" s="513"/>
      <c r="L153" s="513"/>
      <c r="M153" s="513"/>
      <c r="N153" s="513"/>
      <c r="O153" s="513"/>
      <c r="P153" s="513"/>
      <c r="Q153" s="515"/>
      <c r="R153" s="515"/>
      <c r="S153" s="515"/>
      <c r="T153" s="515"/>
      <c r="U153" s="515"/>
      <c r="V153" s="515"/>
      <c r="W153" s="515"/>
      <c r="X153" s="515"/>
      <c r="Y153" s="515"/>
      <c r="Z153" s="515"/>
      <c r="AA153" s="515"/>
      <c r="AB153" s="515"/>
      <c r="AC153" s="515"/>
      <c r="AD153" s="515"/>
      <c r="AE153" s="515"/>
      <c r="AF153" s="515"/>
      <c r="AG153" s="515"/>
      <c r="AH153" s="515"/>
      <c r="AI153" s="515"/>
      <c r="AJ153" s="515"/>
      <c r="AK153" s="515"/>
      <c r="AL153" s="515"/>
      <c r="AM153" s="515"/>
      <c r="AN153" s="515"/>
      <c r="AO153" s="520"/>
      <c r="AP153" s="515"/>
      <c r="AQ153" s="515"/>
      <c r="AR153" s="515"/>
      <c r="AS153" s="515"/>
      <c r="AT153" s="515"/>
      <c r="AU153" s="515"/>
      <c r="AV153" s="515"/>
      <c r="AW153" s="515"/>
      <c r="AX153" s="515"/>
      <c r="AY153" s="515"/>
      <c r="AZ153" s="515"/>
      <c r="BA153" s="515"/>
      <c r="BB153" s="515"/>
      <c r="BC153" s="515"/>
      <c r="BD153" s="515"/>
      <c r="BE153" s="515"/>
      <c r="BF153" s="515"/>
      <c r="BG153" s="515"/>
      <c r="BH153" s="515"/>
      <c r="BI153" s="515"/>
      <c r="BJ153" s="515"/>
      <c r="BK153" s="515"/>
      <c r="BL153" s="515"/>
      <c r="BM153" s="515"/>
      <c r="BN153" s="515"/>
      <c r="BO153" s="515"/>
      <c r="BP153" s="515"/>
      <c r="BQ153" s="515"/>
      <c r="BR153" s="515"/>
      <c r="BS153" s="515"/>
      <c r="BT153" s="515"/>
      <c r="BU153" s="515"/>
      <c r="BV153" s="515"/>
      <c r="BW153" s="515"/>
      <c r="BX153" s="515"/>
      <c r="BY153" s="515"/>
      <c r="BZ153" s="515"/>
      <c r="CA153" s="515"/>
      <c r="CB153" s="515"/>
      <c r="CC153" s="515"/>
      <c r="CD153" s="515"/>
      <c r="CE153" s="515"/>
      <c r="CF153" s="515"/>
      <c r="CG153" s="515"/>
      <c r="CH153" s="515"/>
      <c r="CI153" s="515"/>
    </row>
    <row r="154" spans="1:96" s="281" customFormat="1" hidden="1">
      <c r="A154" s="623" t="s">
        <v>249</v>
      </c>
      <c r="B154" s="514" t="s">
        <v>134</v>
      </c>
      <c r="C154" s="515"/>
      <c r="D154" s="515"/>
      <c r="E154" s="513"/>
      <c r="F154" s="513"/>
      <c r="G154" s="513"/>
      <c r="H154" s="524"/>
      <c r="I154" s="524"/>
      <c r="J154" s="524"/>
      <c r="K154" s="524"/>
      <c r="L154" s="524"/>
      <c r="M154" s="524"/>
      <c r="N154" s="524"/>
      <c r="O154" s="524"/>
      <c r="P154" s="524"/>
      <c r="Q154" s="524"/>
      <c r="R154" s="524"/>
      <c r="S154" s="524"/>
      <c r="T154" s="524"/>
      <c r="U154" s="524"/>
      <c r="V154" s="524"/>
      <c r="W154" s="524"/>
      <c r="X154" s="524"/>
      <c r="Y154" s="524"/>
      <c r="Z154" s="524"/>
      <c r="AA154" s="524"/>
      <c r="AB154" s="524"/>
      <c r="AC154" s="524"/>
      <c r="AD154" s="524"/>
      <c r="AE154" s="524"/>
      <c r="AF154" s="524"/>
      <c r="AG154" s="524"/>
      <c r="AH154" s="524"/>
      <c r="AI154" s="524"/>
      <c r="AJ154" s="524"/>
      <c r="AK154" s="524"/>
      <c r="AL154" s="524"/>
      <c r="AM154" s="524"/>
      <c r="AN154" s="524"/>
      <c r="AO154" s="524"/>
      <c r="AP154" s="524"/>
      <c r="AQ154" s="524"/>
      <c r="AR154" s="524"/>
      <c r="AS154" s="524"/>
      <c r="AT154" s="524"/>
      <c r="AU154" s="524"/>
      <c r="AV154" s="524"/>
      <c r="AW154" s="524"/>
      <c r="AX154" s="524"/>
      <c r="AY154" s="524"/>
      <c r="AZ154" s="524"/>
      <c r="BA154" s="524"/>
      <c r="BB154" s="524"/>
      <c r="BC154" s="524"/>
      <c r="BD154" s="524"/>
      <c r="BE154" s="524"/>
      <c r="BF154" s="524"/>
      <c r="BG154" s="524"/>
      <c r="BH154" s="524"/>
      <c r="BI154" s="524"/>
      <c r="BJ154" s="524"/>
      <c r="BK154" s="524"/>
      <c r="BL154" s="524"/>
      <c r="BM154" s="524"/>
      <c r="BN154" s="524"/>
      <c r="BO154" s="524"/>
      <c r="BP154" s="524"/>
      <c r="BQ154" s="524"/>
      <c r="BR154" s="513"/>
      <c r="BS154" s="513"/>
      <c r="BT154" s="513"/>
      <c r="BU154" s="513"/>
      <c r="BV154" s="513"/>
      <c r="BW154" s="513"/>
      <c r="BX154" s="513"/>
      <c r="BY154" s="513"/>
      <c r="BZ154" s="513"/>
      <c r="CA154" s="513"/>
      <c r="CB154" s="513"/>
      <c r="CC154" s="513"/>
      <c r="CD154" s="513"/>
      <c r="CE154" s="513"/>
      <c r="CF154" s="513"/>
      <c r="CG154" s="513"/>
      <c r="CH154" s="513"/>
      <c r="CI154" s="513"/>
      <c r="CJ154" s="513"/>
      <c r="CK154" s="513"/>
      <c r="CL154" s="513"/>
      <c r="CM154" s="513"/>
      <c r="CN154" s="513"/>
      <c r="CO154" s="513"/>
      <c r="CP154" s="513"/>
      <c r="CQ154" s="513"/>
      <c r="CR154" s="513"/>
    </row>
    <row r="155" spans="1:96" s="281" customFormat="1" hidden="1">
      <c r="A155" s="623"/>
      <c r="B155" s="525"/>
      <c r="C155" s="515"/>
      <c r="D155" s="515"/>
      <c r="E155" s="513"/>
      <c r="F155" s="513"/>
      <c r="G155" s="513"/>
      <c r="H155" s="524"/>
      <c r="I155" s="524"/>
      <c r="J155" s="524"/>
      <c r="K155" s="524"/>
      <c r="L155" s="524"/>
      <c r="M155" s="524"/>
      <c r="N155" s="524"/>
      <c r="O155" s="524"/>
      <c r="P155" s="524"/>
      <c r="Q155" s="524"/>
      <c r="R155" s="524"/>
      <c r="S155" s="524"/>
      <c r="T155" s="524"/>
      <c r="U155" s="524"/>
      <c r="V155" s="524"/>
      <c r="W155" s="524"/>
      <c r="X155" s="524"/>
      <c r="Y155" s="524"/>
      <c r="Z155" s="524"/>
      <c r="AA155" s="524"/>
      <c r="AB155" s="524"/>
      <c r="AC155" s="524"/>
      <c r="AD155" s="524"/>
      <c r="AE155" s="524"/>
      <c r="AF155" s="524"/>
      <c r="AG155" s="524"/>
      <c r="AH155" s="524"/>
      <c r="AI155" s="524"/>
      <c r="AJ155" s="524"/>
      <c r="AK155" s="524"/>
      <c r="AL155" s="524"/>
      <c r="AM155" s="524"/>
      <c r="AN155" s="524"/>
      <c r="AO155" s="524"/>
      <c r="AP155" s="524"/>
      <c r="AQ155" s="524"/>
      <c r="AR155" s="524"/>
      <c r="AS155" s="524"/>
      <c r="AT155" s="524"/>
      <c r="AU155" s="524"/>
      <c r="AV155" s="524"/>
      <c r="AW155" s="524"/>
      <c r="AX155" s="524"/>
      <c r="AY155" s="524"/>
      <c r="AZ155" s="524"/>
      <c r="BA155" s="524"/>
      <c r="BB155" s="524"/>
      <c r="BC155" s="524"/>
      <c r="BD155" s="524"/>
      <c r="BE155" s="524"/>
      <c r="BF155" s="524"/>
      <c r="BG155" s="524"/>
      <c r="BH155" s="524"/>
      <c r="BI155" s="524"/>
      <c r="BJ155" s="524"/>
      <c r="BK155" s="524"/>
      <c r="BL155" s="524"/>
      <c r="BM155" s="524"/>
      <c r="BN155" s="524"/>
      <c r="BO155" s="524"/>
      <c r="BP155" s="524"/>
      <c r="BQ155" s="524"/>
      <c r="BR155" s="513"/>
      <c r="BS155" s="513"/>
      <c r="BT155" s="513"/>
      <c r="BU155" s="513"/>
      <c r="BV155" s="513"/>
      <c r="BW155" s="513"/>
      <c r="BX155" s="513"/>
      <c r="BY155" s="513"/>
      <c r="BZ155" s="513"/>
      <c r="CA155" s="513"/>
      <c r="CB155" s="513"/>
      <c r="CC155" s="513"/>
      <c r="CD155" s="513"/>
      <c r="CE155" s="513"/>
      <c r="CF155" s="513"/>
      <c r="CG155" s="513"/>
      <c r="CH155" s="513"/>
      <c r="CI155" s="513"/>
      <c r="CJ155" s="513"/>
      <c r="CK155" s="513"/>
      <c r="CL155" s="513"/>
      <c r="CM155" s="513"/>
      <c r="CN155" s="513"/>
      <c r="CO155" s="513"/>
      <c r="CP155" s="513"/>
      <c r="CQ155" s="513"/>
      <c r="CR155" s="513"/>
    </row>
    <row r="156" spans="1:96" s="281" customFormat="1" ht="49.5" hidden="1">
      <c r="A156" s="623"/>
      <c r="B156" s="518" t="s">
        <v>135</v>
      </c>
      <c r="C156" s="510"/>
      <c r="D156" s="518" t="s">
        <v>122</v>
      </c>
      <c r="E156" s="510"/>
      <c r="F156" s="513"/>
      <c r="G156" s="513"/>
      <c r="H156" s="524"/>
      <c r="I156" s="524"/>
      <c r="J156" s="524"/>
      <c r="K156" s="524"/>
      <c r="L156" s="524"/>
      <c r="M156" s="524"/>
      <c r="N156" s="524"/>
      <c r="O156" s="524"/>
      <c r="P156" s="524"/>
      <c r="Q156" s="524"/>
      <c r="R156" s="524"/>
      <c r="S156" s="524"/>
      <c r="T156" s="524"/>
      <c r="U156" s="524"/>
      <c r="V156" s="524"/>
      <c r="W156" s="524"/>
      <c r="X156" s="524"/>
      <c r="Y156" s="524"/>
      <c r="Z156" s="524"/>
      <c r="AA156" s="524"/>
      <c r="AB156" s="524"/>
      <c r="AC156" s="524"/>
      <c r="AD156" s="524"/>
      <c r="AE156" s="524"/>
      <c r="AF156" s="524"/>
      <c r="AG156" s="524"/>
      <c r="AH156" s="524"/>
      <c r="AI156" s="524"/>
      <c r="AJ156" s="524"/>
      <c r="AK156" s="524"/>
      <c r="AL156" s="524"/>
      <c r="AM156" s="524"/>
      <c r="AN156" s="524"/>
      <c r="AO156" s="524"/>
      <c r="AP156" s="524"/>
      <c r="AQ156" s="524"/>
      <c r="AR156" s="524"/>
      <c r="AS156" s="524"/>
      <c r="AT156" s="524"/>
      <c r="AU156" s="524"/>
      <c r="AV156" s="524"/>
      <c r="AW156" s="524"/>
      <c r="AX156" s="524"/>
      <c r="AY156" s="524"/>
      <c r="AZ156" s="524"/>
      <c r="BA156" s="524"/>
      <c r="BB156" s="524"/>
      <c r="BC156" s="524"/>
      <c r="BD156" s="524"/>
      <c r="BE156" s="524"/>
      <c r="BF156" s="524"/>
      <c r="BG156" s="524"/>
      <c r="BH156" s="524"/>
      <c r="BI156" s="524"/>
      <c r="BJ156" s="524"/>
      <c r="BK156" s="524"/>
      <c r="BL156" s="524"/>
      <c r="BM156" s="524"/>
      <c r="BN156" s="524"/>
      <c r="BO156" s="524"/>
      <c r="BP156" s="524"/>
      <c r="BQ156" s="524"/>
      <c r="BR156" s="513"/>
      <c r="BS156" s="513"/>
      <c r="BT156" s="513"/>
      <c r="BU156" s="513"/>
      <c r="BV156" s="513"/>
      <c r="BW156" s="513"/>
      <c r="BX156" s="513"/>
      <c r="BY156" s="513"/>
      <c r="BZ156" s="513"/>
      <c r="CA156" s="513"/>
      <c r="CB156" s="513"/>
      <c r="CC156" s="513"/>
      <c r="CD156" s="513"/>
      <c r="CE156" s="513"/>
      <c r="CF156" s="513"/>
      <c r="CG156" s="513"/>
      <c r="CH156" s="513"/>
      <c r="CI156" s="513"/>
      <c r="CJ156" s="513"/>
      <c r="CK156" s="513"/>
      <c r="CL156" s="513"/>
      <c r="CM156" s="513"/>
      <c r="CN156" s="513"/>
      <c r="CO156" s="513"/>
      <c r="CP156" s="513"/>
      <c r="CQ156" s="513"/>
      <c r="CR156" s="513"/>
    </row>
    <row r="157" spans="1:96" s="281" customFormat="1" hidden="1">
      <c r="A157" s="623"/>
      <c r="B157" s="516"/>
      <c r="C157" s="515"/>
      <c r="D157" s="515"/>
      <c r="E157" s="515"/>
      <c r="F157" s="513"/>
      <c r="G157" s="513"/>
      <c r="H157" s="524"/>
      <c r="I157" s="524"/>
      <c r="J157" s="524"/>
      <c r="K157" s="524"/>
      <c r="L157" s="524"/>
      <c r="M157" s="524"/>
      <c r="N157" s="524"/>
      <c r="O157" s="524"/>
      <c r="P157" s="524"/>
      <c r="Q157" s="524"/>
      <c r="R157" s="524"/>
      <c r="S157" s="524"/>
      <c r="T157" s="524"/>
      <c r="U157" s="524"/>
      <c r="V157" s="524"/>
      <c r="W157" s="524"/>
      <c r="X157" s="524"/>
      <c r="Y157" s="524"/>
      <c r="Z157" s="524"/>
      <c r="AA157" s="524"/>
      <c r="AB157" s="524"/>
      <c r="AC157" s="524"/>
      <c r="AD157" s="524"/>
      <c r="AE157" s="524"/>
      <c r="AF157" s="524"/>
      <c r="AG157" s="524"/>
      <c r="AH157" s="524"/>
      <c r="AI157" s="524"/>
      <c r="AJ157" s="524"/>
      <c r="AK157" s="524"/>
      <c r="AL157" s="524"/>
      <c r="AM157" s="524"/>
      <c r="AN157" s="524"/>
      <c r="AO157" s="524"/>
      <c r="AP157" s="524"/>
      <c r="AQ157" s="524"/>
      <c r="AR157" s="524"/>
      <c r="AS157" s="524"/>
      <c r="AT157" s="524"/>
      <c r="AU157" s="524"/>
      <c r="AV157" s="524"/>
      <c r="AW157" s="524"/>
      <c r="AX157" s="524"/>
      <c r="AY157" s="524"/>
      <c r="AZ157" s="524"/>
      <c r="BA157" s="524"/>
      <c r="BB157" s="524"/>
      <c r="BC157" s="524"/>
      <c r="BD157" s="524"/>
      <c r="BE157" s="524"/>
      <c r="BF157" s="524"/>
      <c r="BG157" s="524"/>
      <c r="BH157" s="524"/>
      <c r="BI157" s="524"/>
      <c r="BJ157" s="524"/>
      <c r="BK157" s="524"/>
      <c r="BL157" s="524"/>
      <c r="BM157" s="524"/>
      <c r="BN157" s="524"/>
      <c r="BO157" s="524"/>
      <c r="BP157" s="524"/>
      <c r="BQ157" s="524"/>
      <c r="BR157" s="513"/>
      <c r="BS157" s="513"/>
      <c r="BT157" s="513"/>
      <c r="BU157" s="513"/>
      <c r="BV157" s="513"/>
      <c r="BW157" s="513"/>
      <c r="BX157" s="513"/>
      <c r="BY157" s="513"/>
      <c r="BZ157" s="513"/>
      <c r="CA157" s="513"/>
      <c r="CB157" s="513"/>
      <c r="CC157" s="513"/>
      <c r="CD157" s="513"/>
      <c r="CE157" s="513"/>
      <c r="CF157" s="513"/>
      <c r="CG157" s="513"/>
      <c r="CH157" s="513"/>
      <c r="CI157" s="513"/>
      <c r="CJ157" s="513"/>
      <c r="CK157" s="513"/>
      <c r="CL157" s="513"/>
      <c r="CM157" s="513"/>
      <c r="CN157" s="513"/>
      <c r="CO157" s="513"/>
      <c r="CP157" s="513"/>
      <c r="CQ157" s="513"/>
      <c r="CR157" s="513"/>
    </row>
    <row r="158" spans="1:96" s="281" customFormat="1" hidden="1">
      <c r="A158" s="623"/>
      <c r="B158" s="526" t="s">
        <v>123</v>
      </c>
      <c r="C158" s="522"/>
      <c r="D158" s="515"/>
      <c r="E158" s="515"/>
      <c r="F158" s="513"/>
      <c r="G158" s="513"/>
      <c r="H158" s="524"/>
      <c r="I158" s="524"/>
      <c r="J158" s="524"/>
      <c r="K158" s="524"/>
      <c r="L158" s="524"/>
      <c r="M158" s="524"/>
      <c r="N158" s="524"/>
      <c r="O158" s="524"/>
      <c r="P158" s="524"/>
      <c r="Q158" s="524"/>
      <c r="R158" s="524"/>
      <c r="S158" s="524"/>
      <c r="T158" s="524"/>
      <c r="U158" s="524"/>
      <c r="V158" s="524"/>
      <c r="W158" s="524"/>
      <c r="X158" s="524"/>
      <c r="Y158" s="524"/>
      <c r="Z158" s="524"/>
      <c r="AA158" s="524"/>
      <c r="AB158" s="524"/>
      <c r="AC158" s="524"/>
      <c r="AD158" s="524"/>
      <c r="AE158" s="524"/>
      <c r="AF158" s="524"/>
      <c r="AG158" s="524"/>
      <c r="AH158" s="524"/>
      <c r="AI158" s="524"/>
      <c r="AJ158" s="524"/>
      <c r="AK158" s="524"/>
      <c r="AL158" s="524"/>
      <c r="AM158" s="524"/>
      <c r="AN158" s="524"/>
      <c r="AO158" s="524"/>
      <c r="AP158" s="524"/>
      <c r="AQ158" s="524"/>
      <c r="AR158" s="524"/>
      <c r="AS158" s="524"/>
      <c r="AT158" s="524"/>
      <c r="AU158" s="524"/>
      <c r="AV158" s="524"/>
      <c r="AW158" s="524"/>
      <c r="AX158" s="524"/>
      <c r="AY158" s="524"/>
      <c r="AZ158" s="524"/>
      <c r="BA158" s="524"/>
      <c r="BB158" s="524"/>
      <c r="BC158" s="524"/>
      <c r="BD158" s="524"/>
      <c r="BE158" s="524"/>
      <c r="BF158" s="524"/>
      <c r="BG158" s="524"/>
      <c r="BH158" s="524"/>
      <c r="BI158" s="524"/>
      <c r="BJ158" s="524"/>
      <c r="BK158" s="524"/>
      <c r="BL158" s="524"/>
      <c r="BM158" s="524"/>
      <c r="BN158" s="524"/>
      <c r="BO158" s="524"/>
      <c r="BP158" s="524"/>
      <c r="BQ158" s="524"/>
      <c r="BR158" s="513"/>
      <c r="BS158" s="513"/>
      <c r="BT158" s="513"/>
      <c r="BU158" s="513"/>
      <c r="BV158" s="513"/>
      <c r="BW158" s="513"/>
      <c r="BX158" s="513"/>
      <c r="BY158" s="513"/>
      <c r="BZ158" s="513"/>
      <c r="CA158" s="513"/>
      <c r="CB158" s="513"/>
      <c r="CC158" s="513"/>
      <c r="CD158" s="513"/>
      <c r="CE158" s="513"/>
      <c r="CF158" s="513"/>
      <c r="CG158" s="513"/>
      <c r="CH158" s="513"/>
      <c r="CI158" s="513"/>
      <c r="CJ158" s="513"/>
      <c r="CK158" s="513"/>
      <c r="CL158" s="513"/>
      <c r="CM158" s="513"/>
      <c r="CN158" s="513"/>
      <c r="CO158" s="513"/>
      <c r="CP158" s="513"/>
      <c r="CQ158" s="513"/>
      <c r="CR158" s="513"/>
    </row>
    <row r="159" spans="1:96" s="281" customFormat="1" hidden="1">
      <c r="A159" s="624"/>
      <c r="B159" s="513"/>
      <c r="C159" s="513"/>
      <c r="D159" s="513"/>
      <c r="E159" s="513"/>
      <c r="F159" s="515"/>
      <c r="G159" s="519"/>
      <c r="H159" s="524"/>
      <c r="I159" s="524"/>
      <c r="J159" s="524"/>
      <c r="K159" s="524"/>
      <c r="L159" s="524"/>
      <c r="M159" s="524"/>
      <c r="N159" s="524"/>
      <c r="O159" s="524"/>
      <c r="P159" s="524"/>
      <c r="Q159" s="524"/>
      <c r="R159" s="524"/>
      <c r="S159" s="524"/>
      <c r="T159" s="524"/>
      <c r="U159" s="524"/>
      <c r="V159" s="524"/>
      <c r="W159" s="524"/>
      <c r="X159" s="524"/>
      <c r="Y159" s="524"/>
      <c r="Z159" s="524"/>
      <c r="AA159" s="524"/>
      <c r="AB159" s="524"/>
      <c r="AC159" s="524"/>
      <c r="AD159" s="524"/>
      <c r="AE159" s="524"/>
      <c r="AF159" s="524"/>
      <c r="AG159" s="524"/>
      <c r="AH159" s="524"/>
      <c r="AI159" s="524"/>
      <c r="AJ159" s="524"/>
      <c r="AK159" s="524"/>
      <c r="AL159" s="524"/>
      <c r="AM159" s="524"/>
      <c r="AN159" s="524"/>
      <c r="AO159" s="524"/>
      <c r="AP159" s="524"/>
      <c r="AQ159" s="524"/>
      <c r="AR159" s="524"/>
      <c r="AS159" s="524"/>
      <c r="AT159" s="524"/>
      <c r="AU159" s="524"/>
      <c r="AV159" s="524"/>
      <c r="AW159" s="524"/>
      <c r="AX159" s="524"/>
      <c r="AY159" s="524"/>
      <c r="AZ159" s="524"/>
      <c r="BA159" s="524"/>
      <c r="BB159" s="524"/>
      <c r="BC159" s="524"/>
      <c r="BD159" s="524"/>
      <c r="BE159" s="524"/>
      <c r="BF159" s="524"/>
      <c r="BG159" s="524"/>
      <c r="BH159" s="524"/>
      <c r="BI159" s="524"/>
      <c r="BJ159" s="524"/>
      <c r="BK159" s="524"/>
      <c r="BL159" s="524"/>
      <c r="BM159" s="524"/>
      <c r="BN159" s="524"/>
      <c r="BO159" s="524"/>
      <c r="BP159" s="524"/>
      <c r="BQ159" s="524"/>
      <c r="BR159" s="515"/>
      <c r="BS159" s="515"/>
      <c r="BT159" s="515"/>
      <c r="BU159" s="515"/>
      <c r="BV159" s="515"/>
      <c r="BW159" s="515"/>
      <c r="BX159" s="515"/>
      <c r="BY159" s="515"/>
      <c r="BZ159" s="515"/>
      <c r="CA159" s="515"/>
      <c r="CB159" s="515"/>
      <c r="CC159" s="515"/>
      <c r="CD159" s="515"/>
      <c r="CE159" s="515"/>
      <c r="CF159" s="515"/>
      <c r="CG159" s="515"/>
      <c r="CH159" s="515"/>
      <c r="CI159" s="515"/>
      <c r="CJ159" s="515"/>
      <c r="CK159" s="515"/>
      <c r="CL159" s="515"/>
      <c r="CM159" s="515"/>
      <c r="CN159" s="515"/>
      <c r="CO159" s="515"/>
      <c r="CP159" s="515"/>
      <c r="CQ159" s="515"/>
      <c r="CR159" s="515"/>
    </row>
    <row r="160" spans="1:96" s="281" customFormat="1" hidden="1">
      <c r="A160" s="623" t="s">
        <v>251</v>
      </c>
      <c r="B160" s="527" t="s">
        <v>124</v>
      </c>
      <c r="C160" s="528" t="s">
        <v>125</v>
      </c>
      <c r="D160" s="519" t="s">
        <v>126</v>
      </c>
      <c r="E160" s="519" t="s">
        <v>127</v>
      </c>
      <c r="F160" s="513"/>
      <c r="G160" s="513"/>
      <c r="H160" s="513"/>
      <c r="I160" s="513"/>
      <c r="J160" s="513"/>
      <c r="K160" s="513"/>
      <c r="L160" s="513"/>
      <c r="M160" s="513"/>
      <c r="N160" s="513"/>
      <c r="O160" s="513"/>
      <c r="P160" s="513"/>
      <c r="Q160" s="515"/>
      <c r="R160" s="515"/>
      <c r="S160" s="515"/>
      <c r="T160" s="515"/>
      <c r="U160" s="515"/>
      <c r="V160" s="515"/>
      <c r="W160" s="515"/>
      <c r="X160" s="515"/>
      <c r="Y160" s="515"/>
      <c r="Z160" s="515"/>
      <c r="AA160" s="515"/>
      <c r="AB160" s="515"/>
      <c r="AC160" s="515"/>
      <c r="AD160" s="515"/>
      <c r="AE160" s="515"/>
      <c r="AF160" s="515"/>
      <c r="AG160" s="515"/>
      <c r="AH160" s="515"/>
      <c r="AI160" s="515"/>
      <c r="AJ160" s="515"/>
      <c r="AK160" s="515"/>
      <c r="AL160" s="515"/>
      <c r="AM160" s="515"/>
      <c r="AN160" s="515"/>
      <c r="AO160" s="520"/>
      <c r="AP160" s="515"/>
      <c r="AQ160" s="515"/>
      <c r="AR160" s="515"/>
      <c r="AS160" s="515"/>
      <c r="AT160" s="515"/>
      <c r="AU160" s="515"/>
      <c r="AV160" s="515"/>
      <c r="AW160" s="515"/>
      <c r="AX160" s="515"/>
      <c r="AY160" s="515"/>
      <c r="AZ160" s="515"/>
      <c r="BA160" s="515"/>
      <c r="BB160" s="515"/>
      <c r="BC160" s="515"/>
      <c r="BD160" s="515"/>
      <c r="BE160" s="515"/>
      <c r="BF160" s="515"/>
      <c r="BG160" s="515"/>
      <c r="BH160" s="515"/>
      <c r="BI160" s="515"/>
      <c r="BJ160" s="515"/>
      <c r="BK160" s="515"/>
      <c r="BL160" s="515"/>
      <c r="BM160" s="515"/>
      <c r="BN160" s="515"/>
      <c r="BO160" s="515"/>
      <c r="BP160" s="515"/>
      <c r="BQ160" s="515"/>
      <c r="BR160" s="515"/>
      <c r="BS160" s="515"/>
      <c r="BT160" s="515"/>
      <c r="BU160" s="515"/>
      <c r="BV160" s="515"/>
      <c r="BW160" s="515"/>
      <c r="BX160" s="515"/>
      <c r="BY160" s="515"/>
      <c r="BZ160" s="515"/>
      <c r="CA160" s="515"/>
      <c r="CB160" s="515"/>
      <c r="CC160" s="515"/>
      <c r="CD160" s="515"/>
      <c r="CE160" s="515"/>
      <c r="CF160" s="515"/>
      <c r="CG160" s="515"/>
      <c r="CH160" s="515"/>
      <c r="CI160" s="515"/>
    </row>
    <row r="161" spans="1:162" s="281" customFormat="1" ht="33" hidden="1">
      <c r="A161" s="623"/>
      <c r="B161" s="529" t="s">
        <v>128</v>
      </c>
      <c r="C161" s="530" t="str">
        <f>IF(F171=0,"תא זה יתעדכן עם מילוי תקופת הדיווח",DATE(D171,E171,F171))</f>
        <v>תא זה יתעדכן עם מילוי תקופת הדיווח</v>
      </c>
      <c r="D161" s="530" t="str">
        <f>IF(F172=0,"תא זה יתעדכן עם מילוי תקופת הדיווח",DATE(D172,E172,F172))</f>
        <v>תא זה יתעדכן עם מילוי תקופת הדיווח</v>
      </c>
      <c r="E161" s="531" t="str">
        <f>IF(D194&gt;0,D194,"תא זה יתעדכן עם מילוי נתוני תקופת הדיווח")</f>
        <v>תא זה יתעדכן עם מילוי נתוני תקופת הדיווח</v>
      </c>
      <c r="F161" s="513"/>
      <c r="G161" s="513"/>
      <c r="H161" s="513"/>
      <c r="I161" s="513"/>
      <c r="J161" s="513"/>
      <c r="K161" s="513"/>
      <c r="L161" s="513"/>
      <c r="M161" s="513"/>
      <c r="N161" s="513"/>
      <c r="O161" s="513"/>
      <c r="P161" s="513"/>
      <c r="Q161" s="513"/>
      <c r="R161" s="513"/>
      <c r="S161" s="513"/>
      <c r="T161" s="513"/>
      <c r="U161" s="513"/>
      <c r="V161" s="513"/>
      <c r="W161" s="513"/>
      <c r="X161" s="513"/>
      <c r="Y161" s="513"/>
      <c r="Z161" s="513"/>
      <c r="AA161" s="513"/>
      <c r="AB161" s="513"/>
      <c r="AC161" s="513"/>
      <c r="AD161" s="513"/>
      <c r="AE161" s="513"/>
      <c r="AF161" s="513"/>
      <c r="AG161" s="513"/>
      <c r="AH161" s="513"/>
      <c r="AI161" s="513"/>
      <c r="AJ161" s="513"/>
      <c r="AK161" s="513"/>
      <c r="AL161" s="513"/>
      <c r="AM161" s="513"/>
      <c r="AN161" s="513"/>
      <c r="AO161" s="523"/>
      <c r="AP161" s="513"/>
      <c r="AQ161" s="513"/>
      <c r="AR161" s="513"/>
      <c r="AS161" s="513"/>
      <c r="AT161" s="513"/>
      <c r="AU161" s="513"/>
      <c r="AV161" s="513"/>
      <c r="AW161" s="513"/>
      <c r="AX161" s="513"/>
      <c r="AY161" s="513"/>
      <c r="AZ161" s="513"/>
      <c r="BA161" s="513"/>
      <c r="BB161" s="513"/>
      <c r="BC161" s="513"/>
      <c r="BD161" s="513"/>
      <c r="BE161" s="513"/>
      <c r="BF161" s="513"/>
      <c r="BG161" s="513"/>
      <c r="BH161" s="513"/>
      <c r="BI161" s="513"/>
      <c r="BJ161" s="513"/>
      <c r="BK161" s="513"/>
      <c r="BL161" s="513"/>
      <c r="BM161" s="513"/>
      <c r="BN161" s="513"/>
      <c r="BO161" s="513"/>
      <c r="BP161" s="513"/>
      <c r="BQ161" s="513"/>
      <c r="BR161" s="513"/>
      <c r="BS161" s="513"/>
      <c r="BT161" s="513"/>
      <c r="BU161" s="513"/>
      <c r="BV161" s="513"/>
      <c r="BW161" s="513"/>
      <c r="BX161" s="513"/>
      <c r="BY161" s="513"/>
      <c r="BZ161" s="513"/>
      <c r="CA161" s="513"/>
      <c r="CB161" s="513"/>
      <c r="CC161" s="513"/>
      <c r="CD161" s="513"/>
      <c r="CE161" s="513"/>
      <c r="CF161" s="513"/>
      <c r="CG161" s="513"/>
      <c r="CH161" s="513"/>
      <c r="CI161" s="513"/>
    </row>
    <row r="162" spans="1:162" s="281" customFormat="1" ht="33" hidden="1">
      <c r="A162" s="623"/>
      <c r="B162" s="529" t="s">
        <v>129</v>
      </c>
      <c r="C162" s="530" t="str">
        <f>IF(F209=0,"תא זה יתעדכן עם מילוי תקופת הדיווח",DATE(D209,E209,F209))</f>
        <v>תא זה יתעדכן עם מילוי תקופת הדיווח</v>
      </c>
      <c r="D162" s="530" t="str">
        <f>IF(F210=0,"תא זה יתעדכן עם מילוי תקופת הדיווח",DATE(D210,E210,F210))</f>
        <v>תא זה יתעדכן עם מילוי תקופת הדיווח</v>
      </c>
      <c r="E162" s="531" t="str">
        <f>IF(D232&gt;0,D232,"תא זה יתעדכן עם מילוי נתוני תקופת הדיווח")</f>
        <v>תא זה יתעדכן עם מילוי נתוני תקופת הדיווח</v>
      </c>
      <c r="F162" s="513"/>
      <c r="G162" s="513"/>
      <c r="H162" s="513"/>
      <c r="I162" s="513"/>
      <c r="J162" s="513"/>
      <c r="K162" s="513"/>
      <c r="L162" s="513"/>
      <c r="M162" s="513"/>
      <c r="N162" s="513"/>
      <c r="O162" s="513"/>
      <c r="P162" s="513"/>
      <c r="Q162" s="513"/>
      <c r="R162" s="513"/>
      <c r="S162" s="513"/>
      <c r="T162" s="513"/>
      <c r="U162" s="513"/>
      <c r="V162" s="513"/>
      <c r="W162" s="513"/>
      <c r="X162" s="513"/>
      <c r="Y162" s="513"/>
      <c r="Z162" s="513"/>
      <c r="AA162" s="513"/>
      <c r="AB162" s="513"/>
      <c r="AC162" s="513"/>
      <c r="AD162" s="513"/>
      <c r="AE162" s="513"/>
      <c r="AF162" s="513"/>
      <c r="AG162" s="513"/>
      <c r="AH162" s="513"/>
      <c r="AI162" s="513"/>
      <c r="AJ162" s="513"/>
      <c r="AK162" s="513"/>
      <c r="AL162" s="513"/>
      <c r="AM162" s="513"/>
      <c r="AN162" s="513"/>
      <c r="AO162" s="523"/>
      <c r="AP162" s="513"/>
      <c r="AQ162" s="513"/>
      <c r="AR162" s="513"/>
      <c r="AS162" s="513"/>
      <c r="AT162" s="513"/>
      <c r="AU162" s="513"/>
      <c r="AV162" s="513"/>
      <c r="AW162" s="513"/>
      <c r="AX162" s="513"/>
      <c r="AY162" s="513"/>
      <c r="AZ162" s="513"/>
      <c r="BA162" s="513"/>
      <c r="BB162" s="513"/>
      <c r="BC162" s="513"/>
      <c r="BD162" s="513"/>
      <c r="BE162" s="513"/>
      <c r="BF162" s="513"/>
      <c r="BG162" s="513"/>
      <c r="BH162" s="513"/>
      <c r="BI162" s="513"/>
      <c r="BJ162" s="513"/>
      <c r="BK162" s="513"/>
      <c r="BL162" s="513"/>
      <c r="BM162" s="513"/>
      <c r="BN162" s="513"/>
      <c r="BO162" s="513"/>
      <c r="BP162" s="513"/>
      <c r="BQ162" s="513"/>
      <c r="BR162" s="513"/>
      <c r="BS162" s="513"/>
      <c r="BT162" s="513"/>
      <c r="BU162" s="513"/>
      <c r="BV162" s="513"/>
      <c r="BW162" s="513"/>
      <c r="BX162" s="513"/>
      <c r="BY162" s="513"/>
      <c r="BZ162" s="513"/>
      <c r="CA162" s="513"/>
      <c r="CB162" s="513"/>
      <c r="CC162" s="513"/>
      <c r="CD162" s="513"/>
      <c r="CE162" s="513"/>
      <c r="CF162" s="513"/>
      <c r="CG162" s="513"/>
      <c r="CH162" s="513"/>
      <c r="CI162" s="513"/>
    </row>
    <row r="163" spans="1:162" s="281" customFormat="1" ht="33" hidden="1" customHeight="1">
      <c r="A163" s="623"/>
      <c r="B163" s="529" t="s">
        <v>130</v>
      </c>
      <c r="C163" s="530" t="str">
        <f>IF(F247=0,"תא זה יתעדכן עם מילוי תקופת הדיווח",DATE(D247,E247,F247))</f>
        <v>תא זה יתעדכן עם מילוי תקופת הדיווח</v>
      </c>
      <c r="D163" s="530" t="str">
        <f>IF(F248=0,"תא זה יתעדכן עם מילוי תקופת הדיווח",DATE(D248,E248,F248))</f>
        <v>תא זה יתעדכן עם מילוי תקופת הדיווח</v>
      </c>
      <c r="E163" s="531" t="str">
        <f>IF(D270&gt;0,D270,"תא זה יתעדכן עם מילוי נתוני תקופת הדיווח")</f>
        <v>תא זה יתעדכן עם מילוי נתוני תקופת הדיווח</v>
      </c>
      <c r="F163" s="513"/>
      <c r="G163" s="513"/>
      <c r="H163" s="513"/>
      <c r="I163" s="513"/>
      <c r="J163" s="513"/>
      <c r="K163" s="513"/>
      <c r="L163" s="513"/>
      <c r="M163" s="513"/>
      <c r="N163" s="513"/>
      <c r="O163" s="513"/>
      <c r="P163" s="513"/>
      <c r="Q163" s="513"/>
      <c r="R163" s="513"/>
      <c r="S163" s="513"/>
      <c r="T163" s="513"/>
      <c r="U163" s="513"/>
      <c r="V163" s="513"/>
      <c r="W163" s="513"/>
      <c r="X163" s="513"/>
      <c r="Y163" s="513"/>
      <c r="Z163" s="513"/>
      <c r="AA163" s="513"/>
      <c r="AB163" s="513"/>
      <c r="AC163" s="513"/>
      <c r="AD163" s="513"/>
      <c r="AE163" s="513"/>
      <c r="AF163" s="513"/>
      <c r="AG163" s="513"/>
      <c r="AH163" s="513"/>
      <c r="AI163" s="513"/>
      <c r="AJ163" s="513"/>
      <c r="AK163" s="513"/>
      <c r="AL163" s="513"/>
      <c r="AM163" s="513"/>
      <c r="AN163" s="513"/>
      <c r="AO163" s="523"/>
      <c r="AP163" s="513"/>
      <c r="AQ163" s="513"/>
      <c r="AR163" s="513"/>
      <c r="AS163" s="513"/>
      <c r="AT163" s="513"/>
      <c r="AU163" s="513"/>
      <c r="AV163" s="513"/>
      <c r="AW163" s="513"/>
      <c r="AX163" s="513"/>
      <c r="AY163" s="513"/>
      <c r="AZ163" s="513"/>
      <c r="BA163" s="513"/>
      <c r="BB163" s="513"/>
      <c r="BC163" s="513"/>
      <c r="BD163" s="513"/>
      <c r="BE163" s="513"/>
      <c r="BF163" s="513"/>
      <c r="BG163" s="513"/>
      <c r="BH163" s="513"/>
      <c r="BI163" s="513"/>
      <c r="BJ163" s="513"/>
      <c r="BK163" s="513"/>
      <c r="BL163" s="513"/>
      <c r="BM163" s="513"/>
      <c r="BN163" s="513"/>
      <c r="BO163" s="513"/>
      <c r="BP163" s="513"/>
      <c r="BQ163" s="513"/>
      <c r="BR163" s="513"/>
      <c r="BS163" s="513"/>
      <c r="BT163" s="513"/>
      <c r="BU163" s="513"/>
      <c r="BV163" s="513"/>
      <c r="BW163" s="513"/>
      <c r="BX163" s="513"/>
      <c r="BY163" s="513"/>
      <c r="BZ163" s="513"/>
      <c r="CA163" s="513"/>
      <c r="CB163" s="513"/>
      <c r="CC163" s="513"/>
      <c r="CD163" s="513"/>
      <c r="CE163" s="513"/>
      <c r="CF163" s="513"/>
      <c r="CG163" s="513"/>
      <c r="CH163" s="513"/>
      <c r="CI163" s="513"/>
    </row>
    <row r="164" spans="1:162" s="281" customFormat="1" hidden="1">
      <c r="A164" s="623"/>
      <c r="B164" s="532"/>
      <c r="C164" s="528"/>
      <c r="D164" s="528" t="s">
        <v>131</v>
      </c>
      <c r="E164" s="531">
        <f>SUM(E161:E163)</f>
        <v>0</v>
      </c>
      <c r="F164" s="513"/>
      <c r="G164" s="513"/>
      <c r="H164" s="513"/>
      <c r="I164" s="513"/>
      <c r="J164" s="513"/>
      <c r="K164" s="513"/>
      <c r="L164" s="513"/>
      <c r="M164" s="513"/>
      <c r="N164" s="513"/>
      <c r="O164" s="513"/>
      <c r="P164" s="513"/>
      <c r="Q164" s="513"/>
      <c r="R164" s="513"/>
      <c r="S164" s="513"/>
      <c r="T164" s="513"/>
      <c r="U164" s="513"/>
      <c r="V164" s="513"/>
      <c r="W164" s="513"/>
      <c r="X164" s="513"/>
      <c r="Y164" s="513"/>
      <c r="Z164" s="513"/>
      <c r="AA164" s="513"/>
      <c r="AB164" s="513"/>
      <c r="AC164" s="513"/>
      <c r="AD164" s="513"/>
      <c r="AE164" s="513"/>
      <c r="AF164" s="513"/>
      <c r="AG164" s="513"/>
      <c r="AH164" s="513"/>
      <c r="AI164" s="513"/>
      <c r="AJ164" s="513"/>
      <c r="AK164" s="513"/>
      <c r="AL164" s="513"/>
      <c r="AM164" s="513"/>
      <c r="AN164" s="513"/>
      <c r="AO164" s="523"/>
      <c r="AP164" s="513"/>
      <c r="AQ164" s="513"/>
      <c r="AR164" s="513"/>
      <c r="AS164" s="513"/>
      <c r="AT164" s="513"/>
      <c r="AU164" s="513"/>
      <c r="AV164" s="513"/>
      <c r="AW164" s="513"/>
      <c r="AX164" s="513"/>
      <c r="AY164" s="513"/>
      <c r="AZ164" s="513"/>
      <c r="BA164" s="513"/>
      <c r="BB164" s="513"/>
      <c r="BC164" s="513"/>
      <c r="BD164" s="513"/>
      <c r="BE164" s="513"/>
      <c r="BF164" s="513"/>
      <c r="BG164" s="513"/>
      <c r="BH164" s="513"/>
      <c r="BI164" s="513"/>
      <c r="BJ164" s="513"/>
      <c r="BK164" s="513"/>
      <c r="BL164" s="513"/>
      <c r="BM164" s="513"/>
      <c r="BN164" s="513"/>
      <c r="BO164" s="513"/>
      <c r="BP164" s="513"/>
      <c r="BQ164" s="513"/>
      <c r="BR164" s="513"/>
      <c r="BS164" s="513"/>
      <c r="BT164" s="513"/>
      <c r="BU164" s="513"/>
      <c r="BV164" s="513"/>
      <c r="BW164" s="513"/>
      <c r="BX164" s="513"/>
      <c r="BY164" s="513"/>
      <c r="BZ164" s="513"/>
      <c r="CA164" s="513"/>
      <c r="CB164" s="513"/>
      <c r="CC164" s="513"/>
      <c r="CD164" s="513"/>
      <c r="CE164" s="513"/>
      <c r="CF164" s="513"/>
      <c r="CG164" s="513"/>
      <c r="CH164" s="513"/>
      <c r="CI164" s="513"/>
      <c r="CJ164" s="513"/>
      <c r="CK164" s="513"/>
      <c r="CL164" s="513"/>
      <c r="CM164" s="513"/>
      <c r="CN164" s="513"/>
      <c r="CO164" s="513"/>
      <c r="CP164" s="513"/>
      <c r="CQ164" s="513"/>
      <c r="CR164" s="513"/>
      <c r="CS164" s="513"/>
      <c r="CT164" s="513"/>
      <c r="CU164" s="513"/>
      <c r="CV164" s="513"/>
      <c r="CW164" s="513"/>
      <c r="CX164" s="513"/>
      <c r="CY164" s="513"/>
      <c r="CZ164" s="513"/>
      <c r="DA164" s="513"/>
      <c r="DB164" s="513"/>
      <c r="DC164" s="513"/>
      <c r="DD164" s="513"/>
      <c r="DE164" s="513"/>
      <c r="DF164" s="513"/>
      <c r="DG164" s="513"/>
      <c r="DH164" s="513"/>
      <c r="DI164" s="513"/>
      <c r="DJ164" s="513"/>
      <c r="DK164" s="513"/>
      <c r="DL164" s="513"/>
      <c r="DM164" s="513"/>
      <c r="DN164" s="513"/>
      <c r="DO164" s="513"/>
      <c r="DP164" s="513"/>
      <c r="DQ164" s="513"/>
      <c r="DR164" s="513"/>
      <c r="DS164" s="513"/>
      <c r="DT164" s="513"/>
      <c r="DU164" s="513"/>
      <c r="DV164" s="513"/>
      <c r="DW164" s="513"/>
      <c r="DX164" s="513"/>
      <c r="DY164" s="513"/>
      <c r="DZ164" s="513"/>
      <c r="EA164" s="513"/>
      <c r="EB164" s="513"/>
      <c r="EC164" s="513"/>
      <c r="ED164" s="513"/>
      <c r="EE164" s="513"/>
      <c r="EF164" s="513"/>
      <c r="EG164" s="513"/>
      <c r="EH164" s="513"/>
      <c r="EI164" s="513"/>
      <c r="EJ164" s="513"/>
      <c r="EK164" s="513"/>
      <c r="EL164" s="513"/>
      <c r="EM164" s="513"/>
      <c r="EN164" s="513"/>
      <c r="EO164" s="513"/>
      <c r="EP164" s="513"/>
      <c r="EQ164" s="513"/>
      <c r="ER164" s="513"/>
      <c r="ES164" s="513"/>
      <c r="ET164" s="513"/>
      <c r="EU164" s="513"/>
      <c r="EV164" s="513"/>
      <c r="EW164" s="513"/>
      <c r="EX164" s="513"/>
      <c r="EY164" s="513"/>
      <c r="EZ164" s="513"/>
      <c r="FA164" s="513"/>
      <c r="FB164" s="513"/>
      <c r="FC164" s="513"/>
      <c r="FD164" s="513"/>
      <c r="FE164" s="513"/>
      <c r="FF164" s="513"/>
    </row>
    <row r="165" spans="1:162" s="281" customFormat="1" hidden="1">
      <c r="A165" s="624"/>
      <c r="B165" s="515"/>
      <c r="C165" s="515"/>
      <c r="D165" s="519"/>
      <c r="E165" s="515"/>
      <c r="F165" s="515"/>
      <c r="G165" s="515"/>
      <c r="H165" s="519"/>
      <c r="I165" s="519"/>
      <c r="J165" s="519"/>
      <c r="K165" s="519"/>
      <c r="L165" s="519"/>
      <c r="M165" s="519"/>
      <c r="N165" s="519"/>
      <c r="O165" s="519"/>
      <c r="P165" s="515"/>
      <c r="Q165" s="515"/>
      <c r="R165" s="519"/>
      <c r="S165" s="515"/>
      <c r="T165" s="515"/>
      <c r="U165" s="515"/>
      <c r="V165" s="515"/>
      <c r="W165" s="515"/>
      <c r="X165" s="519"/>
      <c r="Y165" s="515"/>
      <c r="Z165" s="515"/>
      <c r="AA165" s="515"/>
      <c r="AB165" s="519"/>
      <c r="AC165" s="515"/>
      <c r="AD165" s="515"/>
      <c r="AE165" s="519"/>
      <c r="AF165" s="515"/>
      <c r="AG165" s="515"/>
      <c r="AH165" s="515"/>
      <c r="AI165" s="519"/>
      <c r="AJ165" s="515"/>
      <c r="AK165" s="515"/>
      <c r="AL165" s="519"/>
      <c r="AM165" s="515"/>
      <c r="AN165" s="515"/>
      <c r="AO165" s="515"/>
      <c r="AP165" s="519"/>
      <c r="AQ165" s="515"/>
      <c r="AR165" s="515"/>
      <c r="AS165" s="519"/>
      <c r="AT165" s="515"/>
      <c r="AU165" s="515"/>
      <c r="AV165" s="515"/>
      <c r="AW165" s="519"/>
      <c r="AX165" s="515"/>
      <c r="AY165" s="515"/>
      <c r="AZ165" s="519"/>
      <c r="BA165" s="515"/>
      <c r="BB165" s="515"/>
      <c r="BC165" s="515"/>
      <c r="BD165" s="519"/>
      <c r="BE165" s="515"/>
      <c r="BF165" s="515"/>
      <c r="BG165" s="519"/>
      <c r="BH165" s="515"/>
      <c r="BI165" s="515"/>
      <c r="BJ165" s="515"/>
      <c r="BK165" s="519"/>
      <c r="BL165" s="515"/>
      <c r="BM165" s="515"/>
      <c r="BN165" s="519"/>
      <c r="BO165" s="515"/>
      <c r="BP165" s="515"/>
      <c r="BQ165" s="515"/>
      <c r="BR165" s="519"/>
      <c r="BS165" s="515"/>
      <c r="BT165" s="515"/>
      <c r="BU165" s="519"/>
      <c r="BV165" s="515"/>
      <c r="BW165" s="515"/>
      <c r="BX165" s="515"/>
      <c r="BY165" s="519"/>
      <c r="BZ165" s="515"/>
      <c r="CA165" s="515"/>
      <c r="CB165" s="515"/>
      <c r="CC165" s="515"/>
      <c r="CD165" s="515"/>
      <c r="CE165" s="515"/>
      <c r="CF165" s="515"/>
      <c r="CG165" s="515"/>
      <c r="CH165" s="515"/>
      <c r="CI165" s="515"/>
      <c r="CJ165" s="515"/>
      <c r="CK165" s="515"/>
      <c r="CL165" s="515"/>
      <c r="CM165" s="515"/>
      <c r="CN165" s="515"/>
      <c r="CO165" s="515"/>
      <c r="CP165" s="515"/>
      <c r="CQ165" s="515"/>
      <c r="CR165" s="515"/>
      <c r="CS165" s="515"/>
      <c r="CT165" s="515"/>
      <c r="CU165" s="515"/>
      <c r="CV165" s="515"/>
      <c r="CW165" s="515"/>
      <c r="CX165" s="515"/>
      <c r="CY165" s="515"/>
      <c r="CZ165" s="515"/>
      <c r="DA165" s="515"/>
      <c r="DB165" s="515"/>
      <c r="DC165" s="515"/>
      <c r="DD165" s="515"/>
      <c r="DE165" s="515"/>
      <c r="DF165" s="515"/>
      <c r="DG165" s="515"/>
      <c r="DH165" s="515"/>
      <c r="DI165" s="515"/>
      <c r="DJ165" s="515"/>
      <c r="DK165" s="515"/>
      <c r="DL165" s="515"/>
      <c r="DM165" s="515"/>
      <c r="DN165" s="515"/>
      <c r="DO165" s="515"/>
      <c r="DP165" s="515"/>
      <c r="DQ165" s="515"/>
      <c r="DR165" s="515"/>
      <c r="DS165" s="515"/>
      <c r="DT165" s="515"/>
      <c r="DU165" s="515"/>
      <c r="DV165" s="515"/>
      <c r="DW165" s="515"/>
      <c r="DX165" s="515"/>
      <c r="DY165" s="515"/>
      <c r="DZ165" s="515"/>
      <c r="EA165" s="515"/>
      <c r="EB165" s="515"/>
      <c r="EC165" s="515"/>
      <c r="ED165" s="515"/>
      <c r="EE165" s="515"/>
      <c r="EF165" s="515"/>
      <c r="EG165" s="515"/>
      <c r="EH165" s="515"/>
      <c r="EI165" s="515"/>
      <c r="EJ165" s="515"/>
      <c r="EK165" s="515"/>
      <c r="EL165" s="515"/>
      <c r="EM165" s="515"/>
      <c r="EN165" s="515"/>
      <c r="EO165" s="515"/>
      <c r="EP165" s="515"/>
      <c r="EQ165" s="515"/>
      <c r="ER165" s="515"/>
      <c r="ES165" s="515"/>
      <c r="ET165" s="515"/>
      <c r="EU165" s="515"/>
      <c r="EV165" s="515"/>
      <c r="EW165" s="515"/>
      <c r="EX165" s="515"/>
      <c r="EY165" s="515"/>
      <c r="EZ165" s="515"/>
      <c r="FA165" s="515"/>
      <c r="FB165" s="515"/>
      <c r="FC165" s="515"/>
      <c r="FD165" s="515"/>
      <c r="FE165" s="515"/>
      <c r="FF165" s="515"/>
    </row>
    <row r="166" spans="1:162" s="281" customFormat="1" ht="20.25" hidden="1">
      <c r="A166" s="625"/>
      <c r="B166" s="534" t="s">
        <v>361</v>
      </c>
      <c r="C166" s="533"/>
      <c r="D166" s="533"/>
      <c r="E166" s="533"/>
      <c r="F166" s="533"/>
      <c r="G166" s="533"/>
      <c r="H166" s="533"/>
      <c r="I166" s="533"/>
      <c r="J166" s="533"/>
      <c r="K166" s="533"/>
      <c r="L166" s="533"/>
      <c r="M166" s="533"/>
      <c r="N166" s="533"/>
      <c r="O166" s="533"/>
      <c r="P166" s="533"/>
      <c r="Q166" s="533"/>
      <c r="R166" s="533"/>
      <c r="S166" s="533"/>
      <c r="T166" s="533"/>
      <c r="U166" s="533"/>
      <c r="V166" s="533"/>
      <c r="W166" s="533"/>
      <c r="X166" s="533"/>
      <c r="Y166" s="533"/>
      <c r="Z166" s="533"/>
      <c r="AA166" s="533"/>
      <c r="AB166" s="533"/>
      <c r="AC166" s="533"/>
      <c r="AD166" s="533"/>
      <c r="AE166" s="533"/>
      <c r="AF166" s="533"/>
      <c r="AG166" s="533"/>
      <c r="AH166" s="533"/>
      <c r="AI166" s="533"/>
      <c r="AJ166" s="533"/>
      <c r="AK166" s="533"/>
      <c r="AL166" s="533"/>
      <c r="AM166" s="533"/>
      <c r="AN166" s="533"/>
      <c r="AO166" s="533"/>
      <c r="AP166" s="533"/>
      <c r="AQ166" s="533"/>
      <c r="AR166" s="533"/>
      <c r="AS166" s="533"/>
      <c r="AT166" s="533"/>
      <c r="AU166" s="533"/>
      <c r="AV166" s="533"/>
      <c r="AW166" s="533"/>
      <c r="AX166" s="533"/>
      <c r="AY166" s="533"/>
      <c r="AZ166" s="533"/>
      <c r="BA166" s="533"/>
      <c r="BB166" s="533"/>
      <c r="BC166" s="533"/>
      <c r="BD166" s="533"/>
      <c r="BE166" s="533"/>
      <c r="BF166" s="533"/>
      <c r="BG166" s="533"/>
      <c r="BH166" s="533"/>
      <c r="BI166" s="533"/>
      <c r="BJ166" s="533"/>
      <c r="BK166" s="533"/>
      <c r="BL166" s="533"/>
      <c r="BM166" s="533"/>
      <c r="BN166" s="533"/>
      <c r="BO166" s="533"/>
      <c r="BP166" s="533"/>
      <c r="BQ166" s="533"/>
      <c r="BR166" s="533"/>
      <c r="BS166" s="533"/>
      <c r="BT166" s="533"/>
      <c r="BU166" s="533"/>
      <c r="BV166" s="533"/>
      <c r="BW166" s="533"/>
      <c r="BX166" s="533"/>
      <c r="BY166" s="533"/>
      <c r="BZ166" s="533"/>
      <c r="CA166" s="533"/>
      <c r="CB166" s="533"/>
      <c r="CC166" s="533"/>
      <c r="CD166" s="533"/>
      <c r="CE166" s="533"/>
      <c r="CF166" s="533"/>
      <c r="CG166" s="533"/>
      <c r="CH166" s="533"/>
      <c r="CI166" s="533"/>
      <c r="CJ166" s="533"/>
      <c r="CK166" s="533"/>
      <c r="CL166" s="533"/>
      <c r="CM166" s="533"/>
      <c r="CN166" s="533"/>
      <c r="CO166" s="533"/>
      <c r="CP166" s="533"/>
      <c r="CQ166" s="533"/>
      <c r="CR166" s="533"/>
    </row>
    <row r="167" spans="1:162" s="281" customFormat="1" hidden="1">
      <c r="A167" s="623"/>
      <c r="B167" s="513"/>
      <c r="C167" s="513"/>
      <c r="D167" s="513"/>
      <c r="E167" s="513"/>
      <c r="F167" s="513"/>
      <c r="G167" s="513"/>
      <c r="H167" s="513"/>
      <c r="I167" s="513"/>
      <c r="J167" s="513"/>
      <c r="K167" s="513"/>
      <c r="L167" s="513"/>
      <c r="M167" s="513"/>
      <c r="N167" s="513"/>
      <c r="O167" s="513"/>
      <c r="P167" s="513"/>
      <c r="Q167" s="513"/>
      <c r="R167" s="513"/>
      <c r="S167" s="513"/>
      <c r="T167" s="513"/>
      <c r="U167" s="513"/>
      <c r="V167" s="513"/>
      <c r="W167" s="513"/>
      <c r="X167" s="513"/>
      <c r="Y167" s="513"/>
      <c r="Z167" s="513"/>
      <c r="AA167" s="513"/>
      <c r="AB167" s="513"/>
      <c r="AC167" s="513"/>
      <c r="AD167" s="513"/>
      <c r="AE167" s="513"/>
      <c r="AF167" s="513"/>
      <c r="AG167" s="513"/>
      <c r="AH167" s="513"/>
      <c r="AI167" s="513"/>
      <c r="AJ167" s="513"/>
      <c r="AK167" s="513"/>
      <c r="AL167" s="513"/>
      <c r="AM167" s="513"/>
      <c r="AN167" s="513"/>
      <c r="AO167" s="513"/>
      <c r="AP167" s="513"/>
      <c r="AQ167" s="513"/>
      <c r="AR167" s="513"/>
      <c r="AS167" s="513"/>
      <c r="AT167" s="513"/>
      <c r="AU167" s="513"/>
      <c r="AV167" s="513"/>
      <c r="AW167" s="513"/>
      <c r="AX167" s="513"/>
      <c r="AY167" s="513"/>
      <c r="AZ167" s="513"/>
      <c r="BA167" s="513"/>
      <c r="BB167" s="513"/>
      <c r="BC167" s="513"/>
      <c r="BD167" s="513"/>
      <c r="BE167" s="513"/>
      <c r="BF167" s="513"/>
      <c r="BG167" s="513"/>
      <c r="BH167" s="513"/>
      <c r="BI167" s="513"/>
      <c r="BJ167" s="513"/>
      <c r="BK167" s="513"/>
      <c r="BL167" s="513"/>
      <c r="BM167" s="513"/>
      <c r="BN167" s="513"/>
      <c r="BO167" s="513"/>
      <c r="BP167" s="513"/>
      <c r="BQ167" s="513"/>
      <c r="BR167" s="513"/>
      <c r="BS167" s="513"/>
      <c r="BT167" s="513"/>
      <c r="BU167" s="513"/>
      <c r="BV167" s="513"/>
      <c r="BW167" s="513"/>
      <c r="BX167" s="513"/>
      <c r="BY167" s="513"/>
      <c r="BZ167" s="513"/>
      <c r="CA167" s="513"/>
      <c r="CB167" s="513"/>
      <c r="CC167" s="513"/>
      <c r="CD167" s="513"/>
      <c r="CE167" s="513"/>
      <c r="CF167" s="513"/>
      <c r="CG167" s="513"/>
      <c r="CH167" s="513"/>
      <c r="CI167" s="513"/>
      <c r="CJ167" s="513"/>
      <c r="CK167" s="513"/>
      <c r="CL167" s="513"/>
      <c r="CM167" s="513"/>
      <c r="CN167" s="513"/>
      <c r="CO167" s="513"/>
      <c r="CP167" s="513"/>
      <c r="CQ167" s="513"/>
      <c r="CR167" s="513"/>
    </row>
    <row r="168" spans="1:162" s="540" customFormat="1" ht="33" hidden="1">
      <c r="A168" s="626">
        <v>5.6</v>
      </c>
      <c r="B168" s="535" t="s">
        <v>136</v>
      </c>
      <c r="C168" s="536"/>
      <c r="D168" s="537"/>
      <c r="E168" s="538"/>
      <c r="F168" s="536"/>
      <c r="G168" s="536"/>
      <c r="H168" s="536"/>
      <c r="I168" s="536"/>
      <c r="J168" s="536"/>
      <c r="K168" s="536"/>
      <c r="L168" s="536"/>
      <c r="M168" s="536"/>
      <c r="N168" s="536"/>
      <c r="O168" s="536"/>
      <c r="P168" s="539"/>
      <c r="Q168" s="539"/>
      <c r="R168" s="539"/>
      <c r="S168" s="539"/>
      <c r="T168" s="539"/>
      <c r="U168" s="539"/>
      <c r="V168" s="539"/>
      <c r="W168" s="539"/>
      <c r="X168" s="539"/>
      <c r="Y168" s="539"/>
      <c r="Z168" s="539"/>
      <c r="AA168" s="539"/>
      <c r="AB168" s="539"/>
      <c r="AC168" s="539"/>
      <c r="AD168" s="539"/>
      <c r="AE168" s="539"/>
      <c r="AF168" s="539"/>
      <c r="AG168" s="539"/>
      <c r="AH168" s="539"/>
      <c r="AI168" s="539"/>
      <c r="AJ168" s="539"/>
      <c r="AK168" s="539"/>
      <c r="AL168" s="539"/>
      <c r="AM168" s="539"/>
      <c r="AN168" s="539"/>
      <c r="AO168" s="539"/>
      <c r="AP168" s="539"/>
      <c r="AQ168" s="539"/>
      <c r="AR168" s="539"/>
      <c r="AS168" s="539"/>
      <c r="AT168" s="539"/>
      <c r="AU168" s="539"/>
      <c r="AV168" s="539"/>
      <c r="AW168" s="539"/>
      <c r="AX168" s="539"/>
      <c r="AY168" s="539"/>
      <c r="AZ168" s="539"/>
      <c r="BA168" s="539"/>
      <c r="BB168" s="539"/>
      <c r="BC168" s="539"/>
      <c r="BD168" s="539"/>
      <c r="BE168" s="539"/>
      <c r="BF168" s="539"/>
      <c r="BG168" s="539"/>
      <c r="BH168" s="539"/>
      <c r="BI168" s="539"/>
      <c r="BJ168" s="539"/>
      <c r="BK168" s="539"/>
      <c r="BL168" s="539"/>
      <c r="BM168" s="539"/>
      <c r="BN168" s="539"/>
      <c r="BO168" s="539"/>
      <c r="BP168" s="539"/>
      <c r="BQ168" s="539"/>
      <c r="BR168" s="539"/>
      <c r="BS168" s="539"/>
      <c r="BT168" s="539"/>
      <c r="BU168" s="539"/>
      <c r="BV168" s="539"/>
      <c r="BW168" s="539"/>
      <c r="BX168" s="539"/>
      <c r="BY168" s="539"/>
      <c r="BZ168" s="539"/>
      <c r="CA168" s="539"/>
      <c r="CB168" s="539"/>
      <c r="CC168" s="539"/>
      <c r="CD168" s="539"/>
      <c r="CE168" s="539"/>
      <c r="CF168" s="536"/>
      <c r="CG168" s="536"/>
      <c r="CH168" s="536"/>
      <c r="CI168" s="536"/>
      <c r="CJ168" s="536"/>
      <c r="CK168" s="536"/>
      <c r="CL168" s="536"/>
      <c r="CM168" s="536"/>
      <c r="CN168" s="536"/>
      <c r="CO168" s="536"/>
      <c r="CP168" s="536"/>
      <c r="CQ168" s="536"/>
      <c r="CR168" s="536"/>
    </row>
    <row r="169" spans="1:162" s="281" customFormat="1" ht="33" hidden="1">
      <c r="A169" s="627"/>
      <c r="B169" s="541"/>
      <c r="C169" s="513"/>
      <c r="D169" s="542"/>
      <c r="E169" s="515"/>
      <c r="F169" s="513"/>
      <c r="G169" s="513"/>
      <c r="H169" s="513"/>
      <c r="I169" s="513"/>
      <c r="J169" s="513"/>
      <c r="K169" s="513"/>
      <c r="L169" s="513"/>
      <c r="M169" s="513"/>
      <c r="N169" s="513"/>
      <c r="O169" s="513"/>
      <c r="P169" s="543"/>
      <c r="Q169" s="543"/>
      <c r="R169" s="543"/>
      <c r="S169" s="543"/>
      <c r="T169" s="543"/>
      <c r="U169" s="543"/>
      <c r="V169" s="543"/>
      <c r="W169" s="543"/>
      <c r="X169" s="543"/>
      <c r="Y169" s="543"/>
      <c r="Z169" s="543"/>
      <c r="AA169" s="543"/>
      <c r="AB169" s="543"/>
      <c r="AC169" s="543"/>
      <c r="AD169" s="543"/>
      <c r="AE169" s="543"/>
      <c r="AF169" s="543"/>
      <c r="AG169" s="543"/>
      <c r="AH169" s="543"/>
      <c r="AI169" s="543"/>
      <c r="AJ169" s="543"/>
      <c r="AK169" s="543"/>
      <c r="AL169" s="543"/>
      <c r="AM169" s="543"/>
      <c r="AN169" s="543"/>
      <c r="AO169" s="543"/>
      <c r="AP169" s="543"/>
      <c r="AQ169" s="543"/>
      <c r="AR169" s="543"/>
      <c r="AS169" s="543"/>
      <c r="AT169" s="543"/>
      <c r="AU169" s="543"/>
      <c r="AV169" s="543"/>
      <c r="AW169" s="543"/>
      <c r="AX169" s="543"/>
      <c r="AY169" s="543"/>
      <c r="AZ169" s="543"/>
      <c r="BA169" s="543"/>
      <c r="BB169" s="543"/>
      <c r="BC169" s="543"/>
      <c r="BD169" s="543"/>
      <c r="BE169" s="543"/>
      <c r="BF169" s="543"/>
      <c r="BG169" s="543"/>
      <c r="BH169" s="543"/>
      <c r="BI169" s="543"/>
      <c r="BJ169" s="543"/>
      <c r="BK169" s="543"/>
      <c r="BL169" s="543"/>
      <c r="BM169" s="543"/>
      <c r="BN169" s="543"/>
      <c r="BO169" s="543"/>
      <c r="BP169" s="543"/>
      <c r="BQ169" s="543"/>
      <c r="BR169" s="543"/>
      <c r="BS169" s="543"/>
      <c r="BT169" s="543"/>
      <c r="BU169" s="543"/>
      <c r="BV169" s="543"/>
      <c r="BW169" s="543"/>
      <c r="BX169" s="543"/>
      <c r="BY169" s="543"/>
      <c r="BZ169" s="543"/>
      <c r="CA169" s="543"/>
      <c r="CB169" s="543"/>
      <c r="CC169" s="543"/>
      <c r="CD169" s="543"/>
      <c r="CE169" s="543"/>
      <c r="CF169" s="513"/>
      <c r="CG169" s="513"/>
      <c r="CH169" s="513"/>
      <c r="CI169" s="513"/>
      <c r="CJ169" s="513"/>
      <c r="CK169" s="513"/>
      <c r="CL169" s="513"/>
      <c r="CM169" s="513"/>
      <c r="CN169" s="513"/>
      <c r="CO169" s="513"/>
      <c r="CP169" s="513"/>
      <c r="CQ169" s="513"/>
      <c r="CR169" s="513"/>
    </row>
    <row r="170" spans="1:162" s="281" customFormat="1" hidden="1">
      <c r="A170" s="623"/>
      <c r="B170" s="544" t="s">
        <v>137</v>
      </c>
      <c r="C170" s="545"/>
      <c r="D170" s="546" t="s">
        <v>36</v>
      </c>
      <c r="E170" s="546" t="s">
        <v>37</v>
      </c>
      <c r="F170" s="519" t="s">
        <v>119</v>
      </c>
      <c r="G170" s="519"/>
      <c r="H170" s="513"/>
      <c r="I170" s="513"/>
      <c r="J170" s="513"/>
      <c r="K170" s="513"/>
      <c r="L170" s="513"/>
      <c r="M170" s="513"/>
      <c r="N170" s="513"/>
      <c r="O170" s="513"/>
      <c r="P170" s="543"/>
      <c r="Q170" s="543"/>
      <c r="R170" s="543"/>
      <c r="S170" s="543"/>
      <c r="T170" s="543"/>
      <c r="U170" s="543"/>
      <c r="V170" s="543"/>
      <c r="W170" s="543"/>
      <c r="X170" s="543"/>
      <c r="Y170" s="543"/>
      <c r="Z170" s="543"/>
      <c r="AA170" s="543"/>
      <c r="AB170" s="543"/>
      <c r="AC170" s="543"/>
      <c r="AD170" s="543"/>
      <c r="AE170" s="543"/>
      <c r="AF170" s="543"/>
      <c r="AG170" s="543"/>
      <c r="AH170" s="543"/>
      <c r="AI170" s="543"/>
      <c r="AJ170" s="543"/>
      <c r="AK170" s="543"/>
      <c r="AL170" s="543"/>
      <c r="AM170" s="543"/>
      <c r="AN170" s="543"/>
      <c r="AO170" s="543"/>
      <c r="AP170" s="543"/>
      <c r="AQ170" s="543"/>
      <c r="AR170" s="543"/>
      <c r="AS170" s="543"/>
      <c r="AT170" s="543"/>
      <c r="AU170" s="543"/>
      <c r="AV170" s="543"/>
      <c r="AW170" s="543"/>
      <c r="AX170" s="543"/>
      <c r="AY170" s="543"/>
      <c r="AZ170" s="543"/>
      <c r="BA170" s="543"/>
      <c r="BB170" s="543"/>
      <c r="BC170" s="543"/>
      <c r="BD170" s="543"/>
      <c r="BE170" s="543"/>
      <c r="BF170" s="543"/>
      <c r="BG170" s="543"/>
      <c r="BH170" s="543"/>
      <c r="BI170" s="543"/>
      <c r="BJ170" s="543"/>
      <c r="BK170" s="543"/>
      <c r="BL170" s="543"/>
      <c r="BM170" s="543"/>
      <c r="BN170" s="543"/>
      <c r="BO170" s="543"/>
      <c r="BP170" s="543"/>
      <c r="BQ170" s="543"/>
      <c r="BR170" s="543"/>
      <c r="BS170" s="543"/>
      <c r="BT170" s="543"/>
      <c r="BU170" s="543"/>
      <c r="BV170" s="543"/>
      <c r="BW170" s="543"/>
      <c r="BX170" s="543"/>
      <c r="BY170" s="543"/>
      <c r="BZ170" s="543"/>
      <c r="CA170" s="543"/>
      <c r="CB170" s="543"/>
      <c r="CC170" s="543"/>
      <c r="CD170" s="543"/>
      <c r="CE170" s="543"/>
      <c r="CF170" s="513"/>
      <c r="CG170" s="513"/>
      <c r="CH170" s="513"/>
      <c r="CI170" s="513"/>
      <c r="CJ170" s="513"/>
      <c r="CK170" s="513"/>
      <c r="CL170" s="513"/>
      <c r="CM170" s="513"/>
      <c r="CN170" s="513"/>
      <c r="CO170" s="513"/>
      <c r="CP170" s="513"/>
      <c r="CQ170" s="513"/>
      <c r="CR170" s="513"/>
    </row>
    <row r="171" spans="1:162" s="281" customFormat="1" ht="33" hidden="1">
      <c r="A171" s="623"/>
      <c r="B171" s="547" t="s">
        <v>138</v>
      </c>
      <c r="C171" s="518" t="s">
        <v>125</v>
      </c>
      <c r="D171" s="522"/>
      <c r="E171" s="522"/>
      <c r="F171" s="522"/>
      <c r="G171" s="519"/>
      <c r="H171" s="513"/>
      <c r="I171" s="513"/>
      <c r="J171" s="513"/>
      <c r="K171" s="513"/>
      <c r="L171" s="513"/>
      <c r="M171" s="513"/>
      <c r="N171" s="513"/>
      <c r="O171" s="513"/>
      <c r="P171" s="543"/>
      <c r="Q171" s="543"/>
      <c r="R171" s="543"/>
      <c r="S171" s="543"/>
      <c r="T171" s="543"/>
      <c r="U171" s="543"/>
      <c r="V171" s="543"/>
      <c r="W171" s="543"/>
      <c r="X171" s="543"/>
      <c r="Y171" s="543"/>
      <c r="Z171" s="543"/>
      <c r="AA171" s="543"/>
      <c r="AB171" s="543"/>
      <c r="AC171" s="543"/>
      <c r="AD171" s="543"/>
      <c r="AE171" s="543"/>
      <c r="AF171" s="543"/>
      <c r="AG171" s="543"/>
      <c r="AH171" s="543"/>
      <c r="AI171" s="543"/>
      <c r="AJ171" s="543"/>
      <c r="AK171" s="543"/>
      <c r="AL171" s="543"/>
      <c r="AM171" s="543"/>
      <c r="AN171" s="543"/>
      <c r="AO171" s="543"/>
      <c r="AP171" s="543"/>
      <c r="AQ171" s="543"/>
      <c r="AR171" s="543"/>
      <c r="AS171" s="543"/>
      <c r="AT171" s="543"/>
      <c r="AU171" s="543"/>
      <c r="AV171" s="543"/>
      <c r="AW171" s="543"/>
      <c r="AX171" s="543"/>
      <c r="AY171" s="543"/>
      <c r="AZ171" s="543"/>
      <c r="BA171" s="543"/>
      <c r="BB171" s="543"/>
      <c r="BC171" s="543"/>
      <c r="BD171" s="543"/>
      <c r="BE171" s="543"/>
      <c r="BF171" s="543"/>
      <c r="BG171" s="543"/>
      <c r="BH171" s="543"/>
      <c r="BI171" s="543"/>
      <c r="BJ171" s="543"/>
      <c r="BK171" s="543"/>
      <c r="BL171" s="543"/>
      <c r="BM171" s="543"/>
      <c r="BN171" s="543"/>
      <c r="BO171" s="543"/>
      <c r="BP171" s="543"/>
      <c r="BQ171" s="543"/>
      <c r="BR171" s="543"/>
      <c r="BS171" s="543"/>
      <c r="BT171" s="543"/>
      <c r="BU171" s="543"/>
      <c r="BV171" s="543"/>
      <c r="BW171" s="543"/>
      <c r="BX171" s="543"/>
      <c r="BY171" s="543"/>
      <c r="BZ171" s="543"/>
      <c r="CA171" s="543"/>
      <c r="CB171" s="543"/>
      <c r="CC171" s="543"/>
      <c r="CD171" s="543"/>
      <c r="CE171" s="543"/>
      <c r="CF171" s="513"/>
      <c r="CG171" s="513"/>
      <c r="CH171" s="513"/>
      <c r="CI171" s="513"/>
      <c r="CJ171" s="513"/>
      <c r="CK171" s="513"/>
      <c r="CL171" s="513"/>
      <c r="CM171" s="513"/>
      <c r="CN171" s="513"/>
      <c r="CO171" s="513"/>
      <c r="CP171" s="513"/>
      <c r="CQ171" s="513"/>
      <c r="CR171" s="513"/>
    </row>
    <row r="172" spans="1:162" s="281" customFormat="1" hidden="1">
      <c r="A172" s="623"/>
      <c r="B172" s="528"/>
      <c r="C172" s="548" t="s">
        <v>126</v>
      </c>
      <c r="D172" s="522"/>
      <c r="E172" s="522"/>
      <c r="F172" s="522"/>
      <c r="G172" s="519"/>
      <c r="H172" s="513"/>
      <c r="I172" s="513"/>
      <c r="J172" s="513"/>
      <c r="K172" s="513"/>
      <c r="L172" s="513"/>
      <c r="M172" s="513"/>
      <c r="N172" s="513"/>
      <c r="O172" s="513"/>
      <c r="P172" s="543"/>
      <c r="Q172" s="543"/>
      <c r="R172" s="543"/>
      <c r="S172" s="543"/>
      <c r="T172" s="543"/>
      <c r="U172" s="543"/>
      <c r="V172" s="543"/>
      <c r="W172" s="543"/>
      <c r="X172" s="543"/>
      <c r="Y172" s="543"/>
      <c r="Z172" s="543"/>
      <c r="AA172" s="543"/>
      <c r="AB172" s="543"/>
      <c r="AC172" s="543"/>
      <c r="AD172" s="543"/>
      <c r="AE172" s="543"/>
      <c r="AF172" s="543"/>
      <c r="AG172" s="543"/>
      <c r="AH172" s="543"/>
      <c r="AI172" s="543"/>
      <c r="AJ172" s="543"/>
      <c r="AK172" s="543"/>
      <c r="AL172" s="543"/>
      <c r="AM172" s="543"/>
      <c r="AN172" s="543"/>
      <c r="AO172" s="543"/>
      <c r="AP172" s="543"/>
      <c r="AQ172" s="543"/>
      <c r="AR172" s="543"/>
      <c r="AS172" s="543"/>
      <c r="AT172" s="543"/>
      <c r="AU172" s="543"/>
      <c r="AV172" s="543"/>
      <c r="AW172" s="543"/>
      <c r="AX172" s="543"/>
      <c r="AY172" s="543"/>
      <c r="AZ172" s="543"/>
      <c r="BA172" s="543"/>
      <c r="BB172" s="543"/>
      <c r="BC172" s="543"/>
      <c r="BD172" s="543"/>
      <c r="BE172" s="543"/>
      <c r="BF172" s="543"/>
      <c r="BG172" s="543"/>
      <c r="BH172" s="543"/>
      <c r="BI172" s="543"/>
      <c r="BJ172" s="543"/>
      <c r="BK172" s="543"/>
      <c r="BL172" s="543"/>
      <c r="BM172" s="543"/>
      <c r="BN172" s="543"/>
      <c r="BO172" s="543"/>
      <c r="BP172" s="543"/>
      <c r="BQ172" s="543"/>
      <c r="BR172" s="543"/>
      <c r="BS172" s="543"/>
      <c r="BT172" s="543"/>
      <c r="BU172" s="543"/>
      <c r="BV172" s="543"/>
      <c r="BW172" s="543"/>
      <c r="BX172" s="543"/>
      <c r="BY172" s="543"/>
      <c r="BZ172" s="543"/>
      <c r="CA172" s="543"/>
      <c r="CB172" s="543"/>
      <c r="CC172" s="543"/>
      <c r="CD172" s="543"/>
      <c r="CE172" s="543"/>
      <c r="CF172" s="513"/>
      <c r="CG172" s="513"/>
      <c r="CH172" s="513"/>
      <c r="CI172" s="513"/>
      <c r="CJ172" s="513"/>
      <c r="CK172" s="513"/>
      <c r="CL172" s="513"/>
      <c r="CM172" s="513"/>
      <c r="CN172" s="513"/>
      <c r="CO172" s="513"/>
      <c r="CP172" s="513"/>
      <c r="CQ172" s="513"/>
      <c r="CR172" s="513"/>
    </row>
    <row r="173" spans="1:162" s="281" customFormat="1" hidden="1">
      <c r="A173" s="623"/>
      <c r="B173" s="549" t="s">
        <v>139</v>
      </c>
      <c r="C173" s="550"/>
      <c r="D173" s="551" t="s">
        <v>140</v>
      </c>
      <c r="E173" s="551" t="s">
        <v>141</v>
      </c>
      <c r="F173" s="551" t="s">
        <v>142</v>
      </c>
      <c r="G173" s="552" t="s">
        <v>143</v>
      </c>
      <c r="H173" s="513"/>
      <c r="I173" s="513"/>
      <c r="J173" s="513"/>
      <c r="K173" s="513"/>
      <c r="L173" s="513"/>
      <c r="M173" s="513"/>
      <c r="N173" s="513"/>
      <c r="O173" s="513"/>
      <c r="P173" s="543"/>
      <c r="Q173" s="543"/>
      <c r="R173" s="543"/>
      <c r="S173" s="543"/>
      <c r="T173" s="543"/>
      <c r="U173" s="543"/>
      <c r="V173" s="543"/>
      <c r="W173" s="543"/>
      <c r="X173" s="543"/>
      <c r="Y173" s="543"/>
      <c r="Z173" s="543"/>
      <c r="AA173" s="543"/>
      <c r="AB173" s="543"/>
      <c r="AC173" s="543"/>
      <c r="AD173" s="543"/>
      <c r="AE173" s="543"/>
      <c r="AF173" s="543"/>
      <c r="AG173" s="543"/>
      <c r="AH173" s="543"/>
      <c r="AI173" s="543"/>
      <c r="AJ173" s="543"/>
      <c r="AK173" s="543"/>
      <c r="AL173" s="543"/>
      <c r="AM173" s="543"/>
      <c r="AN173" s="543"/>
      <c r="AO173" s="543"/>
      <c r="AP173" s="543"/>
      <c r="AQ173" s="543"/>
      <c r="AR173" s="543"/>
      <c r="AS173" s="543"/>
      <c r="AT173" s="543"/>
      <c r="AU173" s="543"/>
      <c r="AV173" s="543"/>
      <c r="AW173" s="543"/>
      <c r="AX173" s="543"/>
      <c r="AY173" s="543"/>
      <c r="AZ173" s="543"/>
      <c r="BA173" s="543"/>
      <c r="BB173" s="543"/>
      <c r="BC173" s="543"/>
      <c r="BD173" s="543"/>
      <c r="BE173" s="543"/>
      <c r="BF173" s="543"/>
      <c r="BG173" s="543"/>
      <c r="BH173" s="543"/>
      <c r="BI173" s="543"/>
      <c r="BJ173" s="543"/>
      <c r="BK173" s="543"/>
      <c r="BL173" s="543"/>
      <c r="BM173" s="543"/>
      <c r="BN173" s="543"/>
      <c r="BO173" s="543"/>
      <c r="BP173" s="543"/>
      <c r="BQ173" s="543"/>
      <c r="BR173" s="543"/>
      <c r="BS173" s="543"/>
      <c r="BT173" s="543"/>
      <c r="BU173" s="543"/>
      <c r="BV173" s="543"/>
      <c r="BW173" s="543"/>
      <c r="BX173" s="543"/>
      <c r="BY173" s="543"/>
      <c r="BZ173" s="543"/>
      <c r="CA173" s="543"/>
      <c r="CB173" s="543"/>
      <c r="CC173" s="543"/>
      <c r="CD173" s="543"/>
      <c r="CE173" s="543"/>
      <c r="CF173" s="513"/>
      <c r="CG173" s="513"/>
      <c r="CH173" s="513"/>
      <c r="CI173" s="513"/>
      <c r="CJ173" s="513"/>
      <c r="CK173" s="513"/>
      <c r="CL173" s="513"/>
      <c r="CM173" s="513"/>
      <c r="CN173" s="513"/>
      <c r="CO173" s="513"/>
      <c r="CP173" s="513"/>
      <c r="CQ173" s="513"/>
      <c r="CR173" s="513"/>
    </row>
    <row r="174" spans="1:162" s="281" customFormat="1" ht="33" hidden="1">
      <c r="A174" s="623"/>
      <c r="B174" s="519"/>
      <c r="C174" s="553" t="s">
        <v>144</v>
      </c>
      <c r="D174" s="522"/>
      <c r="E174" s="522"/>
      <c r="F174" s="522"/>
      <c r="G174" s="522"/>
      <c r="H174" s="513"/>
      <c r="I174" s="513"/>
      <c r="J174" s="513"/>
      <c r="K174" s="513"/>
      <c r="L174" s="513"/>
      <c r="M174" s="513"/>
      <c r="N174" s="513"/>
      <c r="O174" s="513"/>
      <c r="P174" s="543"/>
      <c r="Q174" s="543"/>
      <c r="R174" s="543"/>
      <c r="S174" s="543"/>
      <c r="T174" s="543"/>
      <c r="U174" s="543"/>
      <c r="V174" s="543"/>
      <c r="W174" s="543"/>
      <c r="X174" s="543"/>
      <c r="Y174" s="543"/>
      <c r="Z174" s="543"/>
      <c r="AA174" s="543"/>
      <c r="AB174" s="543"/>
      <c r="AC174" s="543"/>
      <c r="AD174" s="543"/>
      <c r="AE174" s="543"/>
      <c r="AF174" s="543"/>
      <c r="AG174" s="543"/>
      <c r="AH174" s="543"/>
      <c r="AI174" s="543"/>
      <c r="AJ174" s="543"/>
      <c r="AK174" s="543"/>
      <c r="AL174" s="543"/>
      <c r="AM174" s="543"/>
      <c r="AN174" s="543"/>
      <c r="AO174" s="543"/>
      <c r="AP174" s="543"/>
      <c r="AQ174" s="543"/>
      <c r="AR174" s="543"/>
      <c r="AS174" s="543"/>
      <c r="AT174" s="543"/>
      <c r="AU174" s="543"/>
      <c r="AV174" s="543"/>
      <c r="AW174" s="543"/>
      <c r="AX174" s="543"/>
      <c r="AY174" s="543"/>
      <c r="AZ174" s="543"/>
      <c r="BA174" s="543"/>
      <c r="BB174" s="543"/>
      <c r="BC174" s="543"/>
      <c r="BD174" s="543"/>
      <c r="BE174" s="543"/>
      <c r="BF174" s="543"/>
      <c r="BG174" s="543"/>
      <c r="BH174" s="543"/>
      <c r="BI174" s="543"/>
      <c r="BJ174" s="543"/>
      <c r="BK174" s="543"/>
      <c r="BL174" s="543"/>
      <c r="BM174" s="543"/>
      <c r="BN174" s="543"/>
      <c r="BO174" s="543"/>
      <c r="BP174" s="543"/>
      <c r="BQ174" s="543"/>
      <c r="BR174" s="543"/>
      <c r="BS174" s="543"/>
      <c r="BT174" s="543"/>
      <c r="BU174" s="543"/>
      <c r="BV174" s="543"/>
      <c r="BW174" s="543"/>
      <c r="BX174" s="543"/>
      <c r="BY174" s="543"/>
      <c r="BZ174" s="543"/>
      <c r="CA174" s="543"/>
      <c r="CB174" s="543"/>
      <c r="CC174" s="543"/>
      <c r="CD174" s="543"/>
      <c r="CE174" s="543"/>
      <c r="CF174" s="513"/>
      <c r="CG174" s="513"/>
      <c r="CH174" s="513"/>
      <c r="CI174" s="513"/>
      <c r="CJ174" s="513"/>
      <c r="CK174" s="513"/>
      <c r="CL174" s="513"/>
      <c r="CM174" s="513"/>
      <c r="CN174" s="513"/>
      <c r="CO174" s="513"/>
      <c r="CP174" s="513"/>
      <c r="CQ174" s="513"/>
      <c r="CR174" s="513"/>
    </row>
    <row r="175" spans="1:162" s="281" customFormat="1" hidden="1">
      <c r="A175" s="623"/>
      <c r="B175" s="529"/>
      <c r="C175" s="554"/>
      <c r="D175" s="522"/>
      <c r="E175" s="522"/>
      <c r="F175" s="522"/>
      <c r="G175" s="522"/>
      <c r="H175" s="513"/>
      <c r="I175" s="513"/>
      <c r="J175" s="513"/>
      <c r="K175" s="513"/>
      <c r="L175" s="513"/>
      <c r="M175" s="513"/>
      <c r="N175" s="513"/>
      <c r="O175" s="513"/>
      <c r="P175" s="543"/>
      <c r="Q175" s="543"/>
      <c r="R175" s="543"/>
      <c r="S175" s="543"/>
      <c r="T175" s="543"/>
      <c r="U175" s="543"/>
      <c r="V175" s="543"/>
      <c r="W175" s="543"/>
      <c r="X175" s="543"/>
      <c r="Y175" s="543"/>
      <c r="Z175" s="543"/>
      <c r="AA175" s="543"/>
      <c r="AB175" s="543"/>
      <c r="AC175" s="543"/>
      <c r="AD175" s="543"/>
      <c r="AE175" s="543"/>
      <c r="AF175" s="543"/>
      <c r="AG175" s="543"/>
      <c r="AH175" s="543"/>
      <c r="AI175" s="543"/>
      <c r="AJ175" s="543"/>
      <c r="AK175" s="543"/>
      <c r="AL175" s="543"/>
      <c r="AM175" s="543"/>
      <c r="AN175" s="543"/>
      <c r="AO175" s="543"/>
      <c r="AP175" s="543"/>
      <c r="AQ175" s="543"/>
      <c r="AR175" s="543"/>
      <c r="AS175" s="543"/>
      <c r="AT175" s="543"/>
      <c r="AU175" s="543"/>
      <c r="AV175" s="543"/>
      <c r="AW175" s="543"/>
      <c r="AX175" s="543"/>
      <c r="AY175" s="543"/>
      <c r="AZ175" s="543"/>
      <c r="BA175" s="543"/>
      <c r="BB175" s="543"/>
      <c r="BC175" s="543"/>
      <c r="BD175" s="543"/>
      <c r="BE175" s="543"/>
      <c r="BF175" s="543"/>
      <c r="BG175" s="543"/>
      <c r="BH175" s="543"/>
      <c r="BI175" s="543"/>
      <c r="BJ175" s="543"/>
      <c r="BK175" s="543"/>
      <c r="BL175" s="543"/>
      <c r="BM175" s="543"/>
      <c r="BN175" s="543"/>
      <c r="BO175" s="543"/>
      <c r="BP175" s="543"/>
      <c r="BQ175" s="543"/>
      <c r="BR175" s="543"/>
      <c r="BS175" s="543"/>
      <c r="BT175" s="543"/>
      <c r="BU175" s="543"/>
      <c r="BV175" s="543"/>
      <c r="BW175" s="543"/>
      <c r="BX175" s="543"/>
      <c r="BY175" s="543"/>
      <c r="BZ175" s="543"/>
      <c r="CA175" s="543"/>
      <c r="CB175" s="543"/>
      <c r="CC175" s="543"/>
      <c r="CD175" s="543"/>
      <c r="CE175" s="543"/>
      <c r="CF175" s="513"/>
      <c r="CG175" s="513"/>
      <c r="CH175" s="513"/>
      <c r="CI175" s="513"/>
      <c r="CJ175" s="513"/>
      <c r="CK175" s="513"/>
      <c r="CL175" s="513"/>
      <c r="CM175" s="513"/>
      <c r="CN175" s="513"/>
      <c r="CO175" s="513"/>
      <c r="CP175" s="513"/>
      <c r="CQ175" s="513"/>
      <c r="CR175" s="513"/>
    </row>
    <row r="176" spans="1:162" s="281" customFormat="1" hidden="1">
      <c r="A176" s="623"/>
      <c r="B176" s="528"/>
      <c r="C176" s="515"/>
      <c r="D176" s="515"/>
      <c r="E176" s="519"/>
      <c r="F176" s="519"/>
      <c r="G176" s="519"/>
      <c r="H176" s="513"/>
      <c r="I176" s="513"/>
      <c r="J176" s="513"/>
      <c r="K176" s="513"/>
      <c r="L176" s="513"/>
      <c r="M176" s="513"/>
      <c r="N176" s="513"/>
      <c r="O176" s="513"/>
      <c r="P176" s="543"/>
      <c r="Q176" s="543"/>
      <c r="R176" s="543"/>
      <c r="S176" s="543"/>
      <c r="T176" s="543"/>
      <c r="U176" s="543"/>
      <c r="V176" s="543"/>
      <c r="W176" s="543"/>
      <c r="X176" s="543"/>
      <c r="Y176" s="543"/>
      <c r="Z176" s="543"/>
      <c r="AA176" s="543"/>
      <c r="AB176" s="543"/>
      <c r="AC176" s="543"/>
      <c r="AD176" s="543"/>
      <c r="AE176" s="543"/>
      <c r="AF176" s="543"/>
      <c r="AG176" s="543"/>
      <c r="AH176" s="543"/>
      <c r="AI176" s="543"/>
      <c r="AJ176" s="543"/>
      <c r="AK176" s="543"/>
      <c r="AL176" s="543"/>
      <c r="AM176" s="543"/>
      <c r="AN176" s="543"/>
      <c r="AO176" s="543"/>
      <c r="AP176" s="543"/>
      <c r="AQ176" s="543"/>
      <c r="AR176" s="543"/>
      <c r="AS176" s="543"/>
      <c r="AT176" s="543"/>
      <c r="AU176" s="543"/>
      <c r="AV176" s="543"/>
      <c r="AW176" s="543"/>
      <c r="AX176" s="543"/>
      <c r="AY176" s="543"/>
      <c r="AZ176" s="543"/>
      <c r="BA176" s="543"/>
      <c r="BB176" s="543"/>
      <c r="BC176" s="543"/>
      <c r="BD176" s="543"/>
      <c r="BE176" s="543"/>
      <c r="BF176" s="543"/>
      <c r="BG176" s="543"/>
      <c r="BH176" s="543"/>
      <c r="BI176" s="543"/>
      <c r="BJ176" s="543"/>
      <c r="BK176" s="543"/>
      <c r="BL176" s="543"/>
      <c r="BM176" s="543"/>
      <c r="BN176" s="543"/>
      <c r="BO176" s="543"/>
      <c r="BP176" s="543"/>
      <c r="BQ176" s="543"/>
      <c r="BR176" s="543"/>
      <c r="BS176" s="543"/>
      <c r="BT176" s="543"/>
      <c r="BU176" s="543"/>
      <c r="BV176" s="543"/>
      <c r="BW176" s="543"/>
      <c r="BX176" s="543"/>
      <c r="BY176" s="543"/>
      <c r="BZ176" s="543"/>
      <c r="CA176" s="543"/>
      <c r="CB176" s="543"/>
      <c r="CC176" s="543"/>
      <c r="CD176" s="543"/>
      <c r="CE176" s="543"/>
    </row>
    <row r="177" spans="1:84" s="281" customFormat="1" hidden="1">
      <c r="A177" s="623"/>
      <c r="B177" s="544" t="s">
        <v>145</v>
      </c>
      <c r="C177" s="515"/>
      <c r="D177" s="515"/>
      <c r="E177" s="519"/>
      <c r="F177" s="519"/>
      <c r="G177" s="519"/>
      <c r="H177" s="513"/>
      <c r="I177" s="513"/>
      <c r="J177" s="513"/>
      <c r="K177" s="513"/>
      <c r="L177" s="513"/>
      <c r="M177" s="513"/>
      <c r="N177" s="513"/>
      <c r="O177" s="513"/>
      <c r="P177" s="543"/>
      <c r="Q177" s="543"/>
      <c r="R177" s="543"/>
      <c r="S177" s="543"/>
      <c r="T177" s="543"/>
      <c r="U177" s="543"/>
      <c r="V177" s="543"/>
      <c r="W177" s="543"/>
      <c r="X177" s="543"/>
      <c r="Y177" s="543"/>
      <c r="Z177" s="543"/>
      <c r="AA177" s="543"/>
      <c r="AB177" s="543"/>
      <c r="AC177" s="543"/>
      <c r="AD177" s="543"/>
      <c r="AE177" s="543"/>
      <c r="AF177" s="543"/>
      <c r="AG177" s="543"/>
      <c r="AH177" s="543"/>
      <c r="AI177" s="543"/>
      <c r="AJ177" s="543"/>
      <c r="AK177" s="543"/>
      <c r="AL177" s="543"/>
      <c r="AM177" s="543"/>
      <c r="AN177" s="543"/>
      <c r="AO177" s="543"/>
      <c r="AP177" s="543"/>
      <c r="AQ177" s="543"/>
      <c r="AR177" s="543"/>
      <c r="AS177" s="543"/>
      <c r="AT177" s="543"/>
      <c r="AU177" s="543"/>
      <c r="AV177" s="543"/>
      <c r="AW177" s="543"/>
      <c r="AX177" s="543"/>
      <c r="AY177" s="543"/>
      <c r="AZ177" s="543"/>
      <c r="BA177" s="543"/>
      <c r="BB177" s="543"/>
      <c r="BC177" s="543"/>
      <c r="BD177" s="543"/>
      <c r="BE177" s="543"/>
      <c r="BF177" s="543"/>
      <c r="BG177" s="543"/>
      <c r="BH177" s="543"/>
      <c r="BI177" s="543"/>
      <c r="BJ177" s="543"/>
      <c r="BK177" s="543"/>
      <c r="BL177" s="543"/>
      <c r="BM177" s="543"/>
      <c r="BN177" s="543"/>
      <c r="BO177" s="543"/>
      <c r="BP177" s="543"/>
      <c r="BQ177" s="543"/>
      <c r="BR177" s="543"/>
      <c r="BS177" s="543"/>
      <c r="BT177" s="543"/>
      <c r="BU177" s="543"/>
      <c r="BV177" s="543"/>
      <c r="BW177" s="543"/>
      <c r="BX177" s="543"/>
      <c r="BY177" s="543"/>
      <c r="BZ177" s="543"/>
      <c r="CA177" s="543"/>
      <c r="CB177" s="543"/>
      <c r="CC177" s="543"/>
      <c r="CD177" s="543"/>
      <c r="CE177" s="543"/>
    </row>
    <row r="178" spans="1:84" s="281" customFormat="1" hidden="1">
      <c r="A178" s="623"/>
      <c r="B178" s="528"/>
      <c r="C178" s="514" t="s">
        <v>63</v>
      </c>
      <c r="D178" s="545" t="s">
        <v>62</v>
      </c>
      <c r="E178" s="555" t="str">
        <f>IF($F$16="","תא זה יעודכן אוטומטית עם מילוי סעיף 5.1",$F$16)</f>
        <v>תא זה יעודכן אוטומטית עם מילוי סעיף 5.1</v>
      </c>
      <c r="F178" s="529"/>
      <c r="G178" s="513"/>
      <c r="H178" s="513"/>
      <c r="I178" s="513"/>
      <c r="J178" s="513"/>
      <c r="K178" s="513"/>
      <c r="L178" s="513"/>
      <c r="M178" s="513"/>
      <c r="N178" s="513"/>
      <c r="O178" s="513"/>
      <c r="P178" s="543"/>
      <c r="Q178" s="543"/>
      <c r="R178" s="543"/>
      <c r="S178" s="543"/>
      <c r="T178" s="543"/>
      <c r="U178" s="543"/>
      <c r="V178" s="543"/>
      <c r="W178" s="543"/>
      <c r="X178" s="543"/>
      <c r="Y178" s="543"/>
      <c r="Z178" s="543"/>
      <c r="AA178" s="543"/>
      <c r="AB178" s="543"/>
      <c r="AC178" s="543"/>
      <c r="AD178" s="543"/>
      <c r="AE178" s="543"/>
      <c r="AF178" s="543"/>
      <c r="AG178" s="543"/>
      <c r="AH178" s="543"/>
      <c r="AI178" s="543"/>
      <c r="AJ178" s="543"/>
      <c r="AK178" s="543"/>
      <c r="AL178" s="543"/>
      <c r="AM178" s="543"/>
      <c r="AN178" s="543"/>
      <c r="AO178" s="543"/>
      <c r="AP178" s="543"/>
      <c r="AQ178" s="543"/>
      <c r="AR178" s="543"/>
      <c r="AS178" s="543"/>
      <c r="AT178" s="543"/>
      <c r="AU178" s="543"/>
      <c r="AV178" s="543"/>
      <c r="AW178" s="543"/>
      <c r="AX178" s="543"/>
      <c r="AY178" s="543"/>
      <c r="AZ178" s="543"/>
      <c r="BA178" s="543"/>
      <c r="BB178" s="543"/>
      <c r="BC178" s="543"/>
      <c r="BD178" s="543"/>
      <c r="BE178" s="543"/>
      <c r="BF178" s="543"/>
      <c r="BG178" s="543"/>
      <c r="BH178" s="543"/>
      <c r="BI178" s="543"/>
      <c r="BJ178" s="543"/>
      <c r="BK178" s="543"/>
      <c r="BL178" s="543"/>
      <c r="BM178" s="543"/>
      <c r="BN178" s="543"/>
      <c r="BO178" s="543"/>
      <c r="BP178" s="543"/>
      <c r="BQ178" s="543"/>
      <c r="BR178" s="543"/>
      <c r="BS178" s="543"/>
      <c r="BT178" s="543"/>
      <c r="BU178" s="543"/>
      <c r="BV178" s="543"/>
      <c r="BW178" s="543"/>
      <c r="BX178" s="543"/>
      <c r="BY178" s="543"/>
      <c r="BZ178" s="543"/>
      <c r="CA178" s="543"/>
      <c r="CB178" s="543"/>
      <c r="CC178" s="543"/>
      <c r="CD178" s="543"/>
      <c r="CE178" s="543"/>
    </row>
    <row r="179" spans="1:84" s="281" customFormat="1" hidden="1">
      <c r="A179" s="623"/>
      <c r="B179" s="556"/>
      <c r="C179" s="817" t="str">
        <f>IF($E$16="","תא זה יעודכן אוטומטית עם מילוי סעיף 5.1",(IF($E$16="אחר (פרט בהערות)",$H$16,$E$16)))</f>
        <v>תא זה יעודכן אוטומטית עם מילוי סעיף 5.1</v>
      </c>
      <c r="D179" s="557" t="s">
        <v>146</v>
      </c>
      <c r="E179" s="494"/>
      <c r="F179" s="558"/>
      <c r="G179" s="558"/>
      <c r="H179" s="513"/>
      <c r="I179" s="513"/>
      <c r="J179" s="513"/>
      <c r="K179" s="513"/>
      <c r="L179" s="513"/>
      <c r="M179" s="513"/>
      <c r="N179" s="513"/>
      <c r="O179" s="513"/>
      <c r="P179" s="543"/>
      <c r="Q179" s="543"/>
      <c r="R179" s="543"/>
      <c r="S179" s="543"/>
      <c r="T179" s="543"/>
      <c r="U179" s="543"/>
      <c r="V179" s="543"/>
      <c r="W179" s="543"/>
      <c r="X179" s="543"/>
      <c r="Y179" s="543"/>
      <c r="Z179" s="543"/>
      <c r="AA179" s="543"/>
      <c r="AB179" s="543"/>
      <c r="AC179" s="543"/>
      <c r="AD179" s="543"/>
      <c r="AE179" s="543"/>
      <c r="AF179" s="543"/>
      <c r="AG179" s="543"/>
      <c r="AH179" s="543"/>
      <c r="AI179" s="543"/>
      <c r="AJ179" s="543"/>
      <c r="AK179" s="543"/>
      <c r="AL179" s="543"/>
      <c r="AM179" s="543"/>
      <c r="AN179" s="543"/>
      <c r="AO179" s="543"/>
      <c r="AP179" s="543"/>
      <c r="AQ179" s="543"/>
      <c r="AR179" s="543"/>
      <c r="AS179" s="543"/>
      <c r="AT179" s="543"/>
      <c r="AU179" s="543"/>
      <c r="AV179" s="543"/>
      <c r="AW179" s="543"/>
      <c r="AX179" s="543"/>
      <c r="AY179" s="543"/>
      <c r="AZ179" s="543"/>
      <c r="BA179" s="543"/>
      <c r="BB179" s="543"/>
      <c r="BC179" s="543"/>
      <c r="BD179" s="543"/>
      <c r="BE179" s="543"/>
      <c r="BF179" s="543"/>
      <c r="BG179" s="543"/>
      <c r="BH179" s="543"/>
      <c r="BI179" s="543"/>
      <c r="BJ179" s="543"/>
      <c r="BK179" s="543"/>
      <c r="BL179" s="543"/>
      <c r="BM179" s="543"/>
      <c r="BN179" s="543"/>
      <c r="BO179" s="543"/>
      <c r="BP179" s="543"/>
      <c r="BQ179" s="543"/>
      <c r="BR179" s="543"/>
      <c r="BS179" s="543"/>
      <c r="BT179" s="543"/>
      <c r="BU179" s="543"/>
      <c r="BV179" s="543"/>
      <c r="BW179" s="543"/>
      <c r="BX179" s="543"/>
      <c r="BY179" s="543"/>
      <c r="BZ179" s="543"/>
      <c r="CA179" s="543"/>
      <c r="CB179" s="543"/>
      <c r="CC179" s="543"/>
      <c r="CD179" s="543"/>
      <c r="CE179" s="543"/>
    </row>
    <row r="180" spans="1:84" s="281" customFormat="1" hidden="1">
      <c r="A180" s="623"/>
      <c r="B180" s="556"/>
      <c r="C180" s="818"/>
      <c r="D180" s="559" t="s">
        <v>78</v>
      </c>
      <c r="E180" s="522"/>
      <c r="F180" s="513"/>
      <c r="G180" s="513"/>
      <c r="H180" s="513"/>
      <c r="I180" s="513"/>
      <c r="J180" s="513"/>
      <c r="K180" s="513"/>
      <c r="L180" s="513"/>
      <c r="M180" s="513"/>
      <c r="N180" s="513"/>
      <c r="O180" s="513"/>
      <c r="P180" s="543"/>
      <c r="Q180" s="543"/>
      <c r="R180" s="543"/>
      <c r="S180" s="543"/>
      <c r="T180" s="543"/>
      <c r="U180" s="543"/>
      <c r="V180" s="543"/>
      <c r="W180" s="543"/>
      <c r="X180" s="543"/>
      <c r="Y180" s="543"/>
      <c r="Z180" s="543"/>
      <c r="AA180" s="543"/>
      <c r="AB180" s="543"/>
      <c r="AC180" s="543"/>
      <c r="AD180" s="543"/>
      <c r="AE180" s="543"/>
      <c r="AF180" s="543"/>
      <c r="AG180" s="543"/>
      <c r="AH180" s="543"/>
      <c r="AI180" s="543"/>
      <c r="AJ180" s="543"/>
      <c r="AK180" s="543"/>
      <c r="AL180" s="543"/>
      <c r="AM180" s="543"/>
      <c r="AN180" s="543"/>
      <c r="AO180" s="543"/>
      <c r="AP180" s="543"/>
      <c r="AQ180" s="543"/>
      <c r="AR180" s="543"/>
      <c r="AS180" s="543"/>
      <c r="AT180" s="543"/>
      <c r="AU180" s="543"/>
      <c r="AV180" s="543"/>
      <c r="AW180" s="543"/>
      <c r="AX180" s="543"/>
      <c r="AY180" s="543"/>
      <c r="AZ180" s="543"/>
      <c r="BA180" s="543"/>
      <c r="BB180" s="543"/>
      <c r="BC180" s="543"/>
      <c r="BD180" s="543"/>
      <c r="BE180" s="543"/>
      <c r="BF180" s="543"/>
      <c r="BG180" s="543"/>
      <c r="BH180" s="543"/>
      <c r="BI180" s="543"/>
      <c r="BJ180" s="543"/>
      <c r="BK180" s="543"/>
      <c r="BL180" s="543"/>
      <c r="BM180" s="543"/>
      <c r="BN180" s="543"/>
      <c r="BO180" s="543"/>
      <c r="BP180" s="543"/>
      <c r="BQ180" s="543"/>
      <c r="BR180" s="543"/>
      <c r="BS180" s="543"/>
      <c r="BT180" s="543"/>
      <c r="BU180" s="543"/>
      <c r="BV180" s="543"/>
      <c r="BW180" s="543"/>
      <c r="BX180" s="543"/>
      <c r="BY180" s="543"/>
      <c r="BZ180" s="543"/>
      <c r="CA180" s="543"/>
      <c r="CB180" s="543"/>
      <c r="CC180" s="543"/>
      <c r="CD180" s="543"/>
      <c r="CE180" s="543"/>
    </row>
    <row r="181" spans="1:84" s="281" customFormat="1" hidden="1">
      <c r="A181" s="623"/>
      <c r="B181" s="528"/>
      <c r="C181" s="519"/>
      <c r="D181" s="528"/>
      <c r="E181" s="515"/>
      <c r="F181" s="515"/>
      <c r="G181" s="515"/>
      <c r="H181" s="513"/>
      <c r="I181" s="513"/>
      <c r="J181" s="513"/>
      <c r="K181" s="513"/>
      <c r="L181" s="513"/>
      <c r="M181" s="513"/>
      <c r="N181" s="513"/>
      <c r="O181" s="513"/>
      <c r="P181" s="543"/>
      <c r="Q181" s="543"/>
      <c r="R181" s="543"/>
      <c r="S181" s="543"/>
      <c r="T181" s="543"/>
      <c r="U181" s="543"/>
      <c r="V181" s="543"/>
      <c r="W181" s="543"/>
      <c r="X181" s="543"/>
      <c r="Y181" s="543"/>
      <c r="Z181" s="543"/>
      <c r="AA181" s="543"/>
      <c r="AB181" s="543"/>
      <c r="AC181" s="543"/>
      <c r="AD181" s="543"/>
      <c r="AE181" s="543"/>
      <c r="AF181" s="543"/>
      <c r="AG181" s="543"/>
      <c r="AH181" s="543"/>
      <c r="AI181" s="543"/>
      <c r="AJ181" s="543"/>
      <c r="AK181" s="543"/>
      <c r="AL181" s="543"/>
      <c r="AM181" s="543"/>
      <c r="AN181" s="543"/>
      <c r="AO181" s="543"/>
      <c r="AP181" s="543"/>
      <c r="AQ181" s="543"/>
      <c r="AR181" s="543"/>
      <c r="AS181" s="543"/>
      <c r="AT181" s="543"/>
      <c r="AU181" s="543"/>
      <c r="AV181" s="543"/>
      <c r="AW181" s="543"/>
      <c r="AX181" s="543"/>
      <c r="AY181" s="543"/>
      <c r="AZ181" s="543"/>
      <c r="BA181" s="543"/>
      <c r="BB181" s="543"/>
      <c r="BC181" s="543"/>
      <c r="BD181" s="543"/>
      <c r="BE181" s="543"/>
      <c r="BF181" s="543"/>
      <c r="BG181" s="543"/>
      <c r="BH181" s="543"/>
      <c r="BI181" s="543"/>
      <c r="BJ181" s="543"/>
      <c r="BK181" s="543"/>
      <c r="BL181" s="543"/>
      <c r="BM181" s="543"/>
      <c r="BN181" s="543"/>
      <c r="BO181" s="543"/>
      <c r="BP181" s="543"/>
      <c r="BQ181" s="543"/>
      <c r="BR181" s="543"/>
      <c r="BS181" s="543"/>
      <c r="BT181" s="543"/>
      <c r="BU181" s="543"/>
      <c r="BV181" s="543"/>
      <c r="BW181" s="543"/>
      <c r="BX181" s="543"/>
      <c r="BY181" s="543"/>
      <c r="BZ181" s="543"/>
      <c r="CA181" s="543"/>
      <c r="CB181" s="543"/>
      <c r="CC181" s="543"/>
      <c r="CD181" s="543"/>
      <c r="CE181" s="543"/>
    </row>
    <row r="182" spans="1:84" s="283" customFormat="1" hidden="1">
      <c r="A182" s="475"/>
      <c r="B182" s="560" t="s">
        <v>239</v>
      </c>
      <c r="C182" s="560" t="s">
        <v>240</v>
      </c>
      <c r="D182" s="560" t="s">
        <v>163</v>
      </c>
      <c r="E182" s="560" t="s">
        <v>78</v>
      </c>
      <c r="R182" s="561"/>
      <c r="S182" s="562"/>
      <c r="T182" s="562"/>
      <c r="U182" s="562"/>
      <c r="V182" s="524"/>
      <c r="W182" s="524"/>
      <c r="X182" s="524"/>
      <c r="Y182" s="524"/>
      <c r="Z182" s="524"/>
      <c r="AA182" s="524"/>
      <c r="AB182" s="524"/>
      <c r="AC182" s="524"/>
      <c r="AD182" s="524"/>
      <c r="AE182" s="524"/>
      <c r="AF182" s="524"/>
      <c r="AG182" s="524"/>
      <c r="AH182" s="524"/>
      <c r="AI182" s="524"/>
      <c r="AJ182" s="524"/>
      <c r="AK182" s="524"/>
      <c r="AL182" s="524"/>
      <c r="AM182" s="524"/>
      <c r="AN182" s="524"/>
      <c r="AO182" s="524"/>
      <c r="AP182" s="524"/>
      <c r="AQ182" s="524"/>
      <c r="AR182" s="524"/>
      <c r="AS182" s="524"/>
      <c r="AT182" s="524"/>
      <c r="AU182" s="524"/>
      <c r="AV182" s="524"/>
      <c r="AW182" s="524"/>
      <c r="AX182" s="524"/>
      <c r="AY182" s="524"/>
      <c r="AZ182" s="524"/>
      <c r="BA182" s="524"/>
      <c r="BB182" s="524"/>
      <c r="BC182" s="524"/>
      <c r="BD182" s="524"/>
      <c r="BE182" s="524"/>
      <c r="BF182" s="524"/>
      <c r="BG182" s="524"/>
      <c r="BH182" s="524"/>
      <c r="BI182" s="524"/>
      <c r="BJ182" s="524"/>
      <c r="BK182" s="524"/>
      <c r="BL182" s="524"/>
      <c r="BM182" s="524"/>
      <c r="BN182" s="524"/>
      <c r="BO182" s="524"/>
      <c r="BP182" s="524"/>
      <c r="BQ182" s="524"/>
      <c r="BR182" s="524"/>
      <c r="BS182" s="524"/>
      <c r="BT182" s="524"/>
      <c r="BU182" s="524"/>
      <c r="BV182" s="524"/>
      <c r="BW182" s="524"/>
      <c r="BX182" s="524"/>
      <c r="BY182" s="524"/>
      <c r="BZ182" s="524"/>
      <c r="CA182" s="524"/>
      <c r="CB182" s="524"/>
      <c r="CC182" s="524"/>
      <c r="CD182" s="524"/>
      <c r="CE182" s="524"/>
    </row>
    <row r="183" spans="1:84" s="283" customFormat="1" ht="49.5" hidden="1">
      <c r="A183" s="475"/>
      <c r="B183" s="563" t="s">
        <v>237</v>
      </c>
      <c r="C183" s="478"/>
      <c r="D183" s="564"/>
      <c r="E183" s="564"/>
      <c r="R183" s="561"/>
      <c r="S183" s="562"/>
      <c r="T183" s="562"/>
      <c r="U183" s="562"/>
      <c r="V183" s="524"/>
      <c r="W183" s="524"/>
      <c r="X183" s="524"/>
      <c r="Y183" s="524"/>
      <c r="Z183" s="524"/>
      <c r="AA183" s="524"/>
      <c r="AB183" s="524"/>
      <c r="AC183" s="524"/>
      <c r="AD183" s="524"/>
      <c r="AE183" s="524"/>
      <c r="AF183" s="524"/>
      <c r="AG183" s="524"/>
      <c r="AH183" s="524"/>
      <c r="AI183" s="524"/>
      <c r="AJ183" s="524"/>
      <c r="AK183" s="524"/>
      <c r="AL183" s="524"/>
      <c r="AM183" s="524"/>
      <c r="AN183" s="524"/>
      <c r="AO183" s="524"/>
      <c r="AP183" s="524"/>
      <c r="AQ183" s="524"/>
      <c r="AR183" s="524"/>
      <c r="AS183" s="524"/>
      <c r="AT183" s="524"/>
      <c r="AU183" s="524"/>
      <c r="AV183" s="524"/>
      <c r="AW183" s="524"/>
      <c r="AX183" s="524"/>
      <c r="AY183" s="524"/>
      <c r="AZ183" s="524"/>
      <c r="BA183" s="524"/>
      <c r="BB183" s="524"/>
      <c r="BC183" s="524"/>
      <c r="BD183" s="524"/>
      <c r="BE183" s="524"/>
      <c r="BF183" s="524"/>
      <c r="BG183" s="524"/>
      <c r="BH183" s="524"/>
      <c r="BI183" s="524"/>
      <c r="BJ183" s="524"/>
      <c r="BK183" s="524"/>
      <c r="BL183" s="524"/>
      <c r="BM183" s="524"/>
      <c r="BN183" s="524"/>
      <c r="BO183" s="524"/>
      <c r="BP183" s="524"/>
      <c r="BQ183" s="524"/>
      <c r="BR183" s="524"/>
      <c r="BS183" s="524"/>
      <c r="BT183" s="524"/>
      <c r="BU183" s="524"/>
      <c r="BV183" s="524"/>
      <c r="BW183" s="524"/>
      <c r="BX183" s="524"/>
      <c r="BY183" s="524"/>
      <c r="BZ183" s="524"/>
      <c r="CA183" s="524"/>
      <c r="CB183" s="524"/>
      <c r="CC183" s="524"/>
      <c r="CD183" s="524"/>
      <c r="CE183" s="524"/>
    </row>
    <row r="184" spans="1:84" s="283" customFormat="1" ht="20.25" hidden="1">
      <c r="A184" s="475"/>
      <c r="B184" s="283" t="s">
        <v>238</v>
      </c>
      <c r="C184" s="478"/>
      <c r="D184" s="564"/>
      <c r="E184" s="564"/>
      <c r="F184" s="565"/>
      <c r="G184" s="565"/>
      <c r="H184" s="566"/>
      <c r="I184" s="566"/>
      <c r="J184" s="566"/>
      <c r="K184" s="566"/>
      <c r="L184" s="566"/>
      <c r="M184" s="566"/>
      <c r="N184" s="566"/>
      <c r="O184" s="566"/>
      <c r="P184" s="515"/>
      <c r="Q184" s="524"/>
      <c r="R184" s="524"/>
      <c r="S184" s="524"/>
      <c r="T184" s="524"/>
      <c r="U184" s="524"/>
      <c r="V184" s="524"/>
      <c r="W184" s="524"/>
      <c r="X184" s="524"/>
      <c r="Y184" s="524"/>
      <c r="Z184" s="524"/>
      <c r="AA184" s="524"/>
      <c r="AB184" s="524"/>
      <c r="AC184" s="524"/>
      <c r="AD184" s="524"/>
      <c r="AE184" s="524"/>
      <c r="AF184" s="524"/>
      <c r="AG184" s="524"/>
      <c r="AH184" s="524"/>
      <c r="AI184" s="524"/>
      <c r="AJ184" s="524"/>
      <c r="AK184" s="524"/>
      <c r="AL184" s="524"/>
      <c r="AM184" s="524"/>
      <c r="AN184" s="524"/>
      <c r="AO184" s="524"/>
      <c r="AP184" s="524"/>
      <c r="AQ184" s="524"/>
      <c r="AR184" s="524"/>
      <c r="AS184" s="524"/>
      <c r="AT184" s="524"/>
      <c r="AU184" s="524"/>
      <c r="AV184" s="524"/>
      <c r="AW184" s="524"/>
      <c r="AX184" s="524"/>
      <c r="AY184" s="524"/>
      <c r="AZ184" s="524"/>
      <c r="BA184" s="524"/>
      <c r="BB184" s="524"/>
      <c r="BC184" s="524"/>
      <c r="BD184" s="524"/>
      <c r="BE184" s="524"/>
      <c r="BF184" s="524"/>
      <c r="BG184" s="524"/>
      <c r="BH184" s="524"/>
      <c r="BI184" s="524"/>
      <c r="BJ184" s="524"/>
      <c r="BK184" s="524"/>
      <c r="BL184" s="524"/>
      <c r="BM184" s="524"/>
      <c r="BN184" s="524"/>
      <c r="BO184" s="524"/>
      <c r="BP184" s="524"/>
      <c r="BQ184" s="524"/>
      <c r="BR184" s="524"/>
      <c r="BS184" s="524"/>
      <c r="BT184" s="524"/>
      <c r="BU184" s="524"/>
      <c r="BV184" s="524"/>
      <c r="BW184" s="524"/>
      <c r="BX184" s="524"/>
      <c r="BY184" s="524"/>
      <c r="BZ184" s="524"/>
      <c r="CA184" s="524"/>
      <c r="CB184" s="524"/>
      <c r="CC184" s="524"/>
      <c r="CD184" s="524"/>
      <c r="CE184" s="524"/>
      <c r="CF184" s="524"/>
    </row>
    <row r="185" spans="1:84" s="283" customFormat="1" ht="20.25" hidden="1">
      <c r="A185" s="475"/>
      <c r="C185" s="478"/>
      <c r="D185" s="564"/>
      <c r="E185" s="564"/>
      <c r="F185" s="565"/>
      <c r="G185" s="565"/>
      <c r="H185" s="566"/>
      <c r="I185" s="566"/>
      <c r="J185" s="566"/>
      <c r="K185" s="566"/>
      <c r="L185" s="566"/>
      <c r="M185" s="566"/>
      <c r="N185" s="566"/>
      <c r="O185" s="566"/>
      <c r="P185" s="515"/>
      <c r="Q185" s="524"/>
      <c r="R185" s="524"/>
      <c r="S185" s="524"/>
      <c r="T185" s="524"/>
      <c r="U185" s="524"/>
      <c r="V185" s="524"/>
      <c r="W185" s="524"/>
      <c r="X185" s="524"/>
      <c r="Y185" s="524"/>
      <c r="Z185" s="524"/>
      <c r="AA185" s="524"/>
      <c r="AB185" s="524"/>
      <c r="AC185" s="524"/>
      <c r="AD185" s="524"/>
      <c r="AE185" s="524"/>
      <c r="AF185" s="524"/>
      <c r="AG185" s="524"/>
      <c r="AH185" s="524"/>
      <c r="AI185" s="524"/>
      <c r="AJ185" s="524"/>
      <c r="AK185" s="524"/>
      <c r="AL185" s="524"/>
      <c r="AM185" s="524"/>
      <c r="AN185" s="524"/>
      <c r="AO185" s="524"/>
      <c r="AP185" s="524"/>
      <c r="AQ185" s="524"/>
      <c r="AR185" s="524"/>
      <c r="AS185" s="524"/>
      <c r="AT185" s="524"/>
      <c r="AU185" s="524"/>
      <c r="AV185" s="524"/>
      <c r="AW185" s="524"/>
      <c r="AX185" s="524"/>
      <c r="AY185" s="524"/>
      <c r="AZ185" s="524"/>
      <c r="BA185" s="524"/>
      <c r="BB185" s="524"/>
      <c r="BC185" s="524"/>
      <c r="BD185" s="524"/>
      <c r="BE185" s="524"/>
      <c r="BF185" s="524"/>
      <c r="BG185" s="524"/>
      <c r="BH185" s="524"/>
      <c r="BI185" s="524"/>
      <c r="BJ185" s="524"/>
      <c r="BK185" s="524"/>
      <c r="BL185" s="524"/>
      <c r="BM185" s="524"/>
      <c r="BN185" s="524"/>
      <c r="BO185" s="524"/>
      <c r="BP185" s="524"/>
      <c r="BQ185" s="524"/>
      <c r="BR185" s="524"/>
      <c r="BS185" s="524"/>
      <c r="BT185" s="524"/>
      <c r="BU185" s="524"/>
      <c r="BV185" s="524"/>
      <c r="BW185" s="524"/>
      <c r="BX185" s="524"/>
      <c r="BY185" s="524"/>
      <c r="BZ185" s="524"/>
      <c r="CA185" s="524"/>
      <c r="CB185" s="524"/>
      <c r="CC185" s="524"/>
      <c r="CD185" s="524"/>
      <c r="CE185" s="524"/>
      <c r="CF185" s="524"/>
    </row>
    <row r="186" spans="1:84" s="283" customFormat="1" ht="20.25" hidden="1">
      <c r="A186" s="475"/>
      <c r="C186" s="478"/>
      <c r="D186" s="564"/>
      <c r="E186" s="564"/>
      <c r="F186" s="565"/>
      <c r="G186" s="565"/>
      <c r="H186" s="566"/>
      <c r="I186" s="566"/>
      <c r="J186" s="566"/>
      <c r="K186" s="566"/>
      <c r="L186" s="566"/>
      <c r="M186" s="566"/>
      <c r="N186" s="566"/>
      <c r="O186" s="566"/>
      <c r="P186" s="515"/>
      <c r="Q186" s="524"/>
      <c r="R186" s="524"/>
      <c r="S186" s="524"/>
      <c r="T186" s="524"/>
      <c r="U186" s="524"/>
      <c r="V186" s="524"/>
      <c r="W186" s="524"/>
      <c r="X186" s="524"/>
      <c r="Y186" s="524"/>
      <c r="Z186" s="524"/>
      <c r="AA186" s="524"/>
      <c r="AB186" s="524"/>
      <c r="AC186" s="524"/>
      <c r="AD186" s="524"/>
      <c r="AE186" s="524"/>
      <c r="AF186" s="524"/>
      <c r="AG186" s="524"/>
      <c r="AH186" s="524"/>
      <c r="AI186" s="524"/>
      <c r="AJ186" s="524"/>
      <c r="AK186" s="524"/>
      <c r="AL186" s="524"/>
      <c r="AM186" s="524"/>
      <c r="AN186" s="524"/>
      <c r="AO186" s="524"/>
      <c r="AP186" s="524"/>
      <c r="AQ186" s="524"/>
      <c r="AR186" s="524"/>
      <c r="AS186" s="524"/>
      <c r="AT186" s="524"/>
      <c r="AU186" s="524"/>
      <c r="AV186" s="524"/>
      <c r="AW186" s="524"/>
      <c r="AX186" s="524"/>
      <c r="AY186" s="524"/>
      <c r="AZ186" s="524"/>
      <c r="BA186" s="524"/>
      <c r="BB186" s="524"/>
      <c r="BC186" s="524"/>
      <c r="BD186" s="524"/>
      <c r="BE186" s="524"/>
      <c r="BF186" s="524"/>
      <c r="BG186" s="524"/>
      <c r="BH186" s="524"/>
      <c r="BI186" s="524"/>
      <c r="BJ186" s="524"/>
      <c r="BK186" s="524"/>
      <c r="BL186" s="524"/>
      <c r="BM186" s="524"/>
      <c r="BN186" s="524"/>
      <c r="BO186" s="524"/>
      <c r="BP186" s="524"/>
      <c r="BQ186" s="524"/>
      <c r="BR186" s="524"/>
      <c r="BS186" s="524"/>
      <c r="BT186" s="524"/>
      <c r="BU186" s="524"/>
      <c r="BV186" s="524"/>
      <c r="BW186" s="524"/>
      <c r="BX186" s="524"/>
      <c r="BY186" s="524"/>
      <c r="BZ186" s="524"/>
      <c r="CA186" s="524"/>
      <c r="CB186" s="524"/>
      <c r="CC186" s="524"/>
      <c r="CD186" s="524"/>
      <c r="CE186" s="524"/>
      <c r="CF186" s="524"/>
    </row>
    <row r="187" spans="1:84" s="283" customFormat="1" ht="20.25" hidden="1">
      <c r="A187" s="475"/>
      <c r="C187" s="478"/>
      <c r="D187" s="564"/>
      <c r="E187" s="564"/>
      <c r="F187" s="565"/>
      <c r="G187" s="565"/>
      <c r="H187" s="566"/>
      <c r="I187" s="566"/>
      <c r="J187" s="566"/>
      <c r="K187" s="566"/>
      <c r="L187" s="566"/>
      <c r="M187" s="566"/>
      <c r="N187" s="566"/>
      <c r="O187" s="566"/>
      <c r="P187" s="515"/>
      <c r="Q187" s="524"/>
      <c r="R187" s="524"/>
      <c r="S187" s="524"/>
      <c r="T187" s="524"/>
      <c r="U187" s="524"/>
      <c r="V187" s="524"/>
      <c r="W187" s="524"/>
      <c r="X187" s="524"/>
      <c r="Y187" s="524"/>
      <c r="Z187" s="524"/>
      <c r="AA187" s="524"/>
      <c r="AB187" s="524"/>
      <c r="AC187" s="524"/>
      <c r="AD187" s="524"/>
      <c r="AE187" s="524"/>
      <c r="AF187" s="524"/>
      <c r="AG187" s="524"/>
      <c r="AH187" s="524"/>
      <c r="AI187" s="524"/>
      <c r="AJ187" s="524"/>
      <c r="AK187" s="524"/>
      <c r="AL187" s="524"/>
      <c r="AM187" s="524"/>
      <c r="AN187" s="524"/>
      <c r="AO187" s="524"/>
      <c r="AP187" s="524"/>
      <c r="AQ187" s="524"/>
      <c r="AR187" s="524"/>
      <c r="AS187" s="524"/>
      <c r="AT187" s="524"/>
      <c r="AU187" s="524"/>
      <c r="AV187" s="524"/>
      <c r="AW187" s="524"/>
      <c r="AX187" s="524"/>
      <c r="AY187" s="524"/>
      <c r="AZ187" s="524"/>
      <c r="BA187" s="524"/>
      <c r="BB187" s="524"/>
      <c r="BC187" s="524"/>
      <c r="BD187" s="524"/>
      <c r="BE187" s="524"/>
      <c r="BF187" s="524"/>
      <c r="BG187" s="524"/>
      <c r="BH187" s="524"/>
      <c r="BI187" s="524"/>
      <c r="BJ187" s="524"/>
      <c r="BK187" s="524"/>
      <c r="BL187" s="524"/>
      <c r="BM187" s="524"/>
      <c r="BN187" s="524"/>
      <c r="BO187" s="524"/>
      <c r="BP187" s="524"/>
      <c r="BQ187" s="524"/>
      <c r="BR187" s="524"/>
      <c r="BS187" s="524"/>
      <c r="BT187" s="524"/>
      <c r="BU187" s="524"/>
      <c r="BV187" s="524"/>
      <c r="BW187" s="524"/>
      <c r="BX187" s="524"/>
      <c r="BY187" s="524"/>
      <c r="BZ187" s="524"/>
      <c r="CA187" s="524"/>
      <c r="CB187" s="524"/>
      <c r="CC187" s="524"/>
      <c r="CD187" s="524"/>
      <c r="CE187" s="524"/>
      <c r="CF187" s="524"/>
    </row>
    <row r="188" spans="1:84" s="283" customFormat="1" ht="20.25" hidden="1">
      <c r="A188" s="475"/>
      <c r="C188" s="478"/>
      <c r="D188" s="564"/>
      <c r="E188" s="564"/>
      <c r="F188" s="565"/>
      <c r="G188" s="565"/>
      <c r="H188" s="566"/>
      <c r="I188" s="566"/>
      <c r="J188" s="566"/>
      <c r="K188" s="566"/>
      <c r="L188" s="566"/>
      <c r="M188" s="566"/>
      <c r="N188" s="566"/>
      <c r="O188" s="566"/>
      <c r="P188" s="515"/>
      <c r="Q188" s="524"/>
      <c r="R188" s="524"/>
      <c r="S188" s="524"/>
      <c r="T188" s="524"/>
      <c r="U188" s="524"/>
      <c r="V188" s="524"/>
      <c r="W188" s="524"/>
      <c r="X188" s="524"/>
      <c r="Y188" s="524"/>
      <c r="Z188" s="524"/>
      <c r="AA188" s="524"/>
      <c r="AB188" s="524"/>
      <c r="AC188" s="524"/>
      <c r="AD188" s="524"/>
      <c r="AE188" s="524"/>
      <c r="AF188" s="524"/>
      <c r="AG188" s="524"/>
      <c r="AH188" s="524"/>
      <c r="AI188" s="524"/>
      <c r="AJ188" s="524"/>
      <c r="AK188" s="524"/>
      <c r="AL188" s="524"/>
      <c r="AM188" s="524"/>
      <c r="AN188" s="524"/>
      <c r="AO188" s="524"/>
      <c r="AP188" s="524"/>
      <c r="AQ188" s="524"/>
      <c r="AR188" s="524"/>
      <c r="AS188" s="524"/>
      <c r="AT188" s="524"/>
      <c r="AU188" s="524"/>
      <c r="AV188" s="524"/>
      <c r="AW188" s="524"/>
      <c r="AX188" s="524"/>
      <c r="AY188" s="524"/>
      <c r="AZ188" s="524"/>
      <c r="BA188" s="524"/>
      <c r="BB188" s="524"/>
      <c r="BC188" s="524"/>
      <c r="BD188" s="524"/>
      <c r="BE188" s="524"/>
      <c r="BF188" s="524"/>
      <c r="BG188" s="524"/>
      <c r="BH188" s="524"/>
      <c r="BI188" s="524"/>
      <c r="BJ188" s="524"/>
      <c r="BK188" s="524"/>
      <c r="BL188" s="524"/>
      <c r="BM188" s="524"/>
      <c r="BN188" s="524"/>
      <c r="BO188" s="524"/>
      <c r="BP188" s="524"/>
      <c r="BQ188" s="524"/>
      <c r="BR188" s="524"/>
      <c r="BS188" s="524"/>
      <c r="BT188" s="524"/>
      <c r="BU188" s="524"/>
      <c r="BV188" s="524"/>
      <c r="BW188" s="524"/>
      <c r="BX188" s="524"/>
      <c r="BY188" s="524"/>
      <c r="BZ188" s="524"/>
      <c r="CA188" s="524"/>
      <c r="CB188" s="524"/>
      <c r="CC188" s="524"/>
      <c r="CD188" s="524"/>
      <c r="CE188" s="524"/>
      <c r="CF188" s="524"/>
    </row>
    <row r="189" spans="1:84" s="283" customFormat="1" ht="20.25" hidden="1">
      <c r="A189" s="475"/>
      <c r="C189" s="567" t="s">
        <v>165</v>
      </c>
      <c r="D189" s="568">
        <f>SUM(D183:D188)</f>
        <v>0</v>
      </c>
      <c r="E189" s="567"/>
      <c r="F189" s="565"/>
      <c r="G189" s="565"/>
      <c r="H189" s="566"/>
      <c r="I189" s="566"/>
      <c r="J189" s="566"/>
      <c r="K189" s="566"/>
      <c r="L189" s="566"/>
      <c r="M189" s="566"/>
      <c r="N189" s="566"/>
      <c r="O189" s="566"/>
      <c r="P189" s="515"/>
      <c r="Q189" s="524"/>
      <c r="R189" s="524"/>
      <c r="S189" s="524"/>
      <c r="T189" s="524"/>
      <c r="U189" s="524"/>
      <c r="V189" s="524"/>
      <c r="W189" s="524"/>
      <c r="X189" s="524"/>
      <c r="Y189" s="524"/>
      <c r="Z189" s="524"/>
      <c r="AA189" s="524"/>
      <c r="AB189" s="524"/>
      <c r="AC189" s="524"/>
      <c r="AD189" s="524"/>
      <c r="AE189" s="524"/>
      <c r="AF189" s="524"/>
      <c r="AG189" s="524"/>
      <c r="AH189" s="524"/>
      <c r="AI189" s="524"/>
      <c r="AJ189" s="524"/>
      <c r="AK189" s="524"/>
      <c r="AL189" s="524"/>
      <c r="AM189" s="524"/>
      <c r="AN189" s="524"/>
      <c r="AO189" s="524"/>
      <c r="AP189" s="524"/>
      <c r="AQ189" s="524"/>
      <c r="AR189" s="524"/>
      <c r="AS189" s="524"/>
      <c r="AT189" s="524"/>
      <c r="AU189" s="524"/>
      <c r="AV189" s="524"/>
      <c r="AW189" s="524"/>
      <c r="AX189" s="524"/>
      <c r="AY189" s="524"/>
      <c r="AZ189" s="524"/>
      <c r="BA189" s="524"/>
      <c r="BB189" s="524"/>
      <c r="BC189" s="524"/>
      <c r="BD189" s="524"/>
      <c r="BE189" s="524"/>
      <c r="BF189" s="524"/>
      <c r="BG189" s="524"/>
      <c r="BH189" s="524"/>
      <c r="BI189" s="524"/>
      <c r="BJ189" s="524"/>
      <c r="BK189" s="524"/>
      <c r="BL189" s="524"/>
      <c r="BM189" s="524"/>
      <c r="BN189" s="524"/>
      <c r="BO189" s="524"/>
      <c r="BP189" s="524"/>
      <c r="BQ189" s="524"/>
      <c r="BR189" s="524"/>
      <c r="BS189" s="524"/>
      <c r="BT189" s="524"/>
      <c r="BU189" s="524"/>
      <c r="BV189" s="524"/>
      <c r="BW189" s="524"/>
      <c r="BX189" s="524"/>
      <c r="BY189" s="524"/>
      <c r="BZ189" s="524"/>
      <c r="CA189" s="524"/>
      <c r="CB189" s="524"/>
      <c r="CC189" s="524"/>
      <c r="CD189" s="524"/>
      <c r="CE189" s="524"/>
      <c r="CF189" s="524"/>
    </row>
    <row r="190" spans="1:84" s="283" customFormat="1" ht="21" hidden="1" thickBot="1">
      <c r="A190" s="475"/>
      <c r="C190" s="567"/>
      <c r="D190" s="567"/>
      <c r="E190" s="567"/>
      <c r="F190" s="565"/>
      <c r="G190" s="565"/>
      <c r="H190" s="566"/>
      <c r="I190" s="566"/>
      <c r="J190" s="566"/>
      <c r="K190" s="566"/>
      <c r="L190" s="566"/>
      <c r="M190" s="566"/>
      <c r="N190" s="566"/>
      <c r="O190" s="566"/>
      <c r="P190" s="515"/>
      <c r="Q190" s="524"/>
      <c r="R190" s="524"/>
      <c r="S190" s="524"/>
      <c r="T190" s="524"/>
      <c r="U190" s="524"/>
      <c r="V190" s="524"/>
      <c r="W190" s="524"/>
      <c r="X190" s="524"/>
      <c r="Y190" s="524"/>
      <c r="Z190" s="524"/>
      <c r="AA190" s="524"/>
      <c r="AB190" s="524"/>
      <c r="AC190" s="524"/>
      <c r="AD190" s="524"/>
      <c r="AE190" s="524"/>
      <c r="AF190" s="524"/>
      <c r="AG190" s="524"/>
      <c r="AH190" s="524"/>
      <c r="AI190" s="524"/>
      <c r="AJ190" s="524"/>
      <c r="AK190" s="524"/>
      <c r="AL190" s="524"/>
      <c r="AM190" s="524"/>
      <c r="AN190" s="524"/>
      <c r="AO190" s="524"/>
      <c r="AP190" s="524"/>
      <c r="AQ190" s="524"/>
      <c r="AR190" s="524"/>
      <c r="AS190" s="524"/>
      <c r="AT190" s="524"/>
      <c r="AU190" s="524"/>
      <c r="AV190" s="524"/>
      <c r="AW190" s="524"/>
      <c r="AX190" s="524"/>
      <c r="AY190" s="524"/>
      <c r="AZ190" s="524"/>
      <c r="BA190" s="524"/>
      <c r="BB190" s="524"/>
      <c r="BC190" s="524"/>
      <c r="BD190" s="524"/>
      <c r="BE190" s="524"/>
      <c r="BF190" s="524"/>
      <c r="BG190" s="524"/>
      <c r="BH190" s="524"/>
      <c r="BI190" s="524"/>
      <c r="BJ190" s="524"/>
      <c r="BK190" s="524"/>
      <c r="BL190" s="524"/>
      <c r="BM190" s="524"/>
      <c r="BN190" s="524"/>
      <c r="BO190" s="524"/>
      <c r="BP190" s="524"/>
      <c r="BQ190" s="524"/>
      <c r="BR190" s="524"/>
      <c r="BS190" s="524"/>
      <c r="BT190" s="524"/>
      <c r="BU190" s="524"/>
      <c r="BV190" s="524"/>
      <c r="BW190" s="524"/>
      <c r="BX190" s="524"/>
      <c r="BY190" s="524"/>
      <c r="BZ190" s="524"/>
      <c r="CA190" s="524"/>
      <c r="CB190" s="524"/>
      <c r="CC190" s="524"/>
      <c r="CD190" s="524"/>
      <c r="CE190" s="524"/>
      <c r="CF190" s="524"/>
    </row>
    <row r="191" spans="1:84" s="283" customFormat="1" hidden="1">
      <c r="A191" s="475"/>
      <c r="B191" s="569" t="s">
        <v>147</v>
      </c>
      <c r="C191" s="570"/>
      <c r="D191" s="571" t="s">
        <v>148</v>
      </c>
      <c r="E191" s="572" t="s">
        <v>149</v>
      </c>
      <c r="F191" s="573" t="s">
        <v>150</v>
      </c>
      <c r="G191" s="574" t="s">
        <v>151</v>
      </c>
      <c r="H191" s="814" t="s">
        <v>152</v>
      </c>
      <c r="I191" s="575"/>
      <c r="J191" s="575"/>
      <c r="K191" s="575"/>
      <c r="L191" s="575"/>
      <c r="M191" s="575"/>
      <c r="N191" s="575"/>
      <c r="O191" s="575"/>
      <c r="P191" s="813"/>
      <c r="Q191" s="524"/>
      <c r="R191" s="524"/>
      <c r="S191" s="524"/>
      <c r="T191" s="524"/>
      <c r="U191" s="524"/>
      <c r="V191" s="524"/>
      <c r="W191" s="524"/>
      <c r="X191" s="524"/>
      <c r="Y191" s="524"/>
      <c r="Z191" s="524"/>
      <c r="AA191" s="524"/>
      <c r="AB191" s="524"/>
      <c r="AC191" s="524"/>
      <c r="AD191" s="524"/>
      <c r="AE191" s="524"/>
      <c r="AF191" s="524"/>
      <c r="AG191" s="524"/>
      <c r="AH191" s="524"/>
      <c r="AI191" s="524"/>
      <c r="AJ191" s="524"/>
      <c r="AK191" s="524"/>
      <c r="AL191" s="524"/>
      <c r="AM191" s="524"/>
      <c r="AN191" s="524"/>
      <c r="AO191" s="524"/>
      <c r="AP191" s="524"/>
      <c r="AQ191" s="524"/>
      <c r="AR191" s="524"/>
      <c r="AS191" s="524"/>
      <c r="AT191" s="524"/>
      <c r="AU191" s="524"/>
      <c r="AV191" s="524"/>
      <c r="AW191" s="524"/>
      <c r="AX191" s="524"/>
      <c r="AY191" s="524"/>
      <c r="AZ191" s="524"/>
      <c r="BA191" s="524"/>
      <c r="BB191" s="524"/>
      <c r="BC191" s="524"/>
      <c r="BD191" s="524"/>
      <c r="BE191" s="524"/>
      <c r="BF191" s="524"/>
      <c r="BG191" s="524"/>
      <c r="BH191" s="524"/>
      <c r="BI191" s="524"/>
      <c r="BJ191" s="524"/>
      <c r="BK191" s="524"/>
      <c r="BL191" s="524"/>
      <c r="BM191" s="524"/>
      <c r="BN191" s="524"/>
      <c r="BO191" s="524"/>
      <c r="BP191" s="524"/>
      <c r="BQ191" s="524"/>
      <c r="BR191" s="524"/>
      <c r="BS191" s="524"/>
      <c r="BT191" s="524"/>
      <c r="BU191" s="524"/>
      <c r="BV191" s="524"/>
      <c r="BW191" s="524"/>
      <c r="BX191" s="524"/>
      <c r="BY191" s="524"/>
      <c r="BZ191" s="524"/>
      <c r="CA191" s="524"/>
      <c r="CB191" s="524"/>
      <c r="CC191" s="524"/>
      <c r="CD191" s="524"/>
      <c r="CE191" s="524"/>
      <c r="CF191" s="524"/>
    </row>
    <row r="192" spans="1:84" s="283" customFormat="1" ht="33" hidden="1">
      <c r="A192" s="475"/>
      <c r="C192" s="576" t="s">
        <v>315</v>
      </c>
      <c r="D192" s="577">
        <f>IF(E179="",0,$E$49*E179)</f>
        <v>0</v>
      </c>
      <c r="E192" s="578" t="str">
        <f>IF($E$42&lt;&gt;0,$E$42,0)</f>
        <v>תא זה יעודכן אוטומטית עם מילוי סעיפים 2.1, 2.2</v>
      </c>
      <c r="F192" s="579" t="e">
        <f>IF(E192=0,0,-1*(1-D192/E192))</f>
        <v>#VALUE!</v>
      </c>
      <c r="G192" s="580"/>
      <c r="H192" s="814"/>
      <c r="I192" s="575"/>
      <c r="J192" s="575"/>
      <c r="K192" s="575"/>
      <c r="L192" s="575"/>
      <c r="M192" s="575"/>
      <c r="N192" s="575"/>
      <c r="O192" s="575"/>
      <c r="P192" s="813"/>
      <c r="Q192" s="524"/>
      <c r="R192" s="524"/>
      <c r="S192" s="524"/>
      <c r="T192" s="524"/>
      <c r="U192" s="524"/>
      <c r="V192" s="524"/>
      <c r="W192" s="524"/>
      <c r="X192" s="524"/>
      <c r="Y192" s="524"/>
      <c r="Z192" s="524"/>
      <c r="AA192" s="524"/>
      <c r="AB192" s="524"/>
      <c r="AC192" s="524"/>
      <c r="AD192" s="524"/>
      <c r="AE192" s="524"/>
      <c r="AF192" s="524"/>
      <c r="AG192" s="524"/>
      <c r="AH192" s="524"/>
      <c r="AI192" s="524"/>
      <c r="AJ192" s="524"/>
      <c r="AK192" s="524"/>
      <c r="AL192" s="524"/>
      <c r="AM192" s="524"/>
      <c r="AN192" s="524"/>
      <c r="AO192" s="524"/>
      <c r="AP192" s="524"/>
      <c r="AQ192" s="524"/>
      <c r="AR192" s="524"/>
      <c r="AS192" s="524"/>
      <c r="AT192" s="524"/>
      <c r="AU192" s="524"/>
      <c r="AV192" s="524"/>
      <c r="AW192" s="524"/>
      <c r="AX192" s="524"/>
      <c r="AY192" s="524"/>
      <c r="AZ192" s="524"/>
      <c r="BA192" s="524"/>
      <c r="BB192" s="524"/>
      <c r="BC192" s="524"/>
      <c r="BD192" s="524"/>
      <c r="BE192" s="524"/>
      <c r="BF192" s="524"/>
      <c r="BG192" s="524"/>
      <c r="BH192" s="524"/>
      <c r="BI192" s="524"/>
      <c r="BJ192" s="524"/>
      <c r="BK192" s="524"/>
      <c r="BL192" s="524"/>
      <c r="BM192" s="524"/>
      <c r="BN192" s="524"/>
      <c r="BO192" s="524"/>
      <c r="BP192" s="524"/>
      <c r="BQ192" s="524"/>
      <c r="BR192" s="524"/>
      <c r="BS192" s="524"/>
      <c r="BT192" s="524"/>
      <c r="BU192" s="524"/>
      <c r="BV192" s="524"/>
      <c r="BW192" s="524"/>
      <c r="BX192" s="524"/>
      <c r="BY192" s="524"/>
      <c r="BZ192" s="524"/>
      <c r="CA192" s="524"/>
      <c r="CB192" s="524"/>
      <c r="CC192" s="524"/>
      <c r="CD192" s="524"/>
      <c r="CE192" s="524"/>
      <c r="CF192" s="524"/>
    </row>
    <row r="193" spans="1:84" s="283" customFormat="1" hidden="1">
      <c r="A193" s="475"/>
      <c r="C193" s="581" t="s">
        <v>153</v>
      </c>
      <c r="D193" s="582">
        <f>D189*קבועים!$C$49</f>
        <v>0</v>
      </c>
      <c r="E193" s="578" t="str">
        <f>IF($E$122&lt;&gt;0,$E$122,0)</f>
        <v>תא זה יעודכן אוטומטית עם מילוי סעיף 2.2</v>
      </c>
      <c r="F193" s="579" t="e">
        <f>IF(E193=0,0,-1*(1-D193/E193))</f>
        <v>#VALUE!</v>
      </c>
      <c r="G193" s="580"/>
      <c r="H193" s="814"/>
      <c r="I193" s="575"/>
      <c r="J193" s="575"/>
      <c r="K193" s="575"/>
      <c r="L193" s="575"/>
      <c r="M193" s="575"/>
      <c r="N193" s="575"/>
      <c r="O193" s="575"/>
      <c r="P193" s="813"/>
      <c r="Q193" s="524"/>
      <c r="R193" s="524"/>
      <c r="S193" s="524"/>
      <c r="T193" s="524"/>
      <c r="U193" s="524"/>
      <c r="V193" s="524"/>
      <c r="W193" s="524"/>
      <c r="X193" s="524"/>
      <c r="Y193" s="524"/>
      <c r="Z193" s="524"/>
      <c r="AA193" s="524"/>
      <c r="AB193" s="524"/>
      <c r="AC193" s="524"/>
      <c r="AD193" s="524"/>
      <c r="AE193" s="524"/>
      <c r="AF193" s="524"/>
      <c r="AG193" s="524"/>
      <c r="AH193" s="524"/>
      <c r="AI193" s="524"/>
      <c r="AJ193" s="524"/>
      <c r="AK193" s="524"/>
      <c r="AL193" s="524"/>
      <c r="AM193" s="524"/>
      <c r="AN193" s="524"/>
      <c r="AO193" s="524"/>
      <c r="AP193" s="524"/>
      <c r="AQ193" s="524"/>
      <c r="AR193" s="524"/>
      <c r="AS193" s="524"/>
      <c r="AT193" s="524"/>
      <c r="AU193" s="524"/>
      <c r="AV193" s="524"/>
      <c r="AW193" s="524"/>
      <c r="AX193" s="524"/>
      <c r="AY193" s="524"/>
      <c r="AZ193" s="524"/>
      <c r="BA193" s="524"/>
      <c r="BB193" s="524"/>
      <c r="BC193" s="524"/>
      <c r="BD193" s="524"/>
      <c r="BE193" s="524"/>
      <c r="BF193" s="524"/>
      <c r="BG193" s="524"/>
      <c r="BH193" s="524"/>
      <c r="BI193" s="524"/>
      <c r="BJ193" s="524"/>
      <c r="BK193" s="524"/>
      <c r="BL193" s="524"/>
      <c r="BM193" s="524"/>
      <c r="BN193" s="524"/>
      <c r="BO193" s="524"/>
      <c r="BP193" s="524"/>
      <c r="BQ193" s="524"/>
      <c r="BR193" s="524"/>
      <c r="BS193" s="524"/>
      <c r="BT193" s="524"/>
      <c r="BU193" s="524"/>
      <c r="BV193" s="524"/>
      <c r="BW193" s="524"/>
      <c r="BX193" s="524"/>
      <c r="BY193" s="524"/>
      <c r="BZ193" s="524"/>
      <c r="CA193" s="524"/>
      <c r="CB193" s="524"/>
      <c r="CC193" s="524"/>
      <c r="CD193" s="524"/>
      <c r="CE193" s="524"/>
      <c r="CF193" s="524"/>
    </row>
    <row r="194" spans="1:84" s="283" customFormat="1" ht="33.75" hidden="1" thickBot="1">
      <c r="A194" s="475"/>
      <c r="C194" s="583" t="s">
        <v>154</v>
      </c>
      <c r="D194" s="584">
        <f>D192-D193</f>
        <v>0</v>
      </c>
      <c r="E194" s="585" t="str">
        <f>IF($E$126&lt;&gt;0,$E$126,0)</f>
        <v>תא זה יעודכן אוטומטית עם מילוי סעיפים: 2.1 ו- 2.2</v>
      </c>
      <c r="F194" s="586" t="e">
        <f>IF(E194=0,0,-1*(1-D194/E194))</f>
        <v>#VALUE!</v>
      </c>
      <c r="G194" s="587"/>
      <c r="H194" s="814"/>
      <c r="I194" s="575"/>
      <c r="J194" s="575"/>
      <c r="K194" s="575"/>
      <c r="L194" s="575"/>
      <c r="M194" s="575"/>
      <c r="N194" s="575"/>
      <c r="O194" s="575"/>
      <c r="P194" s="813"/>
      <c r="Q194" s="524"/>
      <c r="R194" s="524"/>
      <c r="S194" s="524"/>
      <c r="T194" s="524"/>
      <c r="U194" s="524"/>
      <c r="V194" s="524"/>
      <c r="W194" s="524"/>
      <c r="X194" s="524"/>
      <c r="Y194" s="524"/>
      <c r="Z194" s="524"/>
      <c r="AA194" s="524"/>
      <c r="AB194" s="524"/>
      <c r="AC194" s="524"/>
      <c r="AD194" s="524"/>
      <c r="AE194" s="524"/>
      <c r="AF194" s="524"/>
      <c r="AG194" s="524"/>
      <c r="AH194" s="524"/>
      <c r="AI194" s="524"/>
      <c r="AJ194" s="524"/>
      <c r="AK194" s="524"/>
      <c r="AL194" s="524"/>
      <c r="AM194" s="524"/>
      <c r="AN194" s="524"/>
      <c r="AO194" s="524"/>
      <c r="AP194" s="524"/>
      <c r="AQ194" s="524"/>
      <c r="AR194" s="524"/>
      <c r="AS194" s="524"/>
      <c r="AT194" s="524"/>
      <c r="AU194" s="524"/>
      <c r="AV194" s="524"/>
      <c r="AW194" s="524"/>
      <c r="AX194" s="524"/>
      <c r="AY194" s="524"/>
      <c r="AZ194" s="524"/>
      <c r="BA194" s="524"/>
      <c r="BB194" s="524"/>
      <c r="BC194" s="524"/>
      <c r="BD194" s="524"/>
      <c r="BE194" s="524"/>
      <c r="BF194" s="524"/>
      <c r="BG194" s="524"/>
      <c r="BH194" s="524"/>
      <c r="BI194" s="524"/>
      <c r="BJ194" s="524"/>
      <c r="BK194" s="524"/>
      <c r="BL194" s="524"/>
      <c r="BM194" s="524"/>
      <c r="BN194" s="524"/>
      <c r="BO194" s="524"/>
      <c r="BP194" s="524"/>
      <c r="BQ194" s="524"/>
      <c r="BR194" s="524"/>
      <c r="BS194" s="524"/>
      <c r="BT194" s="524"/>
      <c r="BU194" s="524"/>
      <c r="BV194" s="524"/>
      <c r="BW194" s="524"/>
      <c r="BX194" s="524"/>
      <c r="BY194" s="524"/>
      <c r="BZ194" s="524"/>
      <c r="CA194" s="524"/>
      <c r="CB194" s="524"/>
      <c r="CC194" s="524"/>
      <c r="CD194" s="524"/>
      <c r="CE194" s="524"/>
      <c r="CF194" s="524"/>
    </row>
    <row r="195" spans="1:84" s="283" customFormat="1" ht="17.25" hidden="1" thickBot="1">
      <c r="A195" s="475"/>
      <c r="B195" s="528"/>
      <c r="C195" s="588"/>
      <c r="D195" s="589"/>
      <c r="E195" s="519"/>
      <c r="F195" s="590"/>
      <c r="G195" s="515"/>
      <c r="H195" s="515"/>
      <c r="I195" s="515"/>
      <c r="J195" s="515"/>
      <c r="K195" s="515"/>
      <c r="L195" s="515"/>
      <c r="M195" s="515"/>
      <c r="N195" s="515"/>
      <c r="O195" s="515"/>
      <c r="P195" s="524"/>
      <c r="Q195" s="524"/>
      <c r="R195" s="524"/>
      <c r="S195" s="524"/>
      <c r="T195" s="524"/>
      <c r="U195" s="524"/>
      <c r="V195" s="524"/>
      <c r="W195" s="524"/>
      <c r="X195" s="524"/>
      <c r="Y195" s="524"/>
      <c r="Z195" s="524"/>
      <c r="AA195" s="524"/>
      <c r="AB195" s="524"/>
      <c r="AC195" s="524"/>
      <c r="AD195" s="524"/>
      <c r="AE195" s="524"/>
      <c r="AF195" s="524"/>
      <c r="AG195" s="524"/>
      <c r="AH195" s="524"/>
      <c r="AI195" s="524"/>
      <c r="AJ195" s="524"/>
      <c r="AK195" s="524"/>
      <c r="AL195" s="524"/>
      <c r="AM195" s="524"/>
      <c r="AN195" s="524"/>
      <c r="AO195" s="524"/>
      <c r="AP195" s="524"/>
      <c r="AQ195" s="524"/>
      <c r="AR195" s="524"/>
      <c r="AS195" s="524"/>
      <c r="AT195" s="524"/>
      <c r="AU195" s="524"/>
      <c r="AV195" s="524"/>
      <c r="AW195" s="524"/>
      <c r="AX195" s="524"/>
      <c r="AY195" s="524"/>
      <c r="AZ195" s="524"/>
      <c r="BA195" s="524"/>
      <c r="BB195" s="524"/>
      <c r="BC195" s="524"/>
      <c r="BD195" s="524"/>
      <c r="BE195" s="524"/>
      <c r="BF195" s="524"/>
      <c r="BG195" s="524"/>
      <c r="BH195" s="524"/>
      <c r="BI195" s="524"/>
      <c r="BJ195" s="524"/>
      <c r="BK195" s="524"/>
      <c r="BL195" s="524"/>
      <c r="BM195" s="524"/>
      <c r="BN195" s="524"/>
      <c r="BO195" s="524"/>
      <c r="BP195" s="524"/>
      <c r="BQ195" s="524"/>
      <c r="BR195" s="524"/>
      <c r="BS195" s="524"/>
      <c r="BT195" s="524"/>
      <c r="BU195" s="524"/>
      <c r="BV195" s="524"/>
      <c r="BW195" s="524"/>
      <c r="BX195" s="524"/>
      <c r="BY195" s="524"/>
      <c r="BZ195" s="524"/>
      <c r="CA195" s="524"/>
      <c r="CB195" s="524"/>
      <c r="CC195" s="524"/>
      <c r="CD195" s="524"/>
      <c r="CE195" s="524"/>
    </row>
    <row r="196" spans="1:84" s="283" customFormat="1" hidden="1">
      <c r="A196" s="475"/>
      <c r="B196" s="591" t="s">
        <v>159</v>
      </c>
      <c r="C196" s="592"/>
      <c r="D196" s="593" t="s">
        <v>148</v>
      </c>
      <c r="E196" s="594" t="s">
        <v>149</v>
      </c>
      <c r="F196" s="593" t="s">
        <v>150</v>
      </c>
      <c r="G196" s="595" t="s">
        <v>151</v>
      </c>
      <c r="H196" s="813" t="s">
        <v>152</v>
      </c>
      <c r="I196" s="529"/>
      <c r="J196" s="529"/>
      <c r="K196" s="529"/>
      <c r="L196" s="529"/>
      <c r="M196" s="529"/>
      <c r="N196" s="529"/>
      <c r="O196" s="529"/>
      <c r="P196" s="524"/>
      <c r="Q196" s="524"/>
      <c r="R196" s="524"/>
      <c r="S196" s="524"/>
      <c r="T196" s="524"/>
      <c r="U196" s="524"/>
      <c r="V196" s="524"/>
      <c r="W196" s="524"/>
      <c r="X196" s="524"/>
      <c r="Y196" s="524"/>
      <c r="Z196" s="524"/>
      <c r="AA196" s="524"/>
      <c r="AB196" s="524"/>
      <c r="AC196" s="524"/>
      <c r="AD196" s="524"/>
      <c r="AE196" s="524"/>
      <c r="AF196" s="524"/>
      <c r="AG196" s="524"/>
      <c r="AH196" s="524"/>
      <c r="AI196" s="524"/>
      <c r="AJ196" s="524"/>
      <c r="AK196" s="524"/>
      <c r="AL196" s="524"/>
      <c r="AM196" s="524"/>
      <c r="AN196" s="524"/>
      <c r="AO196" s="524"/>
      <c r="AP196" s="524"/>
      <c r="AQ196" s="524"/>
      <c r="AR196" s="524"/>
      <c r="AS196" s="524"/>
      <c r="AT196" s="524"/>
      <c r="AU196" s="524"/>
      <c r="AV196" s="524"/>
      <c r="AW196" s="524"/>
      <c r="AX196" s="524"/>
      <c r="AY196" s="524"/>
      <c r="AZ196" s="524"/>
      <c r="BA196" s="524"/>
      <c r="BB196" s="524"/>
      <c r="BC196" s="524"/>
      <c r="BD196" s="524"/>
      <c r="BE196" s="524"/>
      <c r="BF196" s="524"/>
      <c r="BG196" s="524"/>
      <c r="BH196" s="524"/>
      <c r="BI196" s="524"/>
      <c r="BJ196" s="524"/>
      <c r="BK196" s="524"/>
      <c r="BL196" s="524"/>
      <c r="BM196" s="524"/>
      <c r="BN196" s="524"/>
      <c r="BO196" s="524"/>
      <c r="BP196" s="524"/>
      <c r="BQ196" s="524"/>
      <c r="BR196" s="524"/>
      <c r="BS196" s="524"/>
      <c r="BT196" s="524"/>
      <c r="BU196" s="524"/>
      <c r="BV196" s="524"/>
      <c r="BW196" s="524"/>
      <c r="BX196" s="524"/>
      <c r="BY196" s="524"/>
      <c r="BZ196" s="524"/>
      <c r="CA196" s="524"/>
      <c r="CB196" s="524"/>
      <c r="CC196" s="524"/>
      <c r="CD196" s="524"/>
    </row>
    <row r="197" spans="1:84" s="283" customFormat="1" ht="33" hidden="1">
      <c r="A197" s="475"/>
      <c r="B197" s="528"/>
      <c r="C197" s="596" t="s">
        <v>316</v>
      </c>
      <c r="D197" s="597">
        <f>IF(E179="",0,$C$49*E179)</f>
        <v>0</v>
      </c>
      <c r="E197" s="578" t="str">
        <f>IF($C$42&lt;&gt;0,$C$42,0)</f>
        <v>תא זה יעודכן אוטומטית עם מילוי סעיפים 2.1, 2.2</v>
      </c>
      <c r="F197" s="579" t="e">
        <f>IF(E197=0,0,-1*(1-D197/E197))</f>
        <v>#VALUE!</v>
      </c>
      <c r="G197" s="580"/>
      <c r="H197" s="813"/>
      <c r="I197" s="529"/>
      <c r="J197" s="529"/>
      <c r="K197" s="529"/>
      <c r="L197" s="529"/>
      <c r="M197" s="529"/>
      <c r="N197" s="529"/>
      <c r="O197" s="529"/>
      <c r="P197" s="524"/>
      <c r="Q197" s="524"/>
      <c r="R197" s="524"/>
      <c r="S197" s="524"/>
      <c r="T197" s="524"/>
      <c r="U197" s="524"/>
      <c r="V197" s="524"/>
      <c r="W197" s="524"/>
      <c r="X197" s="524"/>
      <c r="Y197" s="524"/>
      <c r="Z197" s="524"/>
      <c r="AA197" s="524"/>
      <c r="AB197" s="524"/>
      <c r="AC197" s="524"/>
      <c r="AD197" s="524"/>
      <c r="AE197" s="524"/>
      <c r="AF197" s="524"/>
      <c r="AG197" s="524"/>
      <c r="AH197" s="524"/>
      <c r="AI197" s="524"/>
      <c r="AJ197" s="524"/>
      <c r="AK197" s="524"/>
      <c r="AL197" s="524"/>
      <c r="AM197" s="524"/>
      <c r="AN197" s="524"/>
      <c r="AO197" s="524"/>
      <c r="AP197" s="524"/>
      <c r="AQ197" s="524"/>
      <c r="AR197" s="524"/>
      <c r="AS197" s="524"/>
      <c r="AT197" s="524"/>
      <c r="AU197" s="524"/>
      <c r="AV197" s="524"/>
      <c r="AW197" s="524"/>
      <c r="AX197" s="524"/>
      <c r="AY197" s="524"/>
      <c r="AZ197" s="524"/>
      <c r="BA197" s="524"/>
      <c r="BB197" s="524"/>
      <c r="BC197" s="524"/>
      <c r="BD197" s="524"/>
      <c r="BE197" s="524"/>
      <c r="BF197" s="524"/>
      <c r="BG197" s="524"/>
      <c r="BH197" s="524"/>
      <c r="BI197" s="524"/>
      <c r="BJ197" s="524"/>
      <c r="BK197" s="524"/>
      <c r="BL197" s="524"/>
      <c r="BM197" s="524"/>
      <c r="BN197" s="524"/>
      <c r="BO197" s="524"/>
      <c r="BP197" s="524"/>
      <c r="BQ197" s="524"/>
      <c r="BR197" s="524"/>
      <c r="BS197" s="524"/>
      <c r="BT197" s="524"/>
      <c r="BU197" s="524"/>
      <c r="BV197" s="524"/>
      <c r="BW197" s="524"/>
      <c r="BX197" s="524"/>
      <c r="BY197" s="524"/>
      <c r="BZ197" s="524"/>
      <c r="CA197" s="524"/>
      <c r="CB197" s="524"/>
      <c r="CC197" s="524"/>
      <c r="CD197" s="524"/>
    </row>
    <row r="198" spans="1:84" s="283" customFormat="1" hidden="1">
      <c r="A198" s="475"/>
      <c r="B198" s="528"/>
      <c r="C198" s="596" t="s">
        <v>230</v>
      </c>
      <c r="D198" s="597">
        <f>D189</f>
        <v>0</v>
      </c>
      <c r="E198" s="578" t="str">
        <f>IF($C$122&lt;&gt;0,$C$122,0)</f>
        <v>תא זה יעודכן אוטומטית עם מילוי סעיף 2.2</v>
      </c>
      <c r="F198" s="579" t="e">
        <f>IF(E198=0,0,-1*(1-D198/E198))</f>
        <v>#VALUE!</v>
      </c>
      <c r="G198" s="580"/>
      <c r="H198" s="813"/>
      <c r="I198" s="529"/>
      <c r="J198" s="529"/>
      <c r="K198" s="529"/>
      <c r="L198" s="529"/>
      <c r="M198" s="529"/>
      <c r="N198" s="529"/>
      <c r="O198" s="529"/>
      <c r="P198" s="515"/>
      <c r="Q198" s="515"/>
      <c r="R198" s="515"/>
      <c r="S198" s="515"/>
      <c r="T198" s="515"/>
      <c r="U198" s="524"/>
      <c r="V198" s="524"/>
      <c r="W198" s="524"/>
      <c r="X198" s="524"/>
      <c r="Y198" s="524"/>
      <c r="Z198" s="524"/>
      <c r="AA198" s="524"/>
      <c r="AB198" s="524"/>
      <c r="AC198" s="524"/>
      <c r="AD198" s="524"/>
      <c r="AE198" s="524"/>
      <c r="AF198" s="524"/>
      <c r="AG198" s="524"/>
      <c r="AH198" s="524"/>
      <c r="AI198" s="524"/>
      <c r="AJ198" s="524"/>
      <c r="AK198" s="524"/>
      <c r="AL198" s="524"/>
      <c r="AM198" s="524"/>
      <c r="AN198" s="524"/>
      <c r="AO198" s="524"/>
      <c r="AP198" s="524"/>
      <c r="AQ198" s="524"/>
      <c r="AR198" s="524"/>
      <c r="AS198" s="524"/>
      <c r="AT198" s="524"/>
      <c r="AU198" s="524"/>
      <c r="AV198" s="524"/>
      <c r="AW198" s="524"/>
      <c r="AX198" s="524"/>
      <c r="AY198" s="524"/>
      <c r="AZ198" s="524"/>
      <c r="BA198" s="524"/>
      <c r="BB198" s="524"/>
      <c r="BC198" s="524"/>
      <c r="BD198" s="524"/>
      <c r="BE198" s="524"/>
      <c r="BF198" s="524"/>
      <c r="BG198" s="524"/>
      <c r="BH198" s="524"/>
      <c r="BI198" s="524"/>
      <c r="BJ198" s="524"/>
      <c r="BK198" s="524"/>
      <c r="BL198" s="524"/>
      <c r="BM198" s="524"/>
      <c r="BN198" s="524"/>
      <c r="BO198" s="524"/>
      <c r="BP198" s="524"/>
      <c r="BQ198" s="524"/>
      <c r="BR198" s="524"/>
      <c r="BS198" s="524"/>
      <c r="BT198" s="524"/>
      <c r="BU198" s="524"/>
      <c r="BV198" s="524"/>
      <c r="BW198" s="524"/>
      <c r="BX198" s="524"/>
      <c r="BY198" s="524"/>
      <c r="BZ198" s="524"/>
      <c r="CA198" s="524"/>
      <c r="CB198" s="524"/>
      <c r="CC198" s="524"/>
      <c r="CD198" s="524"/>
    </row>
    <row r="199" spans="1:84" s="283" customFormat="1" ht="33.75" hidden="1" thickBot="1">
      <c r="A199" s="475"/>
      <c r="B199" s="528"/>
      <c r="C199" s="598" t="s">
        <v>231</v>
      </c>
      <c r="D199" s="584">
        <f>D197-D198</f>
        <v>0</v>
      </c>
      <c r="E199" s="585" t="str">
        <f>IF($C$126&lt;&gt;0,$C$126,0)</f>
        <v>תא זה יעודכן אוטומטית עם מילוי סעיפים: 2.1 ו- 2.2</v>
      </c>
      <c r="F199" s="586" t="e">
        <f>IF(E199=0,0,-1*(1-D199/E199))</f>
        <v>#VALUE!</v>
      </c>
      <c r="G199" s="587"/>
      <c r="H199" s="813"/>
      <c r="I199" s="529"/>
      <c r="J199" s="529"/>
      <c r="K199" s="529"/>
      <c r="L199" s="529"/>
      <c r="M199" s="529"/>
      <c r="N199" s="529"/>
      <c r="O199" s="529"/>
      <c r="P199" s="524"/>
      <c r="Q199" s="524"/>
      <c r="R199" s="524"/>
      <c r="S199" s="524"/>
      <c r="T199" s="524"/>
      <c r="U199" s="524"/>
      <c r="V199" s="524"/>
      <c r="W199" s="524"/>
      <c r="X199" s="524"/>
      <c r="Y199" s="524"/>
      <c r="Z199" s="524"/>
      <c r="AA199" s="524"/>
      <c r="AB199" s="524"/>
      <c r="AC199" s="524"/>
      <c r="AD199" s="524"/>
      <c r="AE199" s="524"/>
      <c r="AF199" s="524"/>
      <c r="AG199" s="524"/>
      <c r="AH199" s="524"/>
      <c r="AI199" s="524"/>
      <c r="AJ199" s="524"/>
      <c r="AK199" s="524"/>
      <c r="AL199" s="524"/>
      <c r="AM199" s="524"/>
      <c r="AN199" s="524"/>
      <c r="AO199" s="524"/>
      <c r="AP199" s="524"/>
      <c r="AQ199" s="524"/>
      <c r="AR199" s="524"/>
      <c r="AS199" s="524"/>
      <c r="AT199" s="524"/>
      <c r="AU199" s="524"/>
      <c r="AV199" s="524"/>
      <c r="AW199" s="524"/>
      <c r="AX199" s="524"/>
      <c r="AY199" s="524"/>
      <c r="AZ199" s="524"/>
      <c r="BA199" s="524"/>
      <c r="BB199" s="524"/>
      <c r="BC199" s="524"/>
      <c r="BD199" s="524"/>
      <c r="BE199" s="524"/>
      <c r="BF199" s="524"/>
      <c r="BG199" s="524"/>
      <c r="BH199" s="524"/>
      <c r="BI199" s="524"/>
      <c r="BJ199" s="524"/>
      <c r="BK199" s="524"/>
      <c r="BL199" s="524"/>
      <c r="BM199" s="524"/>
      <c r="BN199" s="524"/>
      <c r="BO199" s="524"/>
      <c r="BP199" s="524"/>
      <c r="BQ199" s="524"/>
      <c r="BR199" s="524"/>
      <c r="BS199" s="524"/>
      <c r="BT199" s="524"/>
      <c r="BU199" s="524"/>
      <c r="BV199" s="524"/>
      <c r="BW199" s="524"/>
      <c r="BX199" s="524"/>
      <c r="BY199" s="524"/>
      <c r="BZ199" s="524"/>
      <c r="CA199" s="524"/>
      <c r="CB199" s="524"/>
      <c r="CC199" s="524"/>
      <c r="CD199" s="524"/>
    </row>
    <row r="200" spans="1:84" s="283" customFormat="1" ht="17.25" hidden="1" thickBot="1">
      <c r="A200" s="475"/>
      <c r="B200" s="528"/>
      <c r="C200" s="588"/>
      <c r="D200" s="589"/>
      <c r="E200" s="519"/>
      <c r="F200" s="515"/>
      <c r="G200" s="515"/>
      <c r="H200" s="515"/>
      <c r="I200" s="515"/>
      <c r="J200" s="515"/>
      <c r="K200" s="515"/>
      <c r="L200" s="515"/>
      <c r="M200" s="515"/>
      <c r="N200" s="515"/>
      <c r="O200" s="515"/>
      <c r="P200" s="524"/>
      <c r="Q200" s="524"/>
      <c r="R200" s="524"/>
      <c r="S200" s="524"/>
      <c r="T200" s="524"/>
      <c r="U200" s="524"/>
      <c r="V200" s="524"/>
      <c r="W200" s="524"/>
      <c r="X200" s="524"/>
      <c r="Y200" s="524"/>
      <c r="Z200" s="524"/>
      <c r="AA200" s="524"/>
      <c r="AB200" s="524"/>
      <c r="AC200" s="524"/>
      <c r="AD200" s="524"/>
      <c r="AE200" s="524"/>
      <c r="AF200" s="524"/>
      <c r="AG200" s="524"/>
      <c r="AH200" s="524"/>
      <c r="AI200" s="524"/>
      <c r="AJ200" s="524"/>
      <c r="AK200" s="524"/>
      <c r="AL200" s="524"/>
      <c r="AM200" s="524"/>
      <c r="AN200" s="524"/>
      <c r="AO200" s="524"/>
      <c r="AP200" s="524"/>
      <c r="AQ200" s="524"/>
      <c r="AR200" s="524"/>
      <c r="AS200" s="524"/>
      <c r="AT200" s="524"/>
      <c r="AU200" s="524"/>
      <c r="AV200" s="524"/>
      <c r="AW200" s="524"/>
      <c r="AX200" s="524"/>
      <c r="AY200" s="524"/>
      <c r="AZ200" s="524"/>
      <c r="BA200" s="524"/>
      <c r="BB200" s="524"/>
      <c r="BC200" s="524"/>
      <c r="BD200" s="524"/>
      <c r="BE200" s="524"/>
      <c r="BF200" s="524"/>
      <c r="BG200" s="524"/>
      <c r="BH200" s="524"/>
      <c r="BI200" s="524"/>
      <c r="BJ200" s="524"/>
      <c r="BK200" s="524"/>
      <c r="BL200" s="524"/>
      <c r="BM200" s="524"/>
      <c r="BN200" s="524"/>
      <c r="BO200" s="524"/>
      <c r="BP200" s="524"/>
      <c r="BQ200" s="524"/>
      <c r="BR200" s="524"/>
      <c r="BS200" s="524"/>
      <c r="BT200" s="524"/>
      <c r="BU200" s="524"/>
      <c r="BV200" s="524"/>
      <c r="BW200" s="524"/>
      <c r="BX200" s="524"/>
      <c r="BY200" s="524"/>
      <c r="BZ200" s="524"/>
      <c r="CA200" s="524"/>
      <c r="CB200" s="524"/>
      <c r="CC200" s="524"/>
      <c r="CD200" s="524"/>
      <c r="CE200" s="524"/>
    </row>
    <row r="201" spans="1:84" s="281" customFormat="1" ht="33" hidden="1">
      <c r="A201" s="620"/>
      <c r="B201" s="599" t="s">
        <v>155</v>
      </c>
      <c r="C201" s="600" t="s">
        <v>132</v>
      </c>
      <c r="D201" s="601" t="s">
        <v>133</v>
      </c>
      <c r="E201" s="602" t="s">
        <v>174</v>
      </c>
      <c r="F201" s="602" t="s">
        <v>236</v>
      </c>
      <c r="G201" s="603" t="s">
        <v>156</v>
      </c>
      <c r="H201" s="515"/>
      <c r="I201" s="515"/>
      <c r="J201" s="515"/>
      <c r="K201" s="515"/>
      <c r="L201" s="515"/>
      <c r="M201" s="515"/>
      <c r="N201" s="515"/>
      <c r="O201" s="515"/>
      <c r="P201" s="524"/>
      <c r="Q201" s="543"/>
      <c r="R201" s="543"/>
      <c r="S201" s="543"/>
      <c r="T201" s="543"/>
      <c r="U201" s="543"/>
      <c r="V201" s="524"/>
      <c r="W201" s="524"/>
      <c r="X201" s="524"/>
      <c r="Y201" s="524"/>
      <c r="Z201" s="524"/>
      <c r="AA201" s="524"/>
      <c r="AB201" s="524"/>
      <c r="AC201" s="524"/>
      <c r="AD201" s="524"/>
      <c r="AE201" s="524"/>
      <c r="AF201" s="524"/>
      <c r="AG201" s="524"/>
      <c r="AH201" s="524"/>
      <c r="AI201" s="524"/>
      <c r="AJ201" s="524"/>
      <c r="AK201" s="524"/>
      <c r="AL201" s="524"/>
      <c r="AM201" s="524"/>
      <c r="AN201" s="524"/>
      <c r="AO201" s="524"/>
      <c r="AP201" s="524"/>
      <c r="AQ201" s="524"/>
      <c r="AR201" s="524"/>
      <c r="AS201" s="524"/>
      <c r="AT201" s="524"/>
      <c r="AU201" s="524"/>
      <c r="AV201" s="524"/>
      <c r="AW201" s="524"/>
      <c r="AX201" s="524"/>
      <c r="AY201" s="524"/>
      <c r="AZ201" s="524"/>
      <c r="BA201" s="524"/>
      <c r="BB201" s="524"/>
      <c r="BC201" s="524"/>
      <c r="BD201" s="524"/>
      <c r="BE201" s="524"/>
      <c r="BF201" s="524"/>
      <c r="BG201" s="524"/>
      <c r="BH201" s="524"/>
      <c r="BI201" s="524"/>
      <c r="BJ201" s="524"/>
      <c r="BK201" s="524"/>
      <c r="BL201" s="524"/>
      <c r="BM201" s="524"/>
      <c r="BN201" s="524"/>
      <c r="BO201" s="524"/>
      <c r="BP201" s="524"/>
      <c r="BQ201" s="524"/>
      <c r="BR201" s="524"/>
      <c r="BS201" s="524"/>
      <c r="BT201" s="524"/>
      <c r="BU201" s="524"/>
      <c r="BV201" s="524"/>
      <c r="BW201" s="524"/>
      <c r="BX201" s="524"/>
      <c r="BY201" s="524"/>
      <c r="BZ201" s="524"/>
      <c r="CA201" s="524"/>
      <c r="CB201" s="524"/>
      <c r="CC201" s="524"/>
      <c r="CD201" s="524"/>
      <c r="CE201" s="524"/>
    </row>
    <row r="202" spans="1:84" s="281" customFormat="1" ht="17.25" hidden="1" thickBot="1">
      <c r="A202" s="620"/>
      <c r="C202" s="604" t="s">
        <v>39</v>
      </c>
      <c r="D202" s="605" t="s">
        <v>46</v>
      </c>
      <c r="E202" s="606">
        <f>D189</f>
        <v>0</v>
      </c>
      <c r="F202" s="607">
        <f>IF(E179="",0,E179*קבועים!$B$87)</f>
        <v>0</v>
      </c>
      <c r="G202" s="608">
        <f>F202-E202</f>
        <v>0</v>
      </c>
      <c r="H202" s="515"/>
      <c r="I202" s="515"/>
      <c r="J202" s="515"/>
      <c r="K202" s="515"/>
      <c r="L202" s="515"/>
      <c r="M202" s="515"/>
      <c r="N202" s="515"/>
      <c r="O202" s="515"/>
      <c r="P202" s="524"/>
      <c r="Q202" s="543"/>
      <c r="R202" s="543"/>
      <c r="S202" s="543"/>
      <c r="T202" s="543"/>
      <c r="U202" s="543"/>
      <c r="V202" s="524"/>
      <c r="W202" s="524"/>
      <c r="X202" s="524"/>
      <c r="Y202" s="524"/>
      <c r="Z202" s="524"/>
      <c r="AA202" s="524"/>
      <c r="AB202" s="524"/>
      <c r="AC202" s="524"/>
      <c r="AD202" s="524"/>
      <c r="AE202" s="524"/>
      <c r="AF202" s="524"/>
      <c r="AG202" s="524"/>
      <c r="AH202" s="524"/>
      <c r="AI202" s="524"/>
      <c r="AJ202" s="524"/>
      <c r="AK202" s="524"/>
      <c r="AL202" s="524"/>
      <c r="AM202" s="524"/>
      <c r="AN202" s="524"/>
      <c r="AO202" s="524"/>
      <c r="AP202" s="524"/>
      <c r="AQ202" s="524"/>
      <c r="AR202" s="524"/>
      <c r="AS202" s="524"/>
      <c r="AT202" s="524"/>
      <c r="AU202" s="524"/>
      <c r="AV202" s="524"/>
      <c r="AW202" s="524"/>
      <c r="AX202" s="524"/>
      <c r="AY202" s="524"/>
      <c r="AZ202" s="524"/>
      <c r="BA202" s="524"/>
      <c r="BB202" s="524"/>
      <c r="BC202" s="524"/>
      <c r="BD202" s="524"/>
      <c r="BE202" s="524"/>
      <c r="BF202" s="524"/>
      <c r="BG202" s="524"/>
      <c r="BH202" s="524"/>
      <c r="BI202" s="524"/>
      <c r="BJ202" s="524"/>
      <c r="BK202" s="524"/>
      <c r="BL202" s="524"/>
      <c r="BM202" s="524"/>
      <c r="BN202" s="524"/>
      <c r="BO202" s="524"/>
      <c r="BP202" s="524"/>
      <c r="BQ202" s="524"/>
      <c r="BR202" s="524"/>
      <c r="BS202" s="524"/>
      <c r="BT202" s="524"/>
      <c r="BU202" s="524"/>
      <c r="BV202" s="524"/>
      <c r="BW202" s="524"/>
      <c r="BX202" s="524"/>
      <c r="BY202" s="524"/>
      <c r="BZ202" s="524"/>
      <c r="CA202" s="524"/>
      <c r="CB202" s="524"/>
      <c r="CC202" s="524"/>
      <c r="CD202" s="524"/>
      <c r="CE202" s="524"/>
    </row>
    <row r="203" spans="1:84" s="281" customFormat="1" hidden="1">
      <c r="A203" s="620"/>
      <c r="B203" s="528"/>
      <c r="C203" s="588"/>
      <c r="D203" s="589"/>
      <c r="E203" s="519"/>
      <c r="F203" s="515"/>
      <c r="G203" s="515"/>
      <c r="H203" s="515"/>
      <c r="I203" s="515"/>
      <c r="J203" s="515"/>
      <c r="K203" s="515"/>
      <c r="L203" s="515"/>
      <c r="M203" s="515"/>
      <c r="N203" s="515"/>
      <c r="O203" s="515"/>
      <c r="P203" s="524"/>
      <c r="Q203" s="543"/>
      <c r="R203" s="543"/>
      <c r="S203" s="543"/>
      <c r="T203" s="543"/>
      <c r="U203" s="543"/>
      <c r="V203" s="524"/>
      <c r="W203" s="524"/>
      <c r="X203" s="524"/>
      <c r="Y203" s="524"/>
      <c r="Z203" s="524"/>
      <c r="AA203" s="524"/>
      <c r="AB203" s="524"/>
      <c r="AC203" s="524"/>
      <c r="AD203" s="524"/>
      <c r="AE203" s="524"/>
      <c r="AF203" s="524"/>
      <c r="AG203" s="524"/>
      <c r="AH203" s="524"/>
      <c r="AI203" s="524"/>
      <c r="AJ203" s="524"/>
      <c r="AK203" s="524"/>
      <c r="AL203" s="524"/>
      <c r="AM203" s="524"/>
      <c r="AN203" s="524"/>
      <c r="AO203" s="524"/>
      <c r="AP203" s="524"/>
      <c r="AQ203" s="524"/>
      <c r="AR203" s="524"/>
      <c r="AS203" s="524"/>
      <c r="AT203" s="524"/>
      <c r="AU203" s="524"/>
      <c r="AV203" s="524"/>
      <c r="AW203" s="524"/>
      <c r="AX203" s="524"/>
      <c r="AY203" s="524"/>
      <c r="AZ203" s="524"/>
      <c r="BA203" s="524"/>
      <c r="BB203" s="524"/>
      <c r="BC203" s="524"/>
      <c r="BD203" s="524"/>
      <c r="BE203" s="524"/>
      <c r="BF203" s="524"/>
      <c r="BG203" s="524"/>
      <c r="BH203" s="524"/>
      <c r="BI203" s="524"/>
      <c r="BJ203" s="524"/>
      <c r="BK203" s="524"/>
      <c r="BL203" s="524"/>
      <c r="BM203" s="524"/>
      <c r="BN203" s="524"/>
      <c r="BO203" s="524"/>
      <c r="BP203" s="524"/>
      <c r="BQ203" s="524"/>
      <c r="BR203" s="524"/>
      <c r="BS203" s="524"/>
      <c r="BT203" s="524"/>
      <c r="BU203" s="524"/>
      <c r="BV203" s="524"/>
      <c r="BW203" s="524"/>
      <c r="BX203" s="524"/>
      <c r="BY203" s="524"/>
      <c r="BZ203" s="524"/>
      <c r="CA203" s="524"/>
      <c r="CB203" s="524"/>
      <c r="CC203" s="524"/>
      <c r="CD203" s="524"/>
      <c r="CE203" s="524"/>
    </row>
    <row r="204" spans="1:84" s="540" customFormat="1" ht="33" hidden="1">
      <c r="A204" s="628">
        <v>5.7</v>
      </c>
      <c r="B204" s="609" t="s">
        <v>157</v>
      </c>
      <c r="C204" s="536"/>
      <c r="D204" s="537"/>
      <c r="E204" s="538"/>
      <c r="F204" s="536"/>
      <c r="G204" s="536"/>
      <c r="H204" s="536"/>
      <c r="I204" s="536"/>
      <c r="J204" s="536"/>
      <c r="K204" s="536"/>
      <c r="L204" s="536"/>
      <c r="M204" s="536"/>
      <c r="N204" s="536"/>
      <c r="O204" s="536"/>
      <c r="P204" s="539"/>
      <c r="Q204" s="539"/>
      <c r="R204" s="539"/>
      <c r="S204" s="539"/>
      <c r="T204" s="539"/>
      <c r="U204" s="539"/>
      <c r="V204" s="539"/>
      <c r="W204" s="539"/>
      <c r="X204" s="539"/>
      <c r="Y204" s="539"/>
      <c r="Z204" s="539"/>
      <c r="AA204" s="539"/>
      <c r="AB204" s="539"/>
      <c r="AC204" s="539"/>
      <c r="AD204" s="539"/>
      <c r="AE204" s="539"/>
      <c r="AF204" s="539"/>
      <c r="AG204" s="539"/>
      <c r="AH204" s="539"/>
      <c r="AI204" s="539"/>
      <c r="AJ204" s="539"/>
      <c r="AK204" s="539"/>
      <c r="AL204" s="539"/>
      <c r="AM204" s="539"/>
      <c r="AN204" s="539"/>
      <c r="AO204" s="539"/>
      <c r="AP204" s="539"/>
      <c r="AQ204" s="539"/>
      <c r="AR204" s="539"/>
      <c r="AS204" s="539"/>
      <c r="AT204" s="539"/>
      <c r="AU204" s="539"/>
      <c r="AV204" s="539"/>
      <c r="AW204" s="539"/>
      <c r="AX204" s="539"/>
      <c r="AY204" s="539"/>
      <c r="AZ204" s="539"/>
      <c r="BA204" s="539"/>
      <c r="BB204" s="539"/>
      <c r="BC204" s="539"/>
      <c r="BD204" s="539"/>
      <c r="BE204" s="539"/>
      <c r="BF204" s="539"/>
      <c r="BG204" s="539"/>
      <c r="BH204" s="539"/>
      <c r="BI204" s="539"/>
      <c r="BJ204" s="539"/>
      <c r="BK204" s="539"/>
      <c r="BL204" s="539"/>
      <c r="BM204" s="539"/>
      <c r="BN204" s="539"/>
      <c r="BO204" s="539"/>
      <c r="BP204" s="539"/>
      <c r="BQ204" s="539"/>
      <c r="BR204" s="539"/>
      <c r="BS204" s="539"/>
      <c r="BT204" s="539"/>
      <c r="BU204" s="539"/>
      <c r="BV204" s="539"/>
      <c r="BW204" s="539"/>
      <c r="BX204" s="539"/>
      <c r="BY204" s="539"/>
      <c r="BZ204" s="539"/>
      <c r="CA204" s="539"/>
      <c r="CB204" s="539"/>
      <c r="CC204" s="539"/>
      <c r="CD204" s="539"/>
      <c r="CE204" s="539"/>
    </row>
    <row r="205" spans="1:84" s="281" customFormat="1" hidden="1">
      <c r="A205" s="623"/>
      <c r="B205" s="610"/>
      <c r="C205" s="513"/>
      <c r="D205" s="542"/>
      <c r="E205" s="515"/>
      <c r="F205" s="513"/>
      <c r="G205" s="513"/>
      <c r="H205" s="513"/>
      <c r="I205" s="513"/>
      <c r="J205" s="513"/>
      <c r="K205" s="513"/>
      <c r="L205" s="513"/>
      <c r="M205" s="513"/>
      <c r="N205" s="513"/>
      <c r="O205" s="513"/>
      <c r="P205" s="543"/>
      <c r="Q205" s="543"/>
      <c r="R205" s="543"/>
      <c r="S205" s="543"/>
      <c r="T205" s="543"/>
      <c r="U205" s="543"/>
      <c r="V205" s="543"/>
      <c r="W205" s="543"/>
      <c r="X205" s="543"/>
      <c r="Y205" s="543"/>
      <c r="Z205" s="543"/>
      <c r="AA205" s="543"/>
      <c r="AB205" s="543"/>
      <c r="AC205" s="543"/>
      <c r="AD205" s="543"/>
      <c r="AE205" s="543"/>
      <c r="AF205" s="543"/>
      <c r="AG205" s="543"/>
      <c r="AH205" s="543"/>
      <c r="AI205" s="543"/>
      <c r="AJ205" s="543"/>
      <c r="AK205" s="543"/>
      <c r="AL205" s="543"/>
      <c r="AM205" s="543"/>
      <c r="AN205" s="543"/>
      <c r="AO205" s="543"/>
      <c r="AP205" s="543"/>
      <c r="AQ205" s="543"/>
      <c r="AR205" s="543"/>
      <c r="AS205" s="543"/>
      <c r="AT205" s="543"/>
      <c r="AU205" s="543"/>
      <c r="AV205" s="543"/>
      <c r="AW205" s="543"/>
      <c r="AX205" s="543"/>
      <c r="AY205" s="543"/>
      <c r="AZ205" s="543"/>
      <c r="BA205" s="543"/>
      <c r="BB205" s="543"/>
      <c r="BC205" s="543"/>
      <c r="BD205" s="543"/>
      <c r="BE205" s="543"/>
      <c r="BF205" s="543"/>
      <c r="BG205" s="543"/>
      <c r="BH205" s="543"/>
      <c r="BI205" s="543"/>
      <c r="BJ205" s="543"/>
      <c r="BK205" s="543"/>
      <c r="BL205" s="543"/>
      <c r="BM205" s="543"/>
      <c r="BN205" s="543"/>
      <c r="BO205" s="543"/>
      <c r="BP205" s="543"/>
      <c r="BQ205" s="543"/>
      <c r="BR205" s="543"/>
      <c r="BS205" s="543"/>
      <c r="BT205" s="543"/>
      <c r="BU205" s="543"/>
      <c r="BV205" s="543"/>
      <c r="BW205" s="543"/>
      <c r="BX205" s="543"/>
      <c r="BY205" s="543"/>
      <c r="BZ205" s="543"/>
      <c r="CA205" s="543"/>
      <c r="CB205" s="543"/>
      <c r="CC205" s="543"/>
      <c r="CD205" s="543"/>
      <c r="CE205" s="543"/>
    </row>
    <row r="206" spans="1:84" s="281" customFormat="1" ht="33" hidden="1">
      <c r="A206" s="623"/>
      <c r="B206" s="492" t="s">
        <v>172</v>
      </c>
      <c r="C206" s="510"/>
      <c r="D206" s="542"/>
      <c r="E206" s="515"/>
      <c r="F206" s="513"/>
      <c r="G206" s="513"/>
      <c r="H206" s="513"/>
      <c r="I206" s="513"/>
      <c r="J206" s="513"/>
      <c r="K206" s="513"/>
      <c r="L206" s="513"/>
      <c r="M206" s="513"/>
      <c r="N206" s="513"/>
      <c r="O206" s="513"/>
      <c r="P206" s="543"/>
      <c r="Q206" s="543"/>
      <c r="R206" s="543"/>
      <c r="S206" s="543"/>
      <c r="T206" s="543"/>
      <c r="U206" s="543"/>
      <c r="V206" s="543"/>
      <c r="W206" s="543"/>
      <c r="X206" s="543"/>
      <c r="Y206" s="543"/>
      <c r="Z206" s="543"/>
      <c r="AA206" s="543"/>
      <c r="AB206" s="543"/>
      <c r="AC206" s="543"/>
      <c r="AD206" s="543"/>
      <c r="AE206" s="543"/>
      <c r="AF206" s="543"/>
      <c r="AG206" s="543"/>
      <c r="AH206" s="543"/>
      <c r="AI206" s="543"/>
      <c r="AJ206" s="543"/>
      <c r="AK206" s="543"/>
      <c r="AL206" s="543"/>
      <c r="AM206" s="543"/>
      <c r="AN206" s="543"/>
      <c r="AO206" s="543"/>
      <c r="AP206" s="543"/>
      <c r="AQ206" s="543"/>
      <c r="AR206" s="543"/>
      <c r="AS206" s="543"/>
      <c r="AT206" s="543"/>
      <c r="AU206" s="543"/>
      <c r="AV206" s="543"/>
      <c r="AW206" s="543"/>
      <c r="AX206" s="543"/>
      <c r="AY206" s="543"/>
      <c r="AZ206" s="543"/>
      <c r="BA206" s="543"/>
      <c r="BB206" s="543"/>
      <c r="BC206" s="543"/>
      <c r="BD206" s="543"/>
      <c r="BE206" s="543"/>
      <c r="BF206" s="543"/>
      <c r="BG206" s="543"/>
      <c r="BH206" s="543"/>
      <c r="BI206" s="543"/>
      <c r="BJ206" s="543"/>
      <c r="BK206" s="543"/>
      <c r="BL206" s="543"/>
      <c r="BM206" s="543"/>
      <c r="BN206" s="543"/>
      <c r="BO206" s="543"/>
      <c r="BP206" s="543"/>
      <c r="BQ206" s="543"/>
      <c r="BR206" s="543"/>
      <c r="BS206" s="543"/>
      <c r="BT206" s="543"/>
      <c r="BU206" s="543"/>
      <c r="BV206" s="543"/>
      <c r="BW206" s="543"/>
      <c r="BX206" s="543"/>
      <c r="BY206" s="543"/>
      <c r="BZ206" s="543"/>
      <c r="CA206" s="543"/>
      <c r="CB206" s="543"/>
      <c r="CC206" s="543"/>
      <c r="CD206" s="543"/>
      <c r="CE206" s="543"/>
    </row>
    <row r="207" spans="1:84" s="281" customFormat="1" hidden="1">
      <c r="A207" s="623"/>
      <c r="B207" s="492"/>
      <c r="C207" s="542"/>
      <c r="D207" s="542"/>
      <c r="E207" s="515"/>
      <c r="F207" s="513"/>
      <c r="G207" s="513"/>
      <c r="H207" s="513"/>
      <c r="I207" s="513"/>
      <c r="J207" s="513"/>
      <c r="K207" s="513"/>
      <c r="L207" s="513"/>
      <c r="M207" s="513"/>
      <c r="N207" s="513"/>
      <c r="O207" s="513"/>
      <c r="P207" s="543"/>
      <c r="Q207" s="543"/>
      <c r="R207" s="543"/>
      <c r="S207" s="543"/>
      <c r="T207" s="543"/>
      <c r="U207" s="543"/>
      <c r="V207" s="543"/>
      <c r="W207" s="543"/>
      <c r="X207" s="543"/>
      <c r="Y207" s="543"/>
      <c r="Z207" s="543"/>
      <c r="AA207" s="543"/>
      <c r="AB207" s="543"/>
      <c r="AC207" s="543"/>
      <c r="AD207" s="543"/>
      <c r="AE207" s="543"/>
      <c r="AF207" s="543"/>
      <c r="AG207" s="543"/>
      <c r="AH207" s="543"/>
      <c r="AI207" s="543"/>
      <c r="AJ207" s="543"/>
      <c r="AK207" s="543"/>
      <c r="AL207" s="543"/>
      <c r="AM207" s="543"/>
      <c r="AN207" s="543"/>
      <c r="AO207" s="543"/>
      <c r="AP207" s="543"/>
      <c r="AQ207" s="543"/>
      <c r="AR207" s="543"/>
      <c r="AS207" s="543"/>
      <c r="AT207" s="543"/>
      <c r="AU207" s="543"/>
      <c r="AV207" s="543"/>
      <c r="AW207" s="543"/>
      <c r="AX207" s="543"/>
      <c r="AY207" s="543"/>
      <c r="AZ207" s="543"/>
      <c r="BA207" s="543"/>
      <c r="BB207" s="543"/>
      <c r="BC207" s="543"/>
      <c r="BD207" s="543"/>
      <c r="BE207" s="543"/>
      <c r="BF207" s="543"/>
      <c r="BG207" s="543"/>
      <c r="BH207" s="543"/>
      <c r="BI207" s="543"/>
      <c r="BJ207" s="543"/>
      <c r="BK207" s="543"/>
      <c r="BL207" s="543"/>
      <c r="BM207" s="543"/>
      <c r="BN207" s="543"/>
      <c r="BO207" s="543"/>
      <c r="BP207" s="543"/>
      <c r="BQ207" s="543"/>
      <c r="BR207" s="543"/>
      <c r="BS207" s="543"/>
      <c r="BT207" s="543"/>
      <c r="BU207" s="543"/>
      <c r="BV207" s="543"/>
      <c r="BW207" s="543"/>
      <c r="BX207" s="543"/>
      <c r="BY207" s="543"/>
      <c r="BZ207" s="543"/>
      <c r="CA207" s="543"/>
      <c r="CB207" s="543"/>
      <c r="CC207" s="543"/>
      <c r="CD207" s="543"/>
      <c r="CE207" s="543"/>
    </row>
    <row r="208" spans="1:84" s="283" customFormat="1" hidden="1">
      <c r="A208" s="624"/>
      <c r="B208" s="544" t="s">
        <v>137</v>
      </c>
      <c r="C208" s="545"/>
      <c r="D208" s="546" t="s">
        <v>36</v>
      </c>
      <c r="E208" s="546" t="s">
        <v>37</v>
      </c>
      <c r="F208" s="519" t="s">
        <v>119</v>
      </c>
      <c r="G208" s="519"/>
      <c r="H208" s="513"/>
      <c r="I208" s="513"/>
      <c r="J208" s="513"/>
      <c r="K208" s="513"/>
      <c r="L208" s="513"/>
      <c r="M208" s="513"/>
      <c r="N208" s="513"/>
      <c r="O208" s="513"/>
      <c r="P208" s="524"/>
      <c r="Q208" s="524"/>
      <c r="R208" s="524"/>
      <c r="S208" s="524"/>
      <c r="T208" s="524"/>
      <c r="U208" s="524"/>
      <c r="V208" s="524"/>
      <c r="W208" s="524"/>
      <c r="X208" s="524"/>
      <c r="Y208" s="524"/>
      <c r="Z208" s="524"/>
      <c r="AA208" s="524"/>
      <c r="AB208" s="524"/>
      <c r="AC208" s="524"/>
      <c r="AD208" s="524"/>
      <c r="AE208" s="524"/>
      <c r="AF208" s="524"/>
      <c r="AG208" s="524"/>
      <c r="AH208" s="524"/>
      <c r="AI208" s="524"/>
      <c r="AJ208" s="524"/>
      <c r="AK208" s="524"/>
      <c r="AL208" s="524"/>
      <c r="AM208" s="524"/>
      <c r="AN208" s="524"/>
      <c r="AO208" s="524"/>
      <c r="AP208" s="524"/>
      <c r="AQ208" s="524"/>
      <c r="AR208" s="524"/>
      <c r="AS208" s="524"/>
      <c r="AT208" s="524"/>
      <c r="AU208" s="524"/>
      <c r="AV208" s="524"/>
      <c r="AW208" s="524"/>
      <c r="AX208" s="524"/>
      <c r="AY208" s="524"/>
      <c r="AZ208" s="524"/>
      <c r="BA208" s="524"/>
      <c r="BB208" s="524"/>
      <c r="BC208" s="524"/>
      <c r="BD208" s="524"/>
      <c r="BE208" s="524"/>
      <c r="BF208" s="524"/>
      <c r="BG208" s="524"/>
      <c r="BH208" s="524"/>
      <c r="BI208" s="524"/>
      <c r="BJ208" s="524"/>
      <c r="BK208" s="524"/>
      <c r="BL208" s="524"/>
      <c r="BM208" s="524"/>
      <c r="BN208" s="524"/>
      <c r="BO208" s="524"/>
      <c r="BP208" s="524"/>
      <c r="BQ208" s="524"/>
      <c r="BR208" s="524"/>
      <c r="BS208" s="524"/>
      <c r="BT208" s="524"/>
      <c r="BU208" s="524"/>
      <c r="BV208" s="524"/>
      <c r="BW208" s="524"/>
      <c r="BX208" s="524"/>
      <c r="BY208" s="524"/>
      <c r="BZ208" s="524"/>
      <c r="CA208" s="524"/>
      <c r="CB208" s="524"/>
      <c r="CC208" s="524"/>
      <c r="CD208" s="524"/>
      <c r="CE208" s="524"/>
    </row>
    <row r="209" spans="1:84" s="283" customFormat="1" ht="33" hidden="1">
      <c r="A209" s="624"/>
      <c r="B209" s="547" t="s">
        <v>138</v>
      </c>
      <c r="C209" s="518" t="s">
        <v>125</v>
      </c>
      <c r="D209" s="522"/>
      <c r="E209" s="522"/>
      <c r="F209" s="522"/>
      <c r="G209" s="519"/>
      <c r="H209" s="513"/>
      <c r="I209" s="513"/>
      <c r="J209" s="513"/>
      <c r="K209" s="513"/>
      <c r="L209" s="513"/>
      <c r="M209" s="513"/>
      <c r="N209" s="513"/>
      <c r="O209" s="513"/>
      <c r="P209" s="524"/>
      <c r="Q209" s="524"/>
      <c r="R209" s="524"/>
      <c r="S209" s="524"/>
      <c r="T209" s="524"/>
      <c r="U209" s="524"/>
      <c r="V209" s="524"/>
      <c r="W209" s="524"/>
      <c r="X209" s="524"/>
      <c r="Y209" s="524"/>
      <c r="Z209" s="524"/>
      <c r="AA209" s="524"/>
      <c r="AB209" s="524"/>
      <c r="AC209" s="524"/>
      <c r="AD209" s="524"/>
      <c r="AE209" s="524"/>
      <c r="AF209" s="524"/>
      <c r="AG209" s="524"/>
      <c r="AH209" s="524"/>
      <c r="AI209" s="524"/>
      <c r="AJ209" s="524"/>
      <c r="AK209" s="524"/>
      <c r="AL209" s="524"/>
      <c r="AM209" s="524"/>
      <c r="AN209" s="524"/>
      <c r="AO209" s="524"/>
      <c r="AP209" s="524"/>
      <c r="AQ209" s="524"/>
      <c r="AR209" s="524"/>
      <c r="AS209" s="524"/>
      <c r="AT209" s="524"/>
      <c r="AU209" s="524"/>
      <c r="AV209" s="524"/>
      <c r="AW209" s="524"/>
      <c r="AX209" s="524"/>
      <c r="AY209" s="524"/>
      <c r="AZ209" s="524"/>
      <c r="BA209" s="524"/>
      <c r="BB209" s="524"/>
      <c r="BC209" s="524"/>
      <c r="BD209" s="524"/>
      <c r="BE209" s="524"/>
      <c r="BF209" s="524"/>
      <c r="BG209" s="524"/>
      <c r="BH209" s="524"/>
      <c r="BI209" s="524"/>
      <c r="BJ209" s="524"/>
      <c r="BK209" s="524"/>
      <c r="BL209" s="524"/>
      <c r="BM209" s="524"/>
      <c r="BN209" s="524"/>
      <c r="BO209" s="524"/>
      <c r="BP209" s="524"/>
      <c r="BQ209" s="524"/>
      <c r="BR209" s="524"/>
      <c r="BS209" s="524"/>
      <c r="BT209" s="524"/>
      <c r="BU209" s="524"/>
      <c r="BV209" s="524"/>
      <c r="BW209" s="524"/>
      <c r="BX209" s="524"/>
      <c r="BY209" s="524"/>
      <c r="BZ209" s="524"/>
      <c r="CA209" s="524"/>
      <c r="CB209" s="524"/>
      <c r="CC209" s="524"/>
      <c r="CD209" s="524"/>
      <c r="CE209" s="524"/>
    </row>
    <row r="210" spans="1:84" s="283" customFormat="1" hidden="1">
      <c r="A210" s="624"/>
      <c r="B210" s="528"/>
      <c r="C210" s="548" t="s">
        <v>126</v>
      </c>
      <c r="D210" s="522"/>
      <c r="E210" s="522"/>
      <c r="F210" s="522"/>
      <c r="G210" s="519"/>
      <c r="H210" s="513"/>
      <c r="I210" s="513"/>
      <c r="J210" s="513"/>
      <c r="K210" s="513"/>
      <c r="L210" s="513"/>
      <c r="M210" s="513"/>
      <c r="N210" s="513"/>
      <c r="O210" s="513"/>
      <c r="P210" s="524"/>
      <c r="Q210" s="524"/>
      <c r="R210" s="524"/>
      <c r="S210" s="524"/>
      <c r="T210" s="524"/>
      <c r="U210" s="524"/>
      <c r="V210" s="524"/>
      <c r="W210" s="524"/>
      <c r="X210" s="524"/>
      <c r="Y210" s="524"/>
      <c r="Z210" s="524"/>
      <c r="AA210" s="524"/>
      <c r="AB210" s="524"/>
      <c r="AC210" s="524"/>
      <c r="AD210" s="524"/>
      <c r="AE210" s="524"/>
      <c r="AF210" s="524"/>
      <c r="AG210" s="524"/>
      <c r="AH210" s="524"/>
      <c r="AI210" s="524"/>
      <c r="AJ210" s="524"/>
      <c r="AK210" s="524"/>
      <c r="AL210" s="524"/>
      <c r="AM210" s="524"/>
      <c r="AN210" s="524"/>
      <c r="AO210" s="524"/>
      <c r="AP210" s="524"/>
      <c r="AQ210" s="524"/>
      <c r="AR210" s="524"/>
      <c r="AS210" s="524"/>
      <c r="AT210" s="524"/>
      <c r="AU210" s="524"/>
      <c r="AV210" s="524"/>
      <c r="AW210" s="524"/>
      <c r="AX210" s="524"/>
      <c r="AY210" s="524"/>
      <c r="AZ210" s="524"/>
      <c r="BA210" s="524"/>
      <c r="BB210" s="524"/>
      <c r="BC210" s="524"/>
      <c r="BD210" s="524"/>
      <c r="BE210" s="524"/>
      <c r="BF210" s="524"/>
      <c r="BG210" s="524"/>
      <c r="BH210" s="524"/>
      <c r="BI210" s="524"/>
      <c r="BJ210" s="524"/>
      <c r="BK210" s="524"/>
      <c r="BL210" s="524"/>
      <c r="BM210" s="524"/>
      <c r="BN210" s="524"/>
      <c r="BO210" s="524"/>
      <c r="BP210" s="524"/>
      <c r="BQ210" s="524"/>
      <c r="BR210" s="524"/>
      <c r="BS210" s="524"/>
      <c r="BT210" s="524"/>
      <c r="BU210" s="524"/>
      <c r="BV210" s="524"/>
      <c r="BW210" s="524"/>
      <c r="BX210" s="524"/>
      <c r="BY210" s="524"/>
      <c r="BZ210" s="524"/>
      <c r="CA210" s="524"/>
      <c r="CB210" s="524"/>
      <c r="CC210" s="524"/>
      <c r="CD210" s="524"/>
      <c r="CE210" s="524"/>
    </row>
    <row r="211" spans="1:84" s="283" customFormat="1" hidden="1">
      <c r="A211" s="624"/>
      <c r="B211" s="549" t="s">
        <v>139</v>
      </c>
      <c r="C211" s="550"/>
      <c r="D211" s="551" t="s">
        <v>140</v>
      </c>
      <c r="E211" s="551" t="s">
        <v>141</v>
      </c>
      <c r="F211" s="551" t="s">
        <v>142</v>
      </c>
      <c r="G211" s="552" t="s">
        <v>143</v>
      </c>
      <c r="H211" s="513"/>
      <c r="I211" s="513"/>
      <c r="J211" s="513"/>
      <c r="K211" s="513"/>
      <c r="L211" s="513"/>
      <c r="M211" s="513"/>
      <c r="N211" s="513"/>
      <c r="O211" s="513"/>
      <c r="P211" s="524"/>
      <c r="Q211" s="524"/>
      <c r="R211" s="524"/>
      <c r="S211" s="524"/>
      <c r="T211" s="524"/>
      <c r="U211" s="524"/>
      <c r="V211" s="524"/>
      <c r="W211" s="524"/>
      <c r="X211" s="524"/>
      <c r="Y211" s="524"/>
      <c r="Z211" s="524"/>
      <c r="AA211" s="524"/>
      <c r="AB211" s="524"/>
      <c r="AC211" s="524"/>
      <c r="AD211" s="524"/>
      <c r="AE211" s="524"/>
      <c r="AF211" s="524"/>
      <c r="AG211" s="524"/>
      <c r="AH211" s="524"/>
      <c r="AI211" s="524"/>
      <c r="AJ211" s="524"/>
      <c r="AK211" s="524"/>
      <c r="AL211" s="524"/>
      <c r="AM211" s="524"/>
      <c r="AN211" s="524"/>
      <c r="AO211" s="524"/>
      <c r="AP211" s="524"/>
      <c r="AQ211" s="524"/>
      <c r="AR211" s="524"/>
      <c r="AS211" s="524"/>
      <c r="AT211" s="524"/>
      <c r="AU211" s="524"/>
      <c r="AV211" s="524"/>
      <c r="AW211" s="524"/>
      <c r="AX211" s="524"/>
      <c r="AY211" s="524"/>
      <c r="AZ211" s="524"/>
      <c r="BA211" s="524"/>
      <c r="BB211" s="524"/>
      <c r="BC211" s="524"/>
      <c r="BD211" s="524"/>
      <c r="BE211" s="524"/>
      <c r="BF211" s="524"/>
      <c r="BG211" s="524"/>
      <c r="BH211" s="524"/>
      <c r="BI211" s="524"/>
      <c r="BJ211" s="524"/>
      <c r="BK211" s="524"/>
      <c r="BL211" s="524"/>
      <c r="BM211" s="524"/>
      <c r="BN211" s="524"/>
      <c r="BO211" s="524"/>
      <c r="BP211" s="524"/>
      <c r="BQ211" s="524"/>
      <c r="BR211" s="524"/>
      <c r="BS211" s="524"/>
      <c r="BT211" s="524"/>
      <c r="BU211" s="524"/>
      <c r="BV211" s="524"/>
      <c r="BW211" s="524"/>
      <c r="BX211" s="524"/>
      <c r="BY211" s="524"/>
      <c r="BZ211" s="524"/>
      <c r="CA211" s="524"/>
      <c r="CB211" s="524"/>
      <c r="CC211" s="524"/>
      <c r="CD211" s="524"/>
      <c r="CE211" s="524"/>
    </row>
    <row r="212" spans="1:84" s="283" customFormat="1" ht="33" hidden="1">
      <c r="A212" s="624"/>
      <c r="B212" s="519"/>
      <c r="C212" s="553" t="s">
        <v>144</v>
      </c>
      <c r="D212" s="522"/>
      <c r="E212" s="522"/>
      <c r="F212" s="522"/>
      <c r="G212" s="522"/>
      <c r="H212" s="513"/>
      <c r="I212" s="513"/>
      <c r="J212" s="513"/>
      <c r="K212" s="513"/>
      <c r="L212" s="513"/>
      <c r="M212" s="513"/>
      <c r="N212" s="513"/>
      <c r="O212" s="513"/>
      <c r="P212" s="524"/>
      <c r="Q212" s="524"/>
      <c r="R212" s="524"/>
      <c r="S212" s="524"/>
      <c r="T212" s="524"/>
      <c r="U212" s="524"/>
      <c r="V212" s="524"/>
      <c r="W212" s="524"/>
      <c r="X212" s="524"/>
      <c r="Y212" s="524"/>
      <c r="Z212" s="524"/>
      <c r="AA212" s="524"/>
      <c r="AB212" s="524"/>
      <c r="AC212" s="524"/>
      <c r="AD212" s="524"/>
      <c r="AE212" s="524"/>
      <c r="AF212" s="524"/>
      <c r="AG212" s="524"/>
      <c r="AH212" s="524"/>
      <c r="AI212" s="524"/>
      <c r="AJ212" s="524"/>
      <c r="AK212" s="524"/>
      <c r="AL212" s="524"/>
      <c r="AM212" s="524"/>
      <c r="AN212" s="524"/>
      <c r="AO212" s="524"/>
      <c r="AP212" s="524"/>
      <c r="AQ212" s="524"/>
      <c r="AR212" s="524"/>
      <c r="AS212" s="524"/>
      <c r="AT212" s="524"/>
      <c r="AU212" s="524"/>
      <c r="AV212" s="524"/>
      <c r="AW212" s="524"/>
      <c r="AX212" s="524"/>
      <c r="AY212" s="524"/>
      <c r="AZ212" s="524"/>
      <c r="BA212" s="524"/>
      <c r="BB212" s="524"/>
      <c r="BC212" s="524"/>
      <c r="BD212" s="524"/>
      <c r="BE212" s="524"/>
      <c r="BF212" s="524"/>
      <c r="BG212" s="524"/>
      <c r="BH212" s="524"/>
      <c r="BI212" s="524"/>
      <c r="BJ212" s="524"/>
      <c r="BK212" s="524"/>
      <c r="BL212" s="524"/>
      <c r="BM212" s="524"/>
      <c r="BN212" s="524"/>
      <c r="BO212" s="524"/>
      <c r="BP212" s="524"/>
      <c r="BQ212" s="524"/>
      <c r="BR212" s="524"/>
      <c r="BS212" s="524"/>
      <c r="BT212" s="524"/>
      <c r="BU212" s="524"/>
      <c r="BV212" s="524"/>
      <c r="BW212" s="524"/>
      <c r="BX212" s="524"/>
      <c r="BY212" s="524"/>
      <c r="BZ212" s="524"/>
      <c r="CA212" s="524"/>
      <c r="CB212" s="524"/>
      <c r="CC212" s="524"/>
      <c r="CD212" s="524"/>
      <c r="CE212" s="524"/>
    </row>
    <row r="213" spans="1:84" s="283" customFormat="1" hidden="1">
      <c r="A213" s="624"/>
      <c r="B213" s="529"/>
      <c r="C213" s="554"/>
      <c r="D213" s="522"/>
      <c r="E213" s="522"/>
      <c r="F213" s="522"/>
      <c r="G213" s="522"/>
      <c r="H213" s="513"/>
      <c r="I213" s="513"/>
      <c r="J213" s="513"/>
      <c r="K213" s="513"/>
      <c r="L213" s="513"/>
      <c r="M213" s="513"/>
      <c r="N213" s="513"/>
      <c r="O213" s="513"/>
      <c r="P213" s="524"/>
      <c r="Q213" s="524"/>
      <c r="R213" s="524"/>
      <c r="S213" s="524"/>
      <c r="T213" s="524"/>
      <c r="U213" s="524"/>
      <c r="V213" s="524"/>
      <c r="W213" s="524"/>
      <c r="X213" s="524"/>
      <c r="Y213" s="524"/>
      <c r="Z213" s="524"/>
      <c r="AA213" s="524"/>
      <c r="AB213" s="524"/>
      <c r="AC213" s="524"/>
      <c r="AD213" s="524"/>
      <c r="AE213" s="524"/>
      <c r="AF213" s="524"/>
      <c r="AG213" s="524"/>
      <c r="AH213" s="524"/>
      <c r="AI213" s="524"/>
      <c r="AJ213" s="524"/>
      <c r="AK213" s="524"/>
      <c r="AL213" s="524"/>
      <c r="AM213" s="524"/>
      <c r="AN213" s="524"/>
      <c r="AO213" s="524"/>
      <c r="AP213" s="524"/>
      <c r="AQ213" s="524"/>
      <c r="AR213" s="524"/>
      <c r="AS213" s="524"/>
      <c r="AT213" s="524"/>
      <c r="AU213" s="524"/>
      <c r="AV213" s="524"/>
      <c r="AW213" s="524"/>
      <c r="AX213" s="524"/>
      <c r="AY213" s="524"/>
      <c r="AZ213" s="524"/>
      <c r="BA213" s="524"/>
      <c r="BB213" s="524"/>
      <c r="BC213" s="524"/>
      <c r="BD213" s="524"/>
      <c r="BE213" s="524"/>
      <c r="BF213" s="524"/>
      <c r="BG213" s="524"/>
      <c r="BH213" s="524"/>
      <c r="BI213" s="524"/>
      <c r="BJ213" s="524"/>
      <c r="BK213" s="524"/>
      <c r="BL213" s="524"/>
      <c r="BM213" s="524"/>
      <c r="BN213" s="524"/>
      <c r="BO213" s="524"/>
      <c r="BP213" s="524"/>
      <c r="BQ213" s="524"/>
      <c r="BR213" s="524"/>
      <c r="BS213" s="524"/>
      <c r="BT213" s="524"/>
      <c r="BU213" s="524"/>
      <c r="BV213" s="524"/>
      <c r="BW213" s="524"/>
      <c r="BX213" s="524"/>
      <c r="BY213" s="524"/>
      <c r="BZ213" s="524"/>
      <c r="CA213" s="524"/>
      <c r="CB213" s="524"/>
      <c r="CC213" s="524"/>
      <c r="CD213" s="524"/>
      <c r="CE213" s="524"/>
    </row>
    <row r="214" spans="1:84" s="283" customFormat="1" hidden="1">
      <c r="A214" s="624"/>
      <c r="B214" s="528"/>
      <c r="C214" s="515"/>
      <c r="D214" s="515"/>
      <c r="E214" s="519"/>
      <c r="F214" s="519"/>
      <c r="G214" s="519"/>
      <c r="H214" s="513"/>
      <c r="I214" s="513"/>
      <c r="J214" s="513"/>
      <c r="K214" s="513"/>
      <c r="L214" s="513"/>
      <c r="M214" s="513"/>
      <c r="N214" s="513"/>
      <c r="O214" s="513"/>
      <c r="P214" s="524"/>
      <c r="Q214" s="524"/>
      <c r="R214" s="524"/>
      <c r="S214" s="524"/>
      <c r="T214" s="524"/>
      <c r="U214" s="524"/>
      <c r="V214" s="524"/>
      <c r="W214" s="524"/>
      <c r="X214" s="524"/>
      <c r="Y214" s="524"/>
      <c r="Z214" s="524"/>
      <c r="AA214" s="524"/>
      <c r="AB214" s="524"/>
      <c r="AC214" s="524"/>
      <c r="AD214" s="524"/>
      <c r="AE214" s="524"/>
      <c r="AF214" s="524"/>
      <c r="AG214" s="524"/>
      <c r="AH214" s="524"/>
      <c r="AI214" s="524"/>
      <c r="AJ214" s="524"/>
      <c r="AK214" s="524"/>
      <c r="AL214" s="524"/>
      <c r="AM214" s="524"/>
      <c r="AN214" s="524"/>
      <c r="AO214" s="524"/>
      <c r="AP214" s="524"/>
      <c r="AQ214" s="524"/>
      <c r="AR214" s="524"/>
      <c r="AS214" s="524"/>
      <c r="AT214" s="524"/>
      <c r="AU214" s="524"/>
      <c r="AV214" s="524"/>
      <c r="AW214" s="524"/>
      <c r="AX214" s="524"/>
      <c r="AY214" s="524"/>
      <c r="AZ214" s="524"/>
      <c r="BA214" s="524"/>
      <c r="BB214" s="524"/>
      <c r="BC214" s="524"/>
      <c r="BD214" s="524"/>
      <c r="BE214" s="524"/>
      <c r="BF214" s="524"/>
      <c r="BG214" s="524"/>
      <c r="BH214" s="524"/>
      <c r="BI214" s="524"/>
      <c r="BJ214" s="524"/>
      <c r="BK214" s="524"/>
      <c r="BL214" s="524"/>
      <c r="BM214" s="524"/>
      <c r="BN214" s="524"/>
      <c r="BO214" s="524"/>
      <c r="BP214" s="524"/>
      <c r="BQ214" s="524"/>
      <c r="BR214" s="524"/>
      <c r="BS214" s="524"/>
      <c r="BT214" s="524"/>
      <c r="BU214" s="524"/>
      <c r="BV214" s="524"/>
      <c r="BW214" s="524"/>
      <c r="BX214" s="524"/>
      <c r="BY214" s="524"/>
      <c r="BZ214" s="524"/>
      <c r="CA214" s="524"/>
      <c r="CB214" s="524"/>
      <c r="CC214" s="524"/>
      <c r="CD214" s="524"/>
      <c r="CE214" s="524"/>
    </row>
    <row r="215" spans="1:84" s="283" customFormat="1" hidden="1">
      <c r="A215" s="624"/>
      <c r="B215" s="544" t="s">
        <v>145</v>
      </c>
      <c r="C215" s="515"/>
      <c r="D215" s="515"/>
      <c r="E215" s="519"/>
      <c r="F215" s="519"/>
      <c r="G215" s="519"/>
      <c r="H215" s="513"/>
      <c r="I215" s="513"/>
      <c r="J215" s="513"/>
      <c r="K215" s="513"/>
      <c r="L215" s="513"/>
      <c r="M215" s="513"/>
      <c r="N215" s="513"/>
      <c r="O215" s="513"/>
      <c r="P215" s="524"/>
      <c r="Q215" s="524"/>
      <c r="R215" s="524"/>
      <c r="S215" s="524"/>
      <c r="T215" s="524"/>
      <c r="U215" s="524"/>
      <c r="V215" s="524"/>
      <c r="W215" s="524"/>
      <c r="X215" s="524"/>
      <c r="Y215" s="524"/>
      <c r="Z215" s="524"/>
      <c r="AA215" s="524"/>
      <c r="AB215" s="524"/>
      <c r="AC215" s="524"/>
      <c r="AD215" s="524"/>
      <c r="AE215" s="524"/>
      <c r="AF215" s="524"/>
      <c r="AG215" s="524"/>
      <c r="AH215" s="524"/>
      <c r="AI215" s="524"/>
      <c r="AJ215" s="524"/>
      <c r="AK215" s="524"/>
      <c r="AL215" s="524"/>
      <c r="AM215" s="524"/>
      <c r="AN215" s="524"/>
      <c r="AO215" s="524"/>
      <c r="AP215" s="524"/>
      <c r="AQ215" s="524"/>
      <c r="AR215" s="524"/>
      <c r="AS215" s="524"/>
      <c r="AT215" s="524"/>
      <c r="AU215" s="524"/>
      <c r="AV215" s="524"/>
      <c r="AW215" s="524"/>
      <c r="AX215" s="524"/>
      <c r="AY215" s="524"/>
      <c r="AZ215" s="524"/>
      <c r="BA215" s="524"/>
      <c r="BB215" s="524"/>
      <c r="BC215" s="524"/>
      <c r="BD215" s="524"/>
      <c r="BE215" s="524"/>
      <c r="BF215" s="524"/>
      <c r="BG215" s="524"/>
      <c r="BH215" s="524"/>
      <c r="BI215" s="524"/>
      <c r="BJ215" s="524"/>
      <c r="BK215" s="524"/>
      <c r="BL215" s="524"/>
      <c r="BM215" s="524"/>
      <c r="BN215" s="524"/>
      <c r="BO215" s="524"/>
      <c r="BP215" s="524"/>
      <c r="BQ215" s="524"/>
      <c r="BR215" s="524"/>
      <c r="BS215" s="524"/>
      <c r="BT215" s="524"/>
      <c r="BU215" s="524"/>
      <c r="BV215" s="524"/>
      <c r="BW215" s="524"/>
      <c r="BX215" s="524"/>
      <c r="BY215" s="524"/>
      <c r="BZ215" s="524"/>
      <c r="CA215" s="524"/>
      <c r="CB215" s="524"/>
      <c r="CC215" s="524"/>
      <c r="CD215" s="524"/>
      <c r="CE215" s="524"/>
    </row>
    <row r="216" spans="1:84" s="283" customFormat="1" hidden="1">
      <c r="A216" s="624"/>
      <c r="B216" s="528"/>
      <c r="C216" s="514" t="s">
        <v>63</v>
      </c>
      <c r="D216" s="545" t="s">
        <v>62</v>
      </c>
      <c r="E216" s="555" t="str">
        <f>IF($F$16="","תא זה יעודכן אוטומטית עם מילוי סעיף 5.1",$F$16)</f>
        <v>תא זה יעודכן אוטומטית עם מילוי סעיף 5.1</v>
      </c>
      <c r="F216" s="529"/>
      <c r="G216" s="513"/>
      <c r="H216" s="513"/>
      <c r="I216" s="513"/>
      <c r="J216" s="513"/>
      <c r="K216" s="513"/>
      <c r="L216" s="513"/>
      <c r="M216" s="513"/>
      <c r="N216" s="513"/>
      <c r="O216" s="513"/>
      <c r="P216" s="524"/>
      <c r="Q216" s="524"/>
      <c r="R216" s="524"/>
      <c r="S216" s="524"/>
      <c r="T216" s="524"/>
      <c r="U216" s="524"/>
      <c r="V216" s="524"/>
      <c r="W216" s="524"/>
      <c r="X216" s="524"/>
      <c r="Y216" s="524"/>
      <c r="Z216" s="524"/>
      <c r="AA216" s="524"/>
      <c r="AB216" s="524"/>
      <c r="AC216" s="524"/>
      <c r="AD216" s="524"/>
      <c r="AE216" s="524"/>
      <c r="AF216" s="524"/>
      <c r="AG216" s="524"/>
      <c r="AH216" s="524"/>
      <c r="AI216" s="524"/>
      <c r="AJ216" s="524"/>
      <c r="AK216" s="524"/>
      <c r="AL216" s="524"/>
      <c r="AM216" s="524"/>
      <c r="AN216" s="524"/>
      <c r="AO216" s="524"/>
      <c r="AP216" s="524"/>
      <c r="AQ216" s="524"/>
      <c r="AR216" s="524"/>
      <c r="AS216" s="524"/>
      <c r="AT216" s="524"/>
      <c r="AU216" s="524"/>
      <c r="AV216" s="524"/>
      <c r="AW216" s="524"/>
      <c r="AX216" s="524"/>
      <c r="AY216" s="524"/>
      <c r="AZ216" s="524"/>
      <c r="BA216" s="524"/>
      <c r="BB216" s="524"/>
      <c r="BC216" s="524"/>
      <c r="BD216" s="524"/>
      <c r="BE216" s="524"/>
      <c r="BF216" s="524"/>
      <c r="BG216" s="524"/>
      <c r="BH216" s="524"/>
      <c r="BI216" s="524"/>
      <c r="BJ216" s="524"/>
      <c r="BK216" s="524"/>
      <c r="BL216" s="524"/>
      <c r="BM216" s="524"/>
      <c r="BN216" s="524"/>
      <c r="BO216" s="524"/>
      <c r="BP216" s="524"/>
      <c r="BQ216" s="524"/>
      <c r="BR216" s="524"/>
      <c r="BS216" s="524"/>
      <c r="BT216" s="524"/>
      <c r="BU216" s="524"/>
      <c r="BV216" s="524"/>
      <c r="BW216" s="524"/>
      <c r="BX216" s="524"/>
      <c r="BY216" s="524"/>
      <c r="BZ216" s="524"/>
      <c r="CA216" s="524"/>
      <c r="CB216" s="524"/>
      <c r="CC216" s="524"/>
      <c r="CD216" s="524"/>
      <c r="CE216" s="524"/>
    </row>
    <row r="217" spans="1:84" s="283" customFormat="1" hidden="1">
      <c r="A217" s="624"/>
      <c r="B217" s="556"/>
      <c r="C217" s="817" t="str">
        <f>IF(E16="","תא זה יעודכן אוטומטית עם מילוי סעיף 5.1",(IF(E16="אחר (פרט בהערות)",H16,E16)))</f>
        <v>תא זה יעודכן אוטומטית עם מילוי סעיף 5.1</v>
      </c>
      <c r="D217" s="557" t="s">
        <v>146</v>
      </c>
      <c r="E217" s="494"/>
      <c r="F217" s="558"/>
      <c r="G217" s="558"/>
      <c r="H217" s="513"/>
      <c r="I217" s="513"/>
      <c r="J217" s="513"/>
      <c r="K217" s="513"/>
      <c r="L217" s="513"/>
      <c r="M217" s="513"/>
      <c r="N217" s="513"/>
      <c r="O217" s="513"/>
      <c r="P217" s="524"/>
      <c r="Q217" s="524"/>
      <c r="R217" s="524"/>
      <c r="S217" s="524"/>
      <c r="T217" s="524"/>
      <c r="U217" s="524"/>
      <c r="V217" s="524"/>
      <c r="W217" s="524"/>
      <c r="X217" s="524"/>
      <c r="Y217" s="524"/>
      <c r="Z217" s="524"/>
      <c r="AA217" s="524"/>
      <c r="AB217" s="524"/>
      <c r="AC217" s="524"/>
      <c r="AD217" s="524"/>
      <c r="AE217" s="524"/>
      <c r="AF217" s="524"/>
      <c r="AG217" s="524"/>
      <c r="AH217" s="524"/>
      <c r="AI217" s="524"/>
      <c r="AJ217" s="524"/>
      <c r="AK217" s="524"/>
      <c r="AL217" s="524"/>
      <c r="AM217" s="524"/>
      <c r="AN217" s="524"/>
      <c r="AO217" s="524"/>
      <c r="AP217" s="524"/>
      <c r="AQ217" s="524"/>
      <c r="AR217" s="524"/>
      <c r="AS217" s="524"/>
      <c r="AT217" s="524"/>
      <c r="AU217" s="524"/>
      <c r="AV217" s="524"/>
      <c r="AW217" s="524"/>
      <c r="AX217" s="524"/>
      <c r="AY217" s="524"/>
      <c r="AZ217" s="524"/>
      <c r="BA217" s="524"/>
      <c r="BB217" s="524"/>
      <c r="BC217" s="524"/>
      <c r="BD217" s="524"/>
      <c r="BE217" s="524"/>
      <c r="BF217" s="524"/>
      <c r="BG217" s="524"/>
      <c r="BH217" s="524"/>
      <c r="BI217" s="524"/>
      <c r="BJ217" s="524"/>
      <c r="BK217" s="524"/>
      <c r="BL217" s="524"/>
      <c r="BM217" s="524"/>
      <c r="BN217" s="524"/>
      <c r="BO217" s="524"/>
      <c r="BP217" s="524"/>
      <c r="BQ217" s="524"/>
      <c r="BR217" s="524"/>
      <c r="BS217" s="524"/>
      <c r="BT217" s="524"/>
      <c r="BU217" s="524"/>
      <c r="BV217" s="524"/>
      <c r="BW217" s="524"/>
      <c r="BX217" s="524"/>
      <c r="BY217" s="524"/>
      <c r="BZ217" s="524"/>
      <c r="CA217" s="524"/>
      <c r="CB217" s="524"/>
      <c r="CC217" s="524"/>
      <c r="CD217" s="524"/>
      <c r="CE217" s="524"/>
    </row>
    <row r="218" spans="1:84" s="283" customFormat="1" hidden="1">
      <c r="A218" s="624"/>
      <c r="B218" s="556"/>
      <c r="C218" s="818"/>
      <c r="D218" s="559" t="s">
        <v>78</v>
      </c>
      <c r="E218" s="522"/>
      <c r="F218" s="513"/>
      <c r="G218" s="513"/>
      <c r="H218" s="513"/>
      <c r="I218" s="513"/>
      <c r="J218" s="513"/>
      <c r="K218" s="513"/>
      <c r="L218" s="513"/>
      <c r="M218" s="513"/>
      <c r="N218" s="513"/>
      <c r="O218" s="513"/>
      <c r="P218" s="524"/>
      <c r="Q218" s="524"/>
      <c r="R218" s="524"/>
      <c r="S218" s="524"/>
      <c r="T218" s="524"/>
      <c r="U218" s="524"/>
      <c r="V218" s="524"/>
      <c r="W218" s="524"/>
      <c r="X218" s="524"/>
      <c r="Y218" s="524"/>
      <c r="Z218" s="524"/>
      <c r="AA218" s="524"/>
      <c r="AB218" s="524"/>
      <c r="AC218" s="524"/>
      <c r="AD218" s="524"/>
      <c r="AE218" s="524"/>
      <c r="AF218" s="524"/>
      <c r="AG218" s="524"/>
      <c r="AH218" s="524"/>
      <c r="AI218" s="524"/>
      <c r="AJ218" s="524"/>
      <c r="AK218" s="524"/>
      <c r="AL218" s="524"/>
      <c r="AM218" s="524"/>
      <c r="AN218" s="524"/>
      <c r="AO218" s="524"/>
      <c r="AP218" s="524"/>
      <c r="AQ218" s="524"/>
      <c r="AR218" s="524"/>
      <c r="AS218" s="524"/>
      <c r="AT218" s="524"/>
      <c r="AU218" s="524"/>
      <c r="AV218" s="524"/>
      <c r="AW218" s="524"/>
      <c r="AX218" s="524"/>
      <c r="AY218" s="524"/>
      <c r="AZ218" s="524"/>
      <c r="BA218" s="524"/>
      <c r="BB218" s="524"/>
      <c r="BC218" s="524"/>
      <c r="BD218" s="524"/>
      <c r="BE218" s="524"/>
      <c r="BF218" s="524"/>
      <c r="BG218" s="524"/>
      <c r="BH218" s="524"/>
      <c r="BI218" s="524"/>
      <c r="BJ218" s="524"/>
      <c r="BK218" s="524"/>
      <c r="BL218" s="524"/>
      <c r="BM218" s="524"/>
      <c r="BN218" s="524"/>
      <c r="BO218" s="524"/>
      <c r="BP218" s="524"/>
      <c r="BQ218" s="524"/>
      <c r="BR218" s="524"/>
      <c r="BS218" s="524"/>
      <c r="BT218" s="524"/>
      <c r="BU218" s="524"/>
      <c r="BV218" s="524"/>
      <c r="BW218" s="524"/>
      <c r="BX218" s="524"/>
      <c r="BY218" s="524"/>
      <c r="BZ218" s="524"/>
      <c r="CA218" s="524"/>
      <c r="CB218" s="524"/>
      <c r="CC218" s="524"/>
      <c r="CD218" s="524"/>
      <c r="CE218" s="524"/>
    </row>
    <row r="219" spans="1:84" s="283" customFormat="1" hidden="1">
      <c r="A219" s="629"/>
      <c r="B219" s="528"/>
      <c r="C219" s="519"/>
      <c r="D219" s="528"/>
      <c r="E219" s="515"/>
      <c r="F219" s="515"/>
      <c r="G219" s="515"/>
      <c r="H219" s="513"/>
      <c r="I219" s="513"/>
      <c r="J219" s="513"/>
      <c r="K219" s="513"/>
      <c r="L219" s="513"/>
      <c r="M219" s="513"/>
      <c r="N219" s="513"/>
      <c r="O219" s="513"/>
      <c r="P219" s="524"/>
      <c r="Q219" s="524"/>
      <c r="R219" s="524"/>
      <c r="S219" s="524"/>
      <c r="T219" s="524"/>
      <c r="U219" s="524"/>
      <c r="V219" s="524"/>
      <c r="W219" s="524"/>
      <c r="X219" s="524"/>
      <c r="Y219" s="524"/>
      <c r="Z219" s="524"/>
      <c r="AA219" s="524"/>
      <c r="AB219" s="524"/>
      <c r="AC219" s="524"/>
      <c r="AD219" s="524"/>
      <c r="AE219" s="524"/>
      <c r="AF219" s="524"/>
      <c r="AG219" s="524"/>
      <c r="AH219" s="524"/>
      <c r="AI219" s="524"/>
      <c r="AJ219" s="524"/>
      <c r="AK219" s="524"/>
      <c r="AL219" s="524"/>
      <c r="AM219" s="524"/>
      <c r="AN219" s="524"/>
      <c r="AO219" s="524"/>
      <c r="AP219" s="524"/>
      <c r="AQ219" s="524"/>
      <c r="AR219" s="524"/>
      <c r="AS219" s="524"/>
      <c r="AT219" s="524"/>
      <c r="AU219" s="524"/>
      <c r="AV219" s="524"/>
      <c r="AW219" s="524"/>
      <c r="AX219" s="524"/>
      <c r="AY219" s="524"/>
      <c r="AZ219" s="524"/>
      <c r="BA219" s="524"/>
      <c r="BB219" s="524"/>
      <c r="BC219" s="524"/>
      <c r="BD219" s="524"/>
      <c r="BE219" s="524"/>
      <c r="BF219" s="524"/>
      <c r="BG219" s="524"/>
      <c r="BH219" s="524"/>
      <c r="BI219" s="524"/>
      <c r="BJ219" s="524"/>
      <c r="BK219" s="524"/>
      <c r="BL219" s="524"/>
      <c r="BM219" s="524"/>
      <c r="BN219" s="524"/>
      <c r="BO219" s="524"/>
      <c r="BP219" s="524"/>
      <c r="BQ219" s="524"/>
      <c r="BR219" s="524"/>
      <c r="BS219" s="524"/>
      <c r="BT219" s="524"/>
      <c r="BU219" s="524"/>
      <c r="BV219" s="524"/>
      <c r="BW219" s="524"/>
      <c r="BX219" s="524"/>
      <c r="BY219" s="524"/>
      <c r="BZ219" s="524"/>
      <c r="CA219" s="524"/>
      <c r="CB219" s="524"/>
      <c r="CC219" s="524"/>
      <c r="CD219" s="524"/>
      <c r="CE219" s="524"/>
    </row>
    <row r="220" spans="1:84" s="283" customFormat="1" hidden="1">
      <c r="A220" s="475"/>
      <c r="B220" s="560" t="s">
        <v>239</v>
      </c>
      <c r="C220" s="560" t="s">
        <v>240</v>
      </c>
      <c r="D220" s="560" t="s">
        <v>163</v>
      </c>
      <c r="E220" s="560" t="s">
        <v>78</v>
      </c>
      <c r="R220" s="561"/>
      <c r="S220" s="562"/>
      <c r="T220" s="562"/>
      <c r="U220" s="562"/>
      <c r="V220" s="524"/>
      <c r="W220" s="524"/>
      <c r="X220" s="524"/>
      <c r="Y220" s="524"/>
      <c r="Z220" s="524"/>
      <c r="AA220" s="524"/>
      <c r="AB220" s="524"/>
      <c r="AC220" s="524"/>
      <c r="AD220" s="524"/>
      <c r="AE220" s="524"/>
      <c r="AF220" s="524"/>
      <c r="AG220" s="524"/>
      <c r="AH220" s="524"/>
      <c r="AI220" s="524"/>
      <c r="AJ220" s="524"/>
      <c r="AK220" s="524"/>
      <c r="AL220" s="524"/>
      <c r="AM220" s="524"/>
      <c r="AN220" s="524"/>
      <c r="AO220" s="524"/>
      <c r="AP220" s="524"/>
      <c r="AQ220" s="524"/>
      <c r="AR220" s="524"/>
      <c r="AS220" s="524"/>
      <c r="AT220" s="524"/>
      <c r="AU220" s="524"/>
      <c r="AV220" s="524"/>
      <c r="AW220" s="524"/>
      <c r="AX220" s="524"/>
      <c r="AY220" s="524"/>
      <c r="AZ220" s="524"/>
      <c r="BA220" s="524"/>
      <c r="BB220" s="524"/>
      <c r="BC220" s="524"/>
      <c r="BD220" s="524"/>
      <c r="BE220" s="524"/>
      <c r="BF220" s="524"/>
      <c r="BG220" s="524"/>
      <c r="BH220" s="524"/>
      <c r="BI220" s="524"/>
      <c r="BJ220" s="524"/>
      <c r="BK220" s="524"/>
      <c r="BL220" s="524"/>
      <c r="BM220" s="524"/>
      <c r="BN220" s="524"/>
      <c r="BO220" s="524"/>
      <c r="BP220" s="524"/>
      <c r="BQ220" s="524"/>
      <c r="BR220" s="524"/>
      <c r="BS220" s="524"/>
      <c r="BT220" s="524"/>
      <c r="BU220" s="524"/>
      <c r="BV220" s="524"/>
      <c r="BW220" s="524"/>
      <c r="BX220" s="524"/>
      <c r="BY220" s="524"/>
      <c r="BZ220" s="524"/>
      <c r="CA220" s="524"/>
      <c r="CB220" s="524"/>
      <c r="CC220" s="524"/>
      <c r="CD220" s="524"/>
      <c r="CE220" s="524"/>
    </row>
    <row r="221" spans="1:84" s="283" customFormat="1" ht="49.5" hidden="1">
      <c r="A221" s="475"/>
      <c r="B221" s="563" t="s">
        <v>237</v>
      </c>
      <c r="C221" s="478"/>
      <c r="D221" s="564"/>
      <c r="E221" s="564"/>
      <c r="R221" s="561"/>
      <c r="S221" s="562"/>
      <c r="T221" s="562"/>
      <c r="U221" s="562"/>
      <c r="V221" s="524"/>
      <c r="W221" s="524"/>
      <c r="X221" s="524"/>
      <c r="Y221" s="524"/>
      <c r="Z221" s="524"/>
      <c r="AA221" s="524"/>
      <c r="AB221" s="524"/>
      <c r="AC221" s="524"/>
      <c r="AD221" s="524"/>
      <c r="AE221" s="524"/>
      <c r="AF221" s="524"/>
      <c r="AG221" s="524"/>
      <c r="AH221" s="524"/>
      <c r="AI221" s="524"/>
      <c r="AJ221" s="524"/>
      <c r="AK221" s="524"/>
      <c r="AL221" s="524"/>
      <c r="AM221" s="524"/>
      <c r="AN221" s="524"/>
      <c r="AO221" s="524"/>
      <c r="AP221" s="524"/>
      <c r="AQ221" s="524"/>
      <c r="AR221" s="524"/>
      <c r="AS221" s="524"/>
      <c r="AT221" s="524"/>
      <c r="AU221" s="524"/>
      <c r="AV221" s="524"/>
      <c r="AW221" s="524"/>
      <c r="AX221" s="524"/>
      <c r="AY221" s="524"/>
      <c r="AZ221" s="524"/>
      <c r="BA221" s="524"/>
      <c r="BB221" s="524"/>
      <c r="BC221" s="524"/>
      <c r="BD221" s="524"/>
      <c r="BE221" s="524"/>
      <c r="BF221" s="524"/>
      <c r="BG221" s="524"/>
      <c r="BH221" s="524"/>
      <c r="BI221" s="524"/>
      <c r="BJ221" s="524"/>
      <c r="BK221" s="524"/>
      <c r="BL221" s="524"/>
      <c r="BM221" s="524"/>
      <c r="BN221" s="524"/>
      <c r="BO221" s="524"/>
      <c r="BP221" s="524"/>
      <c r="BQ221" s="524"/>
      <c r="BR221" s="524"/>
      <c r="BS221" s="524"/>
      <c r="BT221" s="524"/>
      <c r="BU221" s="524"/>
      <c r="BV221" s="524"/>
      <c r="BW221" s="524"/>
      <c r="BX221" s="524"/>
      <c r="BY221" s="524"/>
      <c r="BZ221" s="524"/>
      <c r="CA221" s="524"/>
      <c r="CB221" s="524"/>
      <c r="CC221" s="524"/>
      <c r="CD221" s="524"/>
      <c r="CE221" s="524"/>
    </row>
    <row r="222" spans="1:84" s="283" customFormat="1" ht="20.25" hidden="1">
      <c r="A222" s="475"/>
      <c r="B222" s="283" t="s">
        <v>238</v>
      </c>
      <c r="C222" s="478"/>
      <c r="D222" s="564"/>
      <c r="E222" s="564"/>
      <c r="F222" s="565"/>
      <c r="G222" s="565"/>
      <c r="H222" s="566"/>
      <c r="I222" s="566"/>
      <c r="J222" s="566"/>
      <c r="K222" s="566"/>
      <c r="L222" s="566"/>
      <c r="M222" s="566"/>
      <c r="N222" s="566"/>
      <c r="O222" s="566"/>
      <c r="P222" s="515"/>
      <c r="Q222" s="524"/>
      <c r="R222" s="524"/>
      <c r="S222" s="524"/>
      <c r="T222" s="524"/>
      <c r="U222" s="524"/>
      <c r="V222" s="524"/>
      <c r="W222" s="524"/>
      <c r="X222" s="524"/>
      <c r="Y222" s="524"/>
      <c r="Z222" s="524"/>
      <c r="AA222" s="524"/>
      <c r="AB222" s="524"/>
      <c r="AC222" s="524"/>
      <c r="AD222" s="524"/>
      <c r="AE222" s="524"/>
      <c r="AF222" s="524"/>
      <c r="AG222" s="524"/>
      <c r="AH222" s="524"/>
      <c r="AI222" s="524"/>
      <c r="AJ222" s="524"/>
      <c r="AK222" s="524"/>
      <c r="AL222" s="524"/>
      <c r="AM222" s="524"/>
      <c r="AN222" s="524"/>
      <c r="AO222" s="524"/>
      <c r="AP222" s="524"/>
      <c r="AQ222" s="524"/>
      <c r="AR222" s="524"/>
      <c r="AS222" s="524"/>
      <c r="AT222" s="524"/>
      <c r="AU222" s="524"/>
      <c r="AV222" s="524"/>
      <c r="AW222" s="524"/>
      <c r="AX222" s="524"/>
      <c r="AY222" s="524"/>
      <c r="AZ222" s="524"/>
      <c r="BA222" s="524"/>
      <c r="BB222" s="524"/>
      <c r="BC222" s="524"/>
      <c r="BD222" s="524"/>
      <c r="BE222" s="524"/>
      <c r="BF222" s="524"/>
      <c r="BG222" s="524"/>
      <c r="BH222" s="524"/>
      <c r="BI222" s="524"/>
      <c r="BJ222" s="524"/>
      <c r="BK222" s="524"/>
      <c r="BL222" s="524"/>
      <c r="BM222" s="524"/>
      <c r="BN222" s="524"/>
      <c r="BO222" s="524"/>
      <c r="BP222" s="524"/>
      <c r="BQ222" s="524"/>
      <c r="BR222" s="524"/>
      <c r="BS222" s="524"/>
      <c r="BT222" s="524"/>
      <c r="BU222" s="524"/>
      <c r="BV222" s="524"/>
      <c r="BW222" s="524"/>
      <c r="BX222" s="524"/>
      <c r="BY222" s="524"/>
      <c r="BZ222" s="524"/>
      <c r="CA222" s="524"/>
      <c r="CB222" s="524"/>
      <c r="CC222" s="524"/>
      <c r="CD222" s="524"/>
      <c r="CE222" s="524"/>
      <c r="CF222" s="524"/>
    </row>
    <row r="223" spans="1:84" s="283" customFormat="1" ht="20.25" hidden="1">
      <c r="A223" s="475"/>
      <c r="C223" s="478"/>
      <c r="D223" s="564"/>
      <c r="E223" s="564"/>
      <c r="F223" s="565"/>
      <c r="G223" s="565"/>
      <c r="H223" s="566"/>
      <c r="I223" s="566"/>
      <c r="J223" s="566"/>
      <c r="K223" s="566"/>
      <c r="L223" s="566"/>
      <c r="M223" s="566"/>
      <c r="N223" s="566"/>
      <c r="O223" s="566"/>
      <c r="P223" s="515"/>
      <c r="Q223" s="524"/>
      <c r="R223" s="524"/>
      <c r="S223" s="524"/>
      <c r="T223" s="524"/>
      <c r="U223" s="524"/>
      <c r="V223" s="524"/>
      <c r="W223" s="524"/>
      <c r="X223" s="524"/>
      <c r="Y223" s="524"/>
      <c r="Z223" s="524"/>
      <c r="AA223" s="524"/>
      <c r="AB223" s="524"/>
      <c r="AC223" s="524"/>
      <c r="AD223" s="524"/>
      <c r="AE223" s="524"/>
      <c r="AF223" s="524"/>
      <c r="AG223" s="524"/>
      <c r="AH223" s="524"/>
      <c r="AI223" s="524"/>
      <c r="AJ223" s="524"/>
      <c r="AK223" s="524"/>
      <c r="AL223" s="524"/>
      <c r="AM223" s="524"/>
      <c r="AN223" s="524"/>
      <c r="AO223" s="524"/>
      <c r="AP223" s="524"/>
      <c r="AQ223" s="524"/>
      <c r="AR223" s="524"/>
      <c r="AS223" s="524"/>
      <c r="AT223" s="524"/>
      <c r="AU223" s="524"/>
      <c r="AV223" s="524"/>
      <c r="AW223" s="524"/>
      <c r="AX223" s="524"/>
      <c r="AY223" s="524"/>
      <c r="AZ223" s="524"/>
      <c r="BA223" s="524"/>
      <c r="BB223" s="524"/>
      <c r="BC223" s="524"/>
      <c r="BD223" s="524"/>
      <c r="BE223" s="524"/>
      <c r="BF223" s="524"/>
      <c r="BG223" s="524"/>
      <c r="BH223" s="524"/>
      <c r="BI223" s="524"/>
      <c r="BJ223" s="524"/>
      <c r="BK223" s="524"/>
      <c r="BL223" s="524"/>
      <c r="BM223" s="524"/>
      <c r="BN223" s="524"/>
      <c r="BO223" s="524"/>
      <c r="BP223" s="524"/>
      <c r="BQ223" s="524"/>
      <c r="BR223" s="524"/>
      <c r="BS223" s="524"/>
      <c r="BT223" s="524"/>
      <c r="BU223" s="524"/>
      <c r="BV223" s="524"/>
      <c r="BW223" s="524"/>
      <c r="BX223" s="524"/>
      <c r="BY223" s="524"/>
      <c r="BZ223" s="524"/>
      <c r="CA223" s="524"/>
      <c r="CB223" s="524"/>
      <c r="CC223" s="524"/>
      <c r="CD223" s="524"/>
      <c r="CE223" s="524"/>
      <c r="CF223" s="524"/>
    </row>
    <row r="224" spans="1:84" s="283" customFormat="1" ht="20.25" hidden="1">
      <c r="A224" s="475"/>
      <c r="C224" s="478"/>
      <c r="D224" s="564"/>
      <c r="E224" s="564"/>
      <c r="F224" s="565"/>
      <c r="G224" s="565"/>
      <c r="H224" s="566"/>
      <c r="I224" s="566"/>
      <c r="J224" s="566"/>
      <c r="K224" s="566"/>
      <c r="L224" s="566"/>
      <c r="M224" s="566"/>
      <c r="N224" s="566"/>
      <c r="O224" s="566"/>
      <c r="P224" s="515"/>
      <c r="Q224" s="524"/>
      <c r="R224" s="524"/>
      <c r="S224" s="524"/>
      <c r="T224" s="524"/>
      <c r="U224" s="524"/>
      <c r="V224" s="524"/>
      <c r="W224" s="524"/>
      <c r="X224" s="524"/>
      <c r="Y224" s="524"/>
      <c r="Z224" s="524"/>
      <c r="AA224" s="524"/>
      <c r="AB224" s="524"/>
      <c r="AC224" s="524"/>
      <c r="AD224" s="524"/>
      <c r="AE224" s="524"/>
      <c r="AF224" s="524"/>
      <c r="AG224" s="524"/>
      <c r="AH224" s="524"/>
      <c r="AI224" s="524"/>
      <c r="AJ224" s="524"/>
      <c r="AK224" s="524"/>
      <c r="AL224" s="524"/>
      <c r="AM224" s="524"/>
      <c r="AN224" s="524"/>
      <c r="AO224" s="524"/>
      <c r="AP224" s="524"/>
      <c r="AQ224" s="524"/>
      <c r="AR224" s="524"/>
      <c r="AS224" s="524"/>
      <c r="AT224" s="524"/>
      <c r="AU224" s="524"/>
      <c r="AV224" s="524"/>
      <c r="AW224" s="524"/>
      <c r="AX224" s="524"/>
      <c r="AY224" s="524"/>
      <c r="AZ224" s="524"/>
      <c r="BA224" s="524"/>
      <c r="BB224" s="524"/>
      <c r="BC224" s="524"/>
      <c r="BD224" s="524"/>
      <c r="BE224" s="524"/>
      <c r="BF224" s="524"/>
      <c r="BG224" s="524"/>
      <c r="BH224" s="524"/>
      <c r="BI224" s="524"/>
      <c r="BJ224" s="524"/>
      <c r="BK224" s="524"/>
      <c r="BL224" s="524"/>
      <c r="BM224" s="524"/>
      <c r="BN224" s="524"/>
      <c r="BO224" s="524"/>
      <c r="BP224" s="524"/>
      <c r="BQ224" s="524"/>
      <c r="BR224" s="524"/>
      <c r="BS224" s="524"/>
      <c r="BT224" s="524"/>
      <c r="BU224" s="524"/>
      <c r="BV224" s="524"/>
      <c r="BW224" s="524"/>
      <c r="BX224" s="524"/>
      <c r="BY224" s="524"/>
      <c r="BZ224" s="524"/>
      <c r="CA224" s="524"/>
      <c r="CB224" s="524"/>
      <c r="CC224" s="524"/>
      <c r="CD224" s="524"/>
      <c r="CE224" s="524"/>
      <c r="CF224" s="524"/>
    </row>
    <row r="225" spans="1:84" s="283" customFormat="1" ht="20.25" hidden="1">
      <c r="A225" s="475"/>
      <c r="C225" s="478"/>
      <c r="D225" s="564"/>
      <c r="E225" s="564"/>
      <c r="F225" s="565"/>
      <c r="G225" s="565"/>
      <c r="H225" s="566"/>
      <c r="I225" s="566"/>
      <c r="J225" s="566"/>
      <c r="K225" s="566"/>
      <c r="L225" s="566"/>
      <c r="M225" s="566"/>
      <c r="N225" s="566"/>
      <c r="O225" s="566"/>
      <c r="P225" s="515"/>
      <c r="Q225" s="524"/>
      <c r="R225" s="524"/>
      <c r="S225" s="524"/>
      <c r="T225" s="524"/>
      <c r="U225" s="524"/>
      <c r="V225" s="524"/>
      <c r="W225" s="524"/>
      <c r="X225" s="524"/>
      <c r="Y225" s="524"/>
      <c r="Z225" s="524"/>
      <c r="AA225" s="524"/>
      <c r="AB225" s="524"/>
      <c r="AC225" s="524"/>
      <c r="AD225" s="524"/>
      <c r="AE225" s="524"/>
      <c r="AF225" s="524"/>
      <c r="AG225" s="524"/>
      <c r="AH225" s="524"/>
      <c r="AI225" s="524"/>
      <c r="AJ225" s="524"/>
      <c r="AK225" s="524"/>
      <c r="AL225" s="524"/>
      <c r="AM225" s="524"/>
      <c r="AN225" s="524"/>
      <c r="AO225" s="524"/>
      <c r="AP225" s="524"/>
      <c r="AQ225" s="524"/>
      <c r="AR225" s="524"/>
      <c r="AS225" s="524"/>
      <c r="AT225" s="524"/>
      <c r="AU225" s="524"/>
      <c r="AV225" s="524"/>
      <c r="AW225" s="524"/>
      <c r="AX225" s="524"/>
      <c r="AY225" s="524"/>
      <c r="AZ225" s="524"/>
      <c r="BA225" s="524"/>
      <c r="BB225" s="524"/>
      <c r="BC225" s="524"/>
      <c r="BD225" s="524"/>
      <c r="BE225" s="524"/>
      <c r="BF225" s="524"/>
      <c r="BG225" s="524"/>
      <c r="BH225" s="524"/>
      <c r="BI225" s="524"/>
      <c r="BJ225" s="524"/>
      <c r="BK225" s="524"/>
      <c r="BL225" s="524"/>
      <c r="BM225" s="524"/>
      <c r="BN225" s="524"/>
      <c r="BO225" s="524"/>
      <c r="BP225" s="524"/>
      <c r="BQ225" s="524"/>
      <c r="BR225" s="524"/>
      <c r="BS225" s="524"/>
      <c r="BT225" s="524"/>
      <c r="BU225" s="524"/>
      <c r="BV225" s="524"/>
      <c r="BW225" s="524"/>
      <c r="BX225" s="524"/>
      <c r="BY225" s="524"/>
      <c r="BZ225" s="524"/>
      <c r="CA225" s="524"/>
      <c r="CB225" s="524"/>
      <c r="CC225" s="524"/>
      <c r="CD225" s="524"/>
      <c r="CE225" s="524"/>
      <c r="CF225" s="524"/>
    </row>
    <row r="226" spans="1:84" s="283" customFormat="1" ht="20.25" hidden="1">
      <c r="A226" s="475"/>
      <c r="C226" s="478"/>
      <c r="D226" s="564"/>
      <c r="E226" s="564"/>
      <c r="F226" s="565"/>
      <c r="G226" s="565"/>
      <c r="H226" s="566"/>
      <c r="I226" s="566"/>
      <c r="J226" s="566"/>
      <c r="K226" s="566"/>
      <c r="L226" s="566"/>
      <c r="M226" s="566"/>
      <c r="N226" s="566"/>
      <c r="O226" s="566"/>
      <c r="P226" s="515"/>
      <c r="Q226" s="524"/>
      <c r="R226" s="524"/>
      <c r="S226" s="524"/>
      <c r="T226" s="524"/>
      <c r="U226" s="524"/>
      <c r="V226" s="524"/>
      <c r="W226" s="524"/>
      <c r="X226" s="524"/>
      <c r="Y226" s="524"/>
      <c r="Z226" s="524"/>
      <c r="AA226" s="524"/>
      <c r="AB226" s="524"/>
      <c r="AC226" s="524"/>
      <c r="AD226" s="524"/>
      <c r="AE226" s="524"/>
      <c r="AF226" s="524"/>
      <c r="AG226" s="524"/>
      <c r="AH226" s="524"/>
      <c r="AI226" s="524"/>
      <c r="AJ226" s="524"/>
      <c r="AK226" s="524"/>
      <c r="AL226" s="524"/>
      <c r="AM226" s="524"/>
      <c r="AN226" s="524"/>
      <c r="AO226" s="524"/>
      <c r="AP226" s="524"/>
      <c r="AQ226" s="524"/>
      <c r="AR226" s="524"/>
      <c r="AS226" s="524"/>
      <c r="AT226" s="524"/>
      <c r="AU226" s="524"/>
      <c r="AV226" s="524"/>
      <c r="AW226" s="524"/>
      <c r="AX226" s="524"/>
      <c r="AY226" s="524"/>
      <c r="AZ226" s="524"/>
      <c r="BA226" s="524"/>
      <c r="BB226" s="524"/>
      <c r="BC226" s="524"/>
      <c r="BD226" s="524"/>
      <c r="BE226" s="524"/>
      <c r="BF226" s="524"/>
      <c r="BG226" s="524"/>
      <c r="BH226" s="524"/>
      <c r="BI226" s="524"/>
      <c r="BJ226" s="524"/>
      <c r="BK226" s="524"/>
      <c r="BL226" s="524"/>
      <c r="BM226" s="524"/>
      <c r="BN226" s="524"/>
      <c r="BO226" s="524"/>
      <c r="BP226" s="524"/>
      <c r="BQ226" s="524"/>
      <c r="BR226" s="524"/>
      <c r="BS226" s="524"/>
      <c r="BT226" s="524"/>
      <c r="BU226" s="524"/>
      <c r="BV226" s="524"/>
      <c r="BW226" s="524"/>
      <c r="BX226" s="524"/>
      <c r="BY226" s="524"/>
      <c r="BZ226" s="524"/>
      <c r="CA226" s="524"/>
      <c r="CB226" s="524"/>
      <c r="CC226" s="524"/>
      <c r="CD226" s="524"/>
      <c r="CE226" s="524"/>
      <c r="CF226" s="524"/>
    </row>
    <row r="227" spans="1:84" s="283" customFormat="1" ht="20.25" hidden="1">
      <c r="A227" s="475"/>
      <c r="C227" s="567" t="s">
        <v>165</v>
      </c>
      <c r="D227" s="568">
        <f>SUM(D221:D226)</f>
        <v>0</v>
      </c>
      <c r="E227" s="567"/>
      <c r="F227" s="565"/>
      <c r="G227" s="565"/>
      <c r="H227" s="566"/>
      <c r="I227" s="566"/>
      <c r="J227" s="566"/>
      <c r="K227" s="566"/>
      <c r="L227" s="566"/>
      <c r="M227" s="566"/>
      <c r="N227" s="566"/>
      <c r="O227" s="566"/>
      <c r="P227" s="515"/>
      <c r="Q227" s="524"/>
      <c r="R227" s="524"/>
      <c r="S227" s="524"/>
      <c r="T227" s="524"/>
      <c r="U227" s="524"/>
      <c r="V227" s="524"/>
      <c r="W227" s="524"/>
      <c r="X227" s="524"/>
      <c r="Y227" s="524"/>
      <c r="Z227" s="524"/>
      <c r="AA227" s="524"/>
      <c r="AB227" s="524"/>
      <c r="AC227" s="524"/>
      <c r="AD227" s="524"/>
      <c r="AE227" s="524"/>
      <c r="AF227" s="524"/>
      <c r="AG227" s="524"/>
      <c r="AH227" s="524"/>
      <c r="AI227" s="524"/>
      <c r="AJ227" s="524"/>
      <c r="AK227" s="524"/>
      <c r="AL227" s="524"/>
      <c r="AM227" s="524"/>
      <c r="AN227" s="524"/>
      <c r="AO227" s="524"/>
      <c r="AP227" s="524"/>
      <c r="AQ227" s="524"/>
      <c r="AR227" s="524"/>
      <c r="AS227" s="524"/>
      <c r="AT227" s="524"/>
      <c r="AU227" s="524"/>
      <c r="AV227" s="524"/>
      <c r="AW227" s="524"/>
      <c r="AX227" s="524"/>
      <c r="AY227" s="524"/>
      <c r="AZ227" s="524"/>
      <c r="BA227" s="524"/>
      <c r="BB227" s="524"/>
      <c r="BC227" s="524"/>
      <c r="BD227" s="524"/>
      <c r="BE227" s="524"/>
      <c r="BF227" s="524"/>
      <c r="BG227" s="524"/>
      <c r="BH227" s="524"/>
      <c r="BI227" s="524"/>
      <c r="BJ227" s="524"/>
      <c r="BK227" s="524"/>
      <c r="BL227" s="524"/>
      <c r="BM227" s="524"/>
      <c r="BN227" s="524"/>
      <c r="BO227" s="524"/>
      <c r="BP227" s="524"/>
      <c r="BQ227" s="524"/>
      <c r="BR227" s="524"/>
      <c r="BS227" s="524"/>
      <c r="BT227" s="524"/>
      <c r="BU227" s="524"/>
      <c r="BV227" s="524"/>
      <c r="BW227" s="524"/>
      <c r="BX227" s="524"/>
      <c r="BY227" s="524"/>
      <c r="BZ227" s="524"/>
      <c r="CA227" s="524"/>
      <c r="CB227" s="524"/>
      <c r="CC227" s="524"/>
      <c r="CD227" s="524"/>
      <c r="CE227" s="524"/>
      <c r="CF227" s="524"/>
    </row>
    <row r="228" spans="1:84" s="283" customFormat="1" ht="21" hidden="1" thickBot="1">
      <c r="A228" s="624"/>
      <c r="C228" s="567"/>
      <c r="D228" s="567"/>
      <c r="E228" s="567"/>
      <c r="F228" s="565"/>
      <c r="G228" s="565"/>
      <c r="H228" s="566"/>
      <c r="I228" s="566"/>
      <c r="J228" s="566"/>
      <c r="K228" s="566"/>
      <c r="L228" s="566"/>
      <c r="M228" s="566"/>
      <c r="N228" s="566"/>
      <c r="O228" s="566"/>
      <c r="P228" s="524"/>
      <c r="Q228" s="562"/>
      <c r="R228" s="561"/>
      <c r="S228" s="562"/>
      <c r="T228" s="562"/>
      <c r="U228" s="562"/>
      <c r="V228" s="524"/>
      <c r="W228" s="524"/>
      <c r="X228" s="524"/>
      <c r="Y228" s="524"/>
      <c r="Z228" s="524"/>
      <c r="AA228" s="524"/>
      <c r="AB228" s="524"/>
      <c r="AC228" s="524"/>
      <c r="AD228" s="524"/>
      <c r="AE228" s="524"/>
      <c r="AF228" s="524"/>
      <c r="AG228" s="524"/>
      <c r="AH228" s="524"/>
      <c r="AI228" s="524"/>
      <c r="AJ228" s="524"/>
      <c r="AK228" s="524"/>
      <c r="AL228" s="524"/>
      <c r="AM228" s="524"/>
      <c r="AN228" s="524"/>
      <c r="AO228" s="524"/>
      <c r="AP228" s="524"/>
      <c r="AQ228" s="524"/>
      <c r="AR228" s="524"/>
      <c r="AS228" s="524"/>
      <c r="AT228" s="524"/>
      <c r="AU228" s="524"/>
      <c r="AV228" s="524"/>
      <c r="AW228" s="524"/>
      <c r="AX228" s="524"/>
      <c r="AY228" s="524"/>
      <c r="AZ228" s="524"/>
      <c r="BA228" s="524"/>
      <c r="BB228" s="524"/>
      <c r="BC228" s="524"/>
      <c r="BD228" s="524"/>
      <c r="BE228" s="524"/>
      <c r="BF228" s="524"/>
      <c r="BG228" s="524"/>
      <c r="BH228" s="524"/>
      <c r="BI228" s="524"/>
      <c r="BJ228" s="524"/>
      <c r="BK228" s="524"/>
      <c r="BL228" s="524"/>
      <c r="BM228" s="524"/>
      <c r="BN228" s="524"/>
      <c r="BO228" s="524"/>
      <c r="BP228" s="524"/>
      <c r="BQ228" s="524"/>
      <c r="BR228" s="524"/>
      <c r="BS228" s="524"/>
      <c r="BT228" s="524"/>
      <c r="BU228" s="524"/>
      <c r="BV228" s="524"/>
      <c r="BW228" s="524"/>
      <c r="BX228" s="524"/>
      <c r="BY228" s="524"/>
      <c r="BZ228" s="524"/>
      <c r="CA228" s="524"/>
      <c r="CB228" s="524"/>
      <c r="CC228" s="524"/>
      <c r="CD228" s="524"/>
      <c r="CE228" s="524"/>
    </row>
    <row r="229" spans="1:84" s="283" customFormat="1" hidden="1">
      <c r="A229" s="624"/>
      <c r="B229" s="569" t="s">
        <v>147</v>
      </c>
      <c r="C229" s="570"/>
      <c r="D229" s="571" t="s">
        <v>148</v>
      </c>
      <c r="E229" s="572" t="s">
        <v>149</v>
      </c>
      <c r="F229" s="573" t="s">
        <v>150</v>
      </c>
      <c r="G229" s="574" t="s">
        <v>151</v>
      </c>
      <c r="H229" s="814" t="s">
        <v>152</v>
      </c>
      <c r="I229" s="575"/>
      <c r="J229" s="575"/>
      <c r="K229" s="575"/>
      <c r="L229" s="575"/>
      <c r="M229" s="575"/>
      <c r="N229" s="575"/>
      <c r="O229" s="575"/>
      <c r="P229" s="524"/>
      <c r="Q229" s="562"/>
      <c r="R229" s="561"/>
      <c r="S229" s="562"/>
      <c r="T229" s="562"/>
      <c r="U229" s="562"/>
      <c r="V229" s="524"/>
      <c r="W229" s="524"/>
      <c r="X229" s="524"/>
      <c r="Y229" s="524"/>
      <c r="Z229" s="524"/>
      <c r="AA229" s="524"/>
      <c r="AB229" s="524"/>
      <c r="AC229" s="524"/>
      <c r="AD229" s="524"/>
      <c r="AE229" s="524"/>
      <c r="AF229" s="524"/>
      <c r="AG229" s="524"/>
      <c r="AH229" s="524"/>
      <c r="AI229" s="524"/>
      <c r="AJ229" s="524"/>
      <c r="AK229" s="524"/>
      <c r="AL229" s="524"/>
      <c r="AM229" s="524"/>
      <c r="AN229" s="524"/>
      <c r="AO229" s="524"/>
      <c r="AP229" s="524"/>
      <c r="AQ229" s="524"/>
      <c r="AR229" s="524"/>
      <c r="AS229" s="524"/>
      <c r="AT229" s="524"/>
      <c r="AU229" s="524"/>
      <c r="AV229" s="524"/>
      <c r="AW229" s="524"/>
      <c r="AX229" s="524"/>
      <c r="AY229" s="524"/>
      <c r="AZ229" s="524"/>
      <c r="BA229" s="524"/>
      <c r="BB229" s="524"/>
      <c r="BC229" s="524"/>
      <c r="BD229" s="524"/>
      <c r="BE229" s="524"/>
      <c r="BF229" s="524"/>
      <c r="BG229" s="524"/>
      <c r="BH229" s="524"/>
      <c r="BI229" s="524"/>
      <c r="BJ229" s="524"/>
      <c r="BK229" s="524"/>
      <c r="BL229" s="524"/>
      <c r="BM229" s="524"/>
      <c r="BN229" s="524"/>
      <c r="BO229" s="524"/>
      <c r="BP229" s="524"/>
      <c r="BQ229" s="524"/>
      <c r="BR229" s="524"/>
      <c r="BS229" s="524"/>
      <c r="BT229" s="524"/>
      <c r="BU229" s="524"/>
      <c r="BV229" s="524"/>
      <c r="BW229" s="524"/>
      <c r="BX229" s="524"/>
      <c r="BY229" s="524"/>
      <c r="BZ229" s="524"/>
      <c r="CA229" s="524"/>
      <c r="CB229" s="524"/>
      <c r="CC229" s="524"/>
      <c r="CD229" s="524"/>
      <c r="CE229" s="524"/>
    </row>
    <row r="230" spans="1:84" s="283" customFormat="1" ht="33" hidden="1">
      <c r="A230" s="624"/>
      <c r="C230" s="576" t="s">
        <v>315</v>
      </c>
      <c r="D230" s="577">
        <f>IF(E217="",0,$E$49*E217)</f>
        <v>0</v>
      </c>
      <c r="E230" s="578" t="str">
        <f>IF($E$42&lt;&gt;0,$E$42,0)</f>
        <v>תא זה יעודכן אוטומטית עם מילוי סעיפים 2.1, 2.2</v>
      </c>
      <c r="F230" s="579" t="e">
        <f>IF(E230=0,0,-1*(1-D230/E230))</f>
        <v>#VALUE!</v>
      </c>
      <c r="G230" s="580"/>
      <c r="H230" s="814"/>
      <c r="I230" s="575"/>
      <c r="J230" s="575"/>
      <c r="K230" s="575"/>
      <c r="L230" s="575"/>
      <c r="M230" s="575"/>
      <c r="N230" s="575"/>
      <c r="O230" s="575"/>
      <c r="P230" s="524"/>
      <c r="Q230" s="561"/>
      <c r="R230" s="561"/>
      <c r="S230" s="561"/>
      <c r="T230" s="561"/>
      <c r="U230" s="561"/>
      <c r="V230" s="524"/>
      <c r="W230" s="524"/>
      <c r="X230" s="524"/>
      <c r="Y230" s="524"/>
      <c r="Z230" s="524"/>
      <c r="AA230" s="524"/>
      <c r="AB230" s="524"/>
      <c r="AC230" s="524"/>
      <c r="AD230" s="524"/>
      <c r="AE230" s="524"/>
      <c r="AF230" s="524"/>
      <c r="AG230" s="524"/>
      <c r="AH230" s="524"/>
      <c r="AI230" s="524"/>
      <c r="AJ230" s="524"/>
      <c r="AK230" s="524"/>
      <c r="AL230" s="524"/>
      <c r="AM230" s="524"/>
      <c r="AN230" s="524"/>
      <c r="AO230" s="524"/>
      <c r="AP230" s="524"/>
      <c r="AQ230" s="524"/>
      <c r="AR230" s="524"/>
      <c r="AS230" s="524"/>
      <c r="AT230" s="524"/>
      <c r="AU230" s="524"/>
      <c r="AV230" s="524"/>
      <c r="AW230" s="524"/>
      <c r="AX230" s="524"/>
      <c r="AY230" s="524"/>
      <c r="AZ230" s="524"/>
      <c r="BA230" s="524"/>
      <c r="BB230" s="524"/>
      <c r="BC230" s="524"/>
      <c r="BD230" s="524"/>
      <c r="BE230" s="524"/>
      <c r="BF230" s="524"/>
      <c r="BG230" s="524"/>
      <c r="BH230" s="524"/>
      <c r="BI230" s="524"/>
      <c r="BJ230" s="524"/>
      <c r="BK230" s="524"/>
      <c r="BL230" s="524"/>
      <c r="BM230" s="524"/>
      <c r="BN230" s="524"/>
      <c r="BO230" s="524"/>
      <c r="BP230" s="524"/>
      <c r="BQ230" s="524"/>
      <c r="BR230" s="524"/>
      <c r="BS230" s="524"/>
      <c r="BT230" s="524"/>
      <c r="BU230" s="524"/>
      <c r="BV230" s="524"/>
      <c r="BW230" s="524"/>
      <c r="BX230" s="524"/>
      <c r="BY230" s="524"/>
      <c r="BZ230" s="524"/>
      <c r="CA230" s="524"/>
      <c r="CB230" s="524"/>
      <c r="CC230" s="524"/>
      <c r="CD230" s="524"/>
      <c r="CE230" s="524"/>
    </row>
    <row r="231" spans="1:84" s="283" customFormat="1" hidden="1">
      <c r="A231" s="624"/>
      <c r="C231" s="581" t="s">
        <v>153</v>
      </c>
      <c r="D231" s="582">
        <f>D227*קבועים!$C$49</f>
        <v>0</v>
      </c>
      <c r="E231" s="578" t="str">
        <f>IF($E$122&lt;&gt;0,$E$122,0)</f>
        <v>תא זה יעודכן אוטומטית עם מילוי סעיף 2.2</v>
      </c>
      <c r="F231" s="579" t="e">
        <f>IF(E231=0,0,-1*(1-D231/E231))</f>
        <v>#VALUE!</v>
      </c>
      <c r="G231" s="580"/>
      <c r="H231" s="814"/>
      <c r="I231" s="575"/>
      <c r="J231" s="575"/>
      <c r="K231" s="575"/>
      <c r="L231" s="575"/>
      <c r="M231" s="575"/>
      <c r="N231" s="575"/>
      <c r="O231" s="575"/>
      <c r="P231" s="524"/>
      <c r="Q231" s="562"/>
      <c r="R231" s="561"/>
      <c r="S231" s="562"/>
      <c r="T231" s="562"/>
      <c r="U231" s="562"/>
      <c r="V231" s="524"/>
      <c r="W231" s="524"/>
      <c r="X231" s="524"/>
      <c r="Y231" s="524"/>
      <c r="Z231" s="524"/>
      <c r="AA231" s="524"/>
      <c r="AB231" s="524"/>
      <c r="AC231" s="524"/>
      <c r="AD231" s="524"/>
      <c r="AE231" s="524"/>
      <c r="AF231" s="524"/>
      <c r="AG231" s="524"/>
      <c r="AH231" s="524"/>
      <c r="AI231" s="524"/>
      <c r="AJ231" s="524"/>
      <c r="AK231" s="524"/>
      <c r="AL231" s="524"/>
      <c r="AM231" s="524"/>
      <c r="AN231" s="524"/>
      <c r="AO231" s="524"/>
      <c r="AP231" s="524"/>
      <c r="AQ231" s="524"/>
      <c r="AR231" s="524"/>
      <c r="AS231" s="524"/>
      <c r="AT231" s="524"/>
      <c r="AU231" s="524"/>
      <c r="AV231" s="524"/>
      <c r="AW231" s="524"/>
      <c r="AX231" s="524"/>
      <c r="AY231" s="524"/>
      <c r="AZ231" s="524"/>
      <c r="BA231" s="524"/>
      <c r="BB231" s="524"/>
      <c r="BC231" s="524"/>
      <c r="BD231" s="524"/>
      <c r="BE231" s="524"/>
      <c r="BF231" s="524"/>
      <c r="BG231" s="524"/>
      <c r="BH231" s="524"/>
      <c r="BI231" s="524"/>
      <c r="BJ231" s="524"/>
      <c r="BK231" s="524"/>
      <c r="BL231" s="524"/>
      <c r="BM231" s="524"/>
      <c r="BN231" s="524"/>
      <c r="BO231" s="524"/>
      <c r="BP231" s="524"/>
      <c r="BQ231" s="524"/>
      <c r="BR231" s="524"/>
      <c r="BS231" s="524"/>
      <c r="BT231" s="524"/>
      <c r="BU231" s="524"/>
      <c r="BV231" s="524"/>
      <c r="BW231" s="524"/>
      <c r="BX231" s="524"/>
      <c r="BY231" s="524"/>
      <c r="BZ231" s="524"/>
      <c r="CA231" s="524"/>
      <c r="CB231" s="524"/>
      <c r="CC231" s="524"/>
      <c r="CD231" s="524"/>
      <c r="CE231" s="524"/>
    </row>
    <row r="232" spans="1:84" s="283" customFormat="1" ht="33.75" hidden="1" thickBot="1">
      <c r="A232" s="624"/>
      <c r="C232" s="583" t="s">
        <v>154</v>
      </c>
      <c r="D232" s="584">
        <f>D230-D231</f>
        <v>0</v>
      </c>
      <c r="E232" s="585" t="str">
        <f>IF($E$126&lt;&gt;0,$E$126,0)</f>
        <v>תא זה יעודכן אוטומטית עם מילוי סעיפים: 2.1 ו- 2.2</v>
      </c>
      <c r="F232" s="586" t="e">
        <f>IF(E232=0,0,-1*(1-D232/E232))</f>
        <v>#VALUE!</v>
      </c>
      <c r="G232" s="587"/>
      <c r="H232" s="814"/>
      <c r="I232" s="575"/>
      <c r="J232" s="575"/>
      <c r="K232" s="575"/>
      <c r="L232" s="575"/>
      <c r="M232" s="575"/>
      <c r="N232" s="575"/>
      <c r="O232" s="575"/>
      <c r="P232" s="524"/>
      <c r="Q232" s="562"/>
      <c r="R232" s="561"/>
      <c r="S232" s="562"/>
      <c r="T232" s="562"/>
      <c r="U232" s="562"/>
      <c r="V232" s="524"/>
      <c r="W232" s="524"/>
      <c r="X232" s="524"/>
      <c r="Y232" s="524"/>
      <c r="Z232" s="524"/>
      <c r="AA232" s="524"/>
      <c r="AB232" s="524"/>
      <c r="AC232" s="524"/>
      <c r="AD232" s="524"/>
      <c r="AE232" s="524"/>
      <c r="AF232" s="524"/>
      <c r="AG232" s="524"/>
      <c r="AH232" s="524"/>
      <c r="AI232" s="524"/>
      <c r="AJ232" s="524"/>
      <c r="AK232" s="524"/>
      <c r="AL232" s="524"/>
      <c r="AM232" s="524"/>
      <c r="AN232" s="524"/>
      <c r="AO232" s="524"/>
      <c r="AP232" s="524"/>
      <c r="AQ232" s="524"/>
      <c r="AR232" s="524"/>
      <c r="AS232" s="524"/>
      <c r="AT232" s="524"/>
      <c r="AU232" s="524"/>
      <c r="AV232" s="524"/>
      <c r="AW232" s="524"/>
      <c r="AX232" s="524"/>
      <c r="AY232" s="524"/>
      <c r="AZ232" s="524"/>
      <c r="BA232" s="524"/>
      <c r="BB232" s="524"/>
      <c r="BC232" s="524"/>
      <c r="BD232" s="524"/>
      <c r="BE232" s="524"/>
      <c r="BF232" s="524"/>
      <c r="BG232" s="524"/>
      <c r="BH232" s="524"/>
      <c r="BI232" s="524"/>
      <c r="BJ232" s="524"/>
      <c r="BK232" s="524"/>
      <c r="BL232" s="524"/>
      <c r="BM232" s="524"/>
      <c r="BN232" s="524"/>
      <c r="BO232" s="524"/>
      <c r="BP232" s="524"/>
      <c r="BQ232" s="524"/>
      <c r="BR232" s="524"/>
      <c r="BS232" s="524"/>
      <c r="BT232" s="524"/>
      <c r="BU232" s="524"/>
      <c r="BV232" s="524"/>
      <c r="BW232" s="524"/>
      <c r="BX232" s="524"/>
      <c r="BY232" s="524"/>
      <c r="BZ232" s="524"/>
      <c r="CA232" s="524"/>
      <c r="CB232" s="524"/>
      <c r="CC232" s="524"/>
      <c r="CD232" s="524"/>
      <c r="CE232" s="524"/>
    </row>
    <row r="233" spans="1:84" s="283" customFormat="1" ht="17.25" hidden="1" thickBot="1">
      <c r="A233" s="624"/>
      <c r="B233" s="528"/>
      <c r="C233" s="588"/>
      <c r="D233" s="589"/>
      <c r="E233" s="519"/>
      <c r="F233" s="590"/>
      <c r="G233" s="515"/>
      <c r="H233" s="515"/>
      <c r="I233" s="515"/>
      <c r="J233" s="515"/>
      <c r="K233" s="515"/>
      <c r="L233" s="515"/>
      <c r="M233" s="515"/>
      <c r="N233" s="515"/>
      <c r="O233" s="515"/>
      <c r="P233" s="524"/>
      <c r="Q233" s="524"/>
      <c r="R233" s="524"/>
      <c r="S233" s="524"/>
      <c r="T233" s="524"/>
      <c r="U233" s="524"/>
      <c r="V233" s="524"/>
      <c r="W233" s="524"/>
      <c r="X233" s="524"/>
      <c r="Y233" s="524"/>
      <c r="Z233" s="524"/>
      <c r="AA233" s="524"/>
      <c r="AB233" s="524"/>
      <c r="AC233" s="524"/>
      <c r="AD233" s="524"/>
      <c r="AE233" s="524"/>
      <c r="AF233" s="524"/>
      <c r="AG233" s="524"/>
      <c r="AH233" s="524"/>
      <c r="AI233" s="524"/>
      <c r="AJ233" s="524"/>
      <c r="AK233" s="524"/>
      <c r="AL233" s="524"/>
      <c r="AM233" s="524"/>
      <c r="AN233" s="524"/>
      <c r="AO233" s="524"/>
      <c r="AP233" s="524"/>
      <c r="AQ233" s="524"/>
      <c r="AR233" s="524"/>
      <c r="AS233" s="524"/>
      <c r="AT233" s="524"/>
      <c r="AU233" s="524"/>
      <c r="AV233" s="524"/>
      <c r="AW233" s="524"/>
      <c r="AX233" s="524"/>
      <c r="AY233" s="524"/>
      <c r="AZ233" s="524"/>
      <c r="BA233" s="524"/>
      <c r="BB233" s="524"/>
      <c r="BC233" s="524"/>
      <c r="BD233" s="524"/>
      <c r="BE233" s="524"/>
      <c r="BF233" s="524"/>
      <c r="BG233" s="524"/>
      <c r="BH233" s="524"/>
      <c r="BI233" s="524"/>
      <c r="BJ233" s="524"/>
      <c r="BK233" s="524"/>
      <c r="BL233" s="524"/>
      <c r="BM233" s="524"/>
      <c r="BN233" s="524"/>
      <c r="BO233" s="524"/>
      <c r="BP233" s="524"/>
      <c r="BQ233" s="524"/>
      <c r="BR233" s="524"/>
      <c r="BS233" s="524"/>
      <c r="BT233" s="524"/>
      <c r="BU233" s="524"/>
      <c r="BV233" s="524"/>
      <c r="BW233" s="524"/>
      <c r="BX233" s="524"/>
      <c r="BY233" s="524"/>
      <c r="BZ233" s="524"/>
      <c r="CA233" s="524"/>
      <c r="CB233" s="524"/>
      <c r="CC233" s="524"/>
      <c r="CD233" s="524"/>
      <c r="CE233" s="524"/>
    </row>
    <row r="234" spans="1:84" s="283" customFormat="1" hidden="1">
      <c r="A234" s="624"/>
      <c r="B234" s="591" t="s">
        <v>159</v>
      </c>
      <c r="C234" s="592"/>
      <c r="D234" s="593" t="s">
        <v>148</v>
      </c>
      <c r="E234" s="594" t="s">
        <v>149</v>
      </c>
      <c r="F234" s="593" t="s">
        <v>150</v>
      </c>
      <c r="G234" s="595" t="s">
        <v>151</v>
      </c>
      <c r="H234" s="813" t="s">
        <v>152</v>
      </c>
      <c r="I234" s="529"/>
      <c r="J234" s="529"/>
      <c r="K234" s="529"/>
      <c r="L234" s="529"/>
      <c r="M234" s="529"/>
      <c r="N234" s="529"/>
      <c r="O234" s="529"/>
      <c r="P234" s="524"/>
      <c r="Q234" s="524"/>
      <c r="R234" s="524"/>
      <c r="S234" s="524"/>
      <c r="T234" s="524"/>
      <c r="U234" s="524"/>
      <c r="V234" s="524"/>
      <c r="W234" s="524"/>
      <c r="X234" s="524"/>
      <c r="Y234" s="524"/>
      <c r="Z234" s="524"/>
      <c r="AA234" s="524"/>
      <c r="AB234" s="524"/>
      <c r="AC234" s="524"/>
      <c r="AD234" s="524"/>
      <c r="AE234" s="524"/>
      <c r="AF234" s="524"/>
      <c r="AG234" s="524"/>
      <c r="AH234" s="524"/>
      <c r="AI234" s="524"/>
      <c r="AJ234" s="524"/>
      <c r="AK234" s="524"/>
      <c r="AL234" s="524"/>
      <c r="AM234" s="524"/>
      <c r="AN234" s="524"/>
      <c r="AO234" s="524"/>
      <c r="AP234" s="524"/>
      <c r="AQ234" s="524"/>
      <c r="AR234" s="524"/>
      <c r="AS234" s="524"/>
      <c r="AT234" s="524"/>
      <c r="AU234" s="524"/>
      <c r="AV234" s="524"/>
      <c r="AW234" s="524"/>
      <c r="AX234" s="524"/>
      <c r="AY234" s="524"/>
      <c r="AZ234" s="524"/>
      <c r="BA234" s="524"/>
      <c r="BB234" s="524"/>
      <c r="BC234" s="524"/>
      <c r="BD234" s="524"/>
      <c r="BE234" s="524"/>
      <c r="BF234" s="524"/>
      <c r="BG234" s="524"/>
      <c r="BH234" s="524"/>
      <c r="BI234" s="524"/>
      <c r="BJ234" s="524"/>
      <c r="BK234" s="524"/>
      <c r="BL234" s="524"/>
      <c r="BM234" s="524"/>
      <c r="BN234" s="524"/>
      <c r="BO234" s="524"/>
      <c r="BP234" s="524"/>
      <c r="BQ234" s="524"/>
      <c r="BR234" s="524"/>
      <c r="BS234" s="524"/>
      <c r="BT234" s="524"/>
      <c r="BU234" s="524"/>
      <c r="BV234" s="524"/>
      <c r="BW234" s="524"/>
      <c r="BX234" s="524"/>
      <c r="BY234" s="524"/>
      <c r="BZ234" s="524"/>
      <c r="CA234" s="524"/>
      <c r="CB234" s="524"/>
      <c r="CC234" s="524"/>
      <c r="CD234" s="524"/>
      <c r="CE234" s="524"/>
    </row>
    <row r="235" spans="1:84" s="283" customFormat="1" ht="33" hidden="1">
      <c r="A235" s="624"/>
      <c r="B235" s="528"/>
      <c r="C235" s="596" t="s">
        <v>316</v>
      </c>
      <c r="D235" s="597">
        <f>IF(E217="",0,$C$49*E217)</f>
        <v>0</v>
      </c>
      <c r="E235" s="578" t="str">
        <f>IF($C$42&lt;&gt;0,$C$42,0)</f>
        <v>תא זה יעודכן אוטומטית עם מילוי סעיפים 2.1, 2.2</v>
      </c>
      <c r="F235" s="579" t="e">
        <f>IF(E235=0,0,-1*(1-D235/E235))</f>
        <v>#VALUE!</v>
      </c>
      <c r="G235" s="580"/>
      <c r="H235" s="813"/>
      <c r="I235" s="529"/>
      <c r="J235" s="529"/>
      <c r="K235" s="529"/>
      <c r="L235" s="529"/>
      <c r="M235" s="529"/>
      <c r="N235" s="529"/>
      <c r="O235" s="529"/>
      <c r="P235" s="524"/>
      <c r="Q235" s="524"/>
      <c r="R235" s="524"/>
      <c r="S235" s="524"/>
      <c r="T235" s="524"/>
      <c r="U235" s="524"/>
      <c r="V235" s="524"/>
      <c r="W235" s="524"/>
      <c r="X235" s="524"/>
      <c r="Y235" s="524"/>
      <c r="Z235" s="524"/>
      <c r="AA235" s="524"/>
      <c r="AB235" s="524"/>
      <c r="AC235" s="524"/>
      <c r="AD235" s="524"/>
      <c r="AE235" s="524"/>
      <c r="AF235" s="524"/>
      <c r="AG235" s="524"/>
      <c r="AH235" s="524"/>
      <c r="AI235" s="524"/>
      <c r="AJ235" s="524"/>
      <c r="AK235" s="524"/>
      <c r="AL235" s="524"/>
      <c r="AM235" s="524"/>
      <c r="AN235" s="524"/>
      <c r="AO235" s="524"/>
      <c r="AP235" s="524"/>
      <c r="AQ235" s="524"/>
      <c r="AR235" s="524"/>
      <c r="AS235" s="524"/>
      <c r="AT235" s="524"/>
      <c r="AU235" s="524"/>
      <c r="AV235" s="524"/>
      <c r="AW235" s="524"/>
      <c r="AX235" s="524"/>
      <c r="AY235" s="524"/>
      <c r="AZ235" s="524"/>
      <c r="BA235" s="524"/>
      <c r="BB235" s="524"/>
      <c r="BC235" s="524"/>
      <c r="BD235" s="524"/>
      <c r="BE235" s="524"/>
      <c r="BF235" s="524"/>
      <c r="BG235" s="524"/>
      <c r="BH235" s="524"/>
      <c r="BI235" s="524"/>
      <c r="BJ235" s="524"/>
      <c r="BK235" s="524"/>
      <c r="BL235" s="524"/>
      <c r="BM235" s="524"/>
      <c r="BN235" s="524"/>
      <c r="BO235" s="524"/>
      <c r="BP235" s="524"/>
      <c r="BQ235" s="524"/>
      <c r="BR235" s="524"/>
      <c r="BS235" s="524"/>
      <c r="BT235" s="524"/>
      <c r="BU235" s="524"/>
      <c r="BV235" s="524"/>
      <c r="BW235" s="524"/>
      <c r="BX235" s="524"/>
      <c r="BY235" s="524"/>
      <c r="BZ235" s="524"/>
      <c r="CA235" s="524"/>
      <c r="CB235" s="524"/>
      <c r="CC235" s="524"/>
      <c r="CD235" s="524"/>
      <c r="CE235" s="524"/>
    </row>
    <row r="236" spans="1:84" s="283" customFormat="1" hidden="1">
      <c r="A236" s="624"/>
      <c r="B236" s="528"/>
      <c r="C236" s="596" t="s">
        <v>230</v>
      </c>
      <c r="D236" s="597">
        <f>D227</f>
        <v>0</v>
      </c>
      <c r="E236" s="578" t="str">
        <f>IF($C$122&lt;&gt;0,$C$122,0)</f>
        <v>תא זה יעודכן אוטומטית עם מילוי סעיף 2.2</v>
      </c>
      <c r="F236" s="579" t="e">
        <f>IF(E236=0,0,-1*(1-D236/E236))</f>
        <v>#VALUE!</v>
      </c>
      <c r="G236" s="580"/>
      <c r="H236" s="813"/>
      <c r="I236" s="529"/>
      <c r="J236" s="529"/>
      <c r="K236" s="529"/>
      <c r="L236" s="529"/>
      <c r="M236" s="529"/>
      <c r="N236" s="529"/>
      <c r="O236" s="529"/>
      <c r="P236" s="524"/>
      <c r="Q236" s="524"/>
      <c r="R236" s="524"/>
      <c r="S236" s="524"/>
      <c r="T236" s="524"/>
      <c r="U236" s="524"/>
      <c r="V236" s="524"/>
      <c r="W236" s="524"/>
      <c r="X236" s="524"/>
      <c r="Y236" s="524"/>
      <c r="Z236" s="524"/>
      <c r="AA236" s="524"/>
      <c r="AB236" s="524"/>
      <c r="AC236" s="524"/>
      <c r="AD236" s="524"/>
      <c r="AE236" s="524"/>
      <c r="AF236" s="524"/>
      <c r="AG236" s="524"/>
      <c r="AH236" s="524"/>
      <c r="AI236" s="524"/>
      <c r="AJ236" s="524"/>
      <c r="AK236" s="524"/>
      <c r="AL236" s="524"/>
      <c r="AM236" s="524"/>
      <c r="AN236" s="524"/>
      <c r="AO236" s="524"/>
      <c r="AP236" s="524"/>
      <c r="AQ236" s="524"/>
      <c r="AR236" s="524"/>
      <c r="AS236" s="524"/>
      <c r="AT236" s="524"/>
      <c r="AU236" s="524"/>
      <c r="AV236" s="524"/>
      <c r="AW236" s="524"/>
      <c r="AX236" s="524"/>
      <c r="AY236" s="524"/>
      <c r="AZ236" s="524"/>
      <c r="BA236" s="524"/>
      <c r="BB236" s="524"/>
      <c r="BC236" s="524"/>
      <c r="BD236" s="524"/>
      <c r="BE236" s="524"/>
      <c r="BF236" s="524"/>
      <c r="BG236" s="524"/>
      <c r="BH236" s="524"/>
      <c r="BI236" s="524"/>
      <c r="BJ236" s="524"/>
      <c r="BK236" s="524"/>
      <c r="BL236" s="524"/>
      <c r="BM236" s="524"/>
      <c r="BN236" s="524"/>
      <c r="BO236" s="524"/>
      <c r="BP236" s="524"/>
      <c r="BQ236" s="524"/>
      <c r="BR236" s="524"/>
      <c r="BS236" s="524"/>
      <c r="BT236" s="524"/>
      <c r="BU236" s="524"/>
      <c r="BV236" s="524"/>
      <c r="BW236" s="524"/>
      <c r="BX236" s="524"/>
      <c r="BY236" s="524"/>
      <c r="BZ236" s="524"/>
      <c r="CA236" s="524"/>
      <c r="CB236" s="524"/>
      <c r="CC236" s="524"/>
      <c r="CD236" s="524"/>
      <c r="CE236" s="524"/>
    </row>
    <row r="237" spans="1:84" s="283" customFormat="1" ht="33.75" hidden="1" thickBot="1">
      <c r="A237" s="624"/>
      <c r="B237" s="528"/>
      <c r="C237" s="598" t="s">
        <v>231</v>
      </c>
      <c r="D237" s="584">
        <f>D235-D236</f>
        <v>0</v>
      </c>
      <c r="E237" s="585" t="str">
        <f>IF($C$126&lt;&gt;0,$C$126,0)</f>
        <v>תא זה יעודכן אוטומטית עם מילוי סעיפים: 2.1 ו- 2.2</v>
      </c>
      <c r="F237" s="586" t="e">
        <f>IF(E237=0,0,-1*(1-D237/E237))</f>
        <v>#VALUE!</v>
      </c>
      <c r="G237" s="587"/>
      <c r="H237" s="813"/>
      <c r="I237" s="529"/>
      <c r="J237" s="529"/>
      <c r="K237" s="529"/>
      <c r="L237" s="529"/>
      <c r="M237" s="529"/>
      <c r="N237" s="529"/>
      <c r="O237" s="529"/>
      <c r="P237" s="524"/>
      <c r="Q237" s="524"/>
      <c r="R237" s="524"/>
      <c r="S237" s="524"/>
      <c r="T237" s="524"/>
      <c r="U237" s="524"/>
      <c r="V237" s="524"/>
      <c r="W237" s="524"/>
      <c r="X237" s="524"/>
      <c r="Y237" s="524"/>
      <c r="Z237" s="524"/>
      <c r="AA237" s="524"/>
      <c r="AB237" s="524"/>
      <c r="AC237" s="524"/>
      <c r="AD237" s="524"/>
      <c r="AE237" s="524"/>
      <c r="AF237" s="524"/>
      <c r="AG237" s="524"/>
      <c r="AH237" s="524"/>
      <c r="AI237" s="524"/>
      <c r="AJ237" s="524"/>
      <c r="AK237" s="524"/>
      <c r="AL237" s="524"/>
      <c r="AM237" s="524"/>
      <c r="AN237" s="524"/>
      <c r="AO237" s="524"/>
      <c r="AP237" s="524"/>
      <c r="AQ237" s="524"/>
      <c r="AR237" s="524"/>
      <c r="AS237" s="524"/>
      <c r="AT237" s="524"/>
      <c r="AU237" s="524"/>
      <c r="AV237" s="524"/>
      <c r="AW237" s="524"/>
      <c r="AX237" s="524"/>
      <c r="AY237" s="524"/>
      <c r="AZ237" s="524"/>
      <c r="BA237" s="524"/>
      <c r="BB237" s="524"/>
      <c r="BC237" s="524"/>
      <c r="BD237" s="524"/>
      <c r="BE237" s="524"/>
      <c r="BF237" s="524"/>
      <c r="BG237" s="524"/>
      <c r="BH237" s="524"/>
      <c r="BI237" s="524"/>
      <c r="BJ237" s="524"/>
      <c r="BK237" s="524"/>
      <c r="BL237" s="524"/>
      <c r="BM237" s="524"/>
      <c r="BN237" s="524"/>
      <c r="BO237" s="524"/>
      <c r="BP237" s="524"/>
      <c r="BQ237" s="524"/>
      <c r="BR237" s="524"/>
      <c r="BS237" s="524"/>
      <c r="BT237" s="524"/>
      <c r="BU237" s="524"/>
      <c r="BV237" s="524"/>
      <c r="BW237" s="524"/>
      <c r="BX237" s="524"/>
      <c r="BY237" s="524"/>
      <c r="BZ237" s="524"/>
      <c r="CA237" s="524"/>
      <c r="CB237" s="524"/>
      <c r="CC237" s="524"/>
      <c r="CD237" s="524"/>
      <c r="CE237" s="524"/>
    </row>
    <row r="238" spans="1:84" s="283" customFormat="1" ht="17.25" hidden="1" thickBot="1">
      <c r="A238" s="624"/>
      <c r="B238" s="528"/>
      <c r="C238" s="588"/>
      <c r="D238" s="589"/>
      <c r="E238" s="519"/>
      <c r="F238" s="515"/>
      <c r="G238" s="515"/>
      <c r="H238" s="515"/>
      <c r="I238" s="515"/>
      <c r="J238" s="515"/>
      <c r="K238" s="515"/>
      <c r="L238" s="515"/>
      <c r="M238" s="515"/>
      <c r="N238" s="515"/>
      <c r="O238" s="515"/>
      <c r="P238" s="524"/>
      <c r="Q238" s="524"/>
      <c r="R238" s="524"/>
      <c r="S238" s="524"/>
      <c r="T238" s="524"/>
      <c r="U238" s="524"/>
      <c r="V238" s="524"/>
      <c r="W238" s="524"/>
      <c r="X238" s="524"/>
      <c r="Y238" s="524"/>
      <c r="Z238" s="524"/>
      <c r="AA238" s="524"/>
      <c r="AB238" s="524"/>
      <c r="AC238" s="524"/>
      <c r="AD238" s="524"/>
      <c r="AE238" s="524"/>
      <c r="AF238" s="524"/>
      <c r="AG238" s="524"/>
      <c r="AH238" s="524"/>
      <c r="AI238" s="524"/>
      <c r="AJ238" s="524"/>
      <c r="AK238" s="524"/>
      <c r="AL238" s="524"/>
      <c r="AM238" s="524"/>
      <c r="AN238" s="524"/>
      <c r="AO238" s="524"/>
      <c r="AP238" s="524"/>
      <c r="AQ238" s="524"/>
      <c r="AR238" s="524"/>
      <c r="AS238" s="524"/>
      <c r="AT238" s="524"/>
      <c r="AU238" s="524"/>
      <c r="AV238" s="524"/>
      <c r="AW238" s="524"/>
      <c r="AX238" s="524"/>
      <c r="AY238" s="524"/>
      <c r="AZ238" s="524"/>
      <c r="BA238" s="524"/>
      <c r="BB238" s="524"/>
      <c r="BC238" s="524"/>
      <c r="BD238" s="524"/>
      <c r="BE238" s="524"/>
      <c r="BF238" s="524"/>
      <c r="BG238" s="524"/>
      <c r="BH238" s="524"/>
      <c r="BI238" s="524"/>
      <c r="BJ238" s="524"/>
      <c r="BK238" s="524"/>
      <c r="BL238" s="524"/>
      <c r="BM238" s="524"/>
      <c r="BN238" s="524"/>
      <c r="BO238" s="524"/>
      <c r="BP238" s="524"/>
      <c r="BQ238" s="524"/>
      <c r="BR238" s="524"/>
      <c r="BS238" s="524"/>
      <c r="BT238" s="524"/>
      <c r="BU238" s="524"/>
      <c r="BV238" s="524"/>
      <c r="BW238" s="524"/>
      <c r="BX238" s="524"/>
      <c r="BY238" s="524"/>
      <c r="BZ238" s="524"/>
      <c r="CA238" s="524"/>
      <c r="CB238" s="524"/>
      <c r="CC238" s="524"/>
      <c r="CD238" s="524"/>
      <c r="CE238" s="524"/>
    </row>
    <row r="239" spans="1:84" s="281" customFormat="1" ht="33" hidden="1">
      <c r="A239" s="620"/>
      <c r="B239" s="599" t="s">
        <v>155</v>
      </c>
      <c r="C239" s="600" t="s">
        <v>132</v>
      </c>
      <c r="D239" s="601" t="s">
        <v>133</v>
      </c>
      <c r="E239" s="602" t="s">
        <v>174</v>
      </c>
      <c r="F239" s="602" t="s">
        <v>236</v>
      </c>
      <c r="G239" s="603" t="s">
        <v>156</v>
      </c>
      <c r="H239" s="515"/>
      <c r="I239" s="515"/>
      <c r="J239" s="515"/>
      <c r="K239" s="515"/>
      <c r="L239" s="515"/>
      <c r="M239" s="515"/>
      <c r="N239" s="515"/>
      <c r="O239" s="515"/>
      <c r="P239" s="524"/>
      <c r="Q239" s="543"/>
      <c r="R239" s="543"/>
      <c r="S239" s="543"/>
      <c r="T239" s="543"/>
      <c r="U239" s="543"/>
      <c r="V239" s="524"/>
      <c r="W239" s="524"/>
      <c r="X239" s="524"/>
      <c r="Y239" s="524"/>
      <c r="Z239" s="524"/>
      <c r="AA239" s="524"/>
      <c r="AB239" s="524"/>
      <c r="AC239" s="524"/>
      <c r="AD239" s="524"/>
      <c r="AE239" s="524"/>
      <c r="AF239" s="524"/>
      <c r="AG239" s="524"/>
      <c r="AH239" s="524"/>
      <c r="AI239" s="524"/>
      <c r="AJ239" s="524"/>
      <c r="AK239" s="524"/>
      <c r="AL239" s="524"/>
      <c r="AM239" s="524"/>
      <c r="AN239" s="524"/>
      <c r="AO239" s="524"/>
      <c r="AP239" s="524"/>
      <c r="AQ239" s="524"/>
      <c r="AR239" s="524"/>
      <c r="AS239" s="524"/>
      <c r="AT239" s="524"/>
      <c r="AU239" s="524"/>
      <c r="AV239" s="524"/>
      <c r="AW239" s="524"/>
      <c r="AX239" s="524"/>
      <c r="AY239" s="524"/>
      <c r="AZ239" s="524"/>
      <c r="BA239" s="524"/>
      <c r="BB239" s="524"/>
      <c r="BC239" s="524"/>
      <c r="BD239" s="524"/>
      <c r="BE239" s="524"/>
      <c r="BF239" s="524"/>
      <c r="BG239" s="524"/>
      <c r="BH239" s="524"/>
      <c r="BI239" s="524"/>
      <c r="BJ239" s="524"/>
      <c r="BK239" s="524"/>
      <c r="BL239" s="524"/>
      <c r="BM239" s="524"/>
      <c r="BN239" s="524"/>
      <c r="BO239" s="524"/>
      <c r="BP239" s="524"/>
      <c r="BQ239" s="524"/>
      <c r="BR239" s="524"/>
      <c r="BS239" s="524"/>
      <c r="BT239" s="524"/>
      <c r="BU239" s="524"/>
      <c r="BV239" s="524"/>
      <c r="BW239" s="524"/>
      <c r="BX239" s="524"/>
      <c r="BY239" s="524"/>
      <c r="BZ239" s="524"/>
      <c r="CA239" s="524"/>
      <c r="CB239" s="524"/>
      <c r="CC239" s="524"/>
      <c r="CD239" s="524"/>
      <c r="CE239" s="524"/>
    </row>
    <row r="240" spans="1:84" s="281" customFormat="1" ht="17.25" hidden="1" thickBot="1">
      <c r="A240" s="620"/>
      <c r="C240" s="604" t="s">
        <v>39</v>
      </c>
      <c r="D240" s="605" t="s">
        <v>46</v>
      </c>
      <c r="E240" s="606">
        <f>D227</f>
        <v>0</v>
      </c>
      <c r="F240" s="607">
        <f>IF(E217="",0,E217*קבועים!$B$87)</f>
        <v>0</v>
      </c>
      <c r="G240" s="608">
        <f>F240-E240</f>
        <v>0</v>
      </c>
      <c r="H240" s="515"/>
      <c r="I240" s="515"/>
      <c r="J240" s="515"/>
      <c r="K240" s="515"/>
      <c r="L240" s="515"/>
      <c r="M240" s="515"/>
      <c r="N240" s="515"/>
      <c r="O240" s="515"/>
      <c r="P240" s="524"/>
      <c r="Q240" s="543"/>
      <c r="R240" s="543"/>
      <c r="S240" s="543"/>
      <c r="T240" s="543"/>
      <c r="U240" s="543"/>
      <c r="V240" s="524"/>
      <c r="W240" s="524"/>
      <c r="X240" s="524"/>
      <c r="Y240" s="524"/>
      <c r="Z240" s="524"/>
      <c r="AA240" s="524"/>
      <c r="AB240" s="524"/>
      <c r="AC240" s="524"/>
      <c r="AD240" s="524"/>
      <c r="AE240" s="524"/>
      <c r="AF240" s="524"/>
      <c r="AG240" s="524"/>
      <c r="AH240" s="524"/>
      <c r="AI240" s="524"/>
      <c r="AJ240" s="524"/>
      <c r="AK240" s="524"/>
      <c r="AL240" s="524"/>
      <c r="AM240" s="524"/>
      <c r="AN240" s="524"/>
      <c r="AO240" s="524"/>
      <c r="AP240" s="524"/>
      <c r="AQ240" s="524"/>
      <c r="AR240" s="524"/>
      <c r="AS240" s="524"/>
      <c r="AT240" s="524"/>
      <c r="AU240" s="524"/>
      <c r="AV240" s="524"/>
      <c r="AW240" s="524"/>
      <c r="AX240" s="524"/>
      <c r="AY240" s="524"/>
      <c r="AZ240" s="524"/>
      <c r="BA240" s="524"/>
      <c r="BB240" s="524"/>
      <c r="BC240" s="524"/>
      <c r="BD240" s="524"/>
      <c r="BE240" s="524"/>
      <c r="BF240" s="524"/>
      <c r="BG240" s="524"/>
      <c r="BH240" s="524"/>
      <c r="BI240" s="524"/>
      <c r="BJ240" s="524"/>
      <c r="BK240" s="524"/>
      <c r="BL240" s="524"/>
      <c r="BM240" s="524"/>
      <c r="BN240" s="524"/>
      <c r="BO240" s="524"/>
      <c r="BP240" s="524"/>
      <c r="BQ240" s="524"/>
      <c r="BR240" s="524"/>
      <c r="BS240" s="524"/>
      <c r="BT240" s="524"/>
      <c r="BU240" s="524"/>
      <c r="BV240" s="524"/>
      <c r="BW240" s="524"/>
      <c r="BX240" s="524"/>
      <c r="BY240" s="524"/>
      <c r="BZ240" s="524"/>
      <c r="CA240" s="524"/>
      <c r="CB240" s="524"/>
      <c r="CC240" s="524"/>
      <c r="CD240" s="524"/>
      <c r="CE240" s="524"/>
    </row>
    <row r="241" spans="1:83" s="281" customFormat="1" hidden="1">
      <c r="A241" s="620"/>
      <c r="C241" s="611"/>
      <c r="D241" s="612"/>
      <c r="E241" s="612"/>
      <c r="F241" s="612"/>
      <c r="G241" s="612"/>
      <c r="H241" s="515"/>
      <c r="I241" s="515"/>
      <c r="J241" s="515"/>
      <c r="K241" s="515"/>
      <c r="L241" s="515"/>
      <c r="M241" s="515"/>
      <c r="N241" s="515"/>
      <c r="O241" s="515"/>
      <c r="P241" s="524"/>
      <c r="Q241" s="543"/>
      <c r="R241" s="543"/>
      <c r="S241" s="543"/>
      <c r="T241" s="543"/>
      <c r="U241" s="543"/>
      <c r="V241" s="524"/>
      <c r="W241" s="524"/>
      <c r="X241" s="524"/>
      <c r="Y241" s="524"/>
      <c r="Z241" s="524"/>
      <c r="AA241" s="524"/>
      <c r="AB241" s="524"/>
      <c r="AC241" s="524"/>
      <c r="AD241" s="524"/>
      <c r="AE241" s="524"/>
      <c r="AF241" s="524"/>
      <c r="AG241" s="524"/>
      <c r="AH241" s="524"/>
      <c r="AI241" s="524"/>
      <c r="AJ241" s="524"/>
      <c r="AK241" s="524"/>
      <c r="AL241" s="524"/>
      <c r="AM241" s="524"/>
      <c r="AN241" s="524"/>
      <c r="AO241" s="524"/>
      <c r="AP241" s="524"/>
      <c r="AQ241" s="524"/>
      <c r="AR241" s="524"/>
      <c r="AS241" s="524"/>
      <c r="AT241" s="524"/>
      <c r="AU241" s="524"/>
      <c r="AV241" s="524"/>
      <c r="AW241" s="524"/>
      <c r="AX241" s="524"/>
      <c r="AY241" s="524"/>
      <c r="AZ241" s="524"/>
      <c r="BA241" s="524"/>
      <c r="BB241" s="524"/>
      <c r="BC241" s="524"/>
      <c r="BD241" s="524"/>
      <c r="BE241" s="524"/>
      <c r="BF241" s="524"/>
      <c r="BG241" s="524"/>
      <c r="BH241" s="524"/>
      <c r="BI241" s="524"/>
      <c r="BJ241" s="524"/>
      <c r="BK241" s="524"/>
      <c r="BL241" s="524"/>
      <c r="BM241" s="524"/>
      <c r="BN241" s="524"/>
      <c r="BO241" s="524"/>
      <c r="BP241" s="524"/>
      <c r="BQ241" s="524"/>
      <c r="BR241" s="524"/>
      <c r="BS241" s="524"/>
      <c r="BT241" s="524"/>
      <c r="BU241" s="524"/>
      <c r="BV241" s="524"/>
      <c r="BW241" s="524"/>
      <c r="BX241" s="524"/>
      <c r="BY241" s="524"/>
      <c r="BZ241" s="524"/>
      <c r="CA241" s="524"/>
      <c r="CB241" s="524"/>
      <c r="CC241" s="524"/>
      <c r="CD241" s="524"/>
      <c r="CE241" s="524"/>
    </row>
    <row r="242" spans="1:83" s="540" customFormat="1" ht="33" hidden="1">
      <c r="A242" s="628">
        <v>5.8</v>
      </c>
      <c r="B242" s="609" t="s">
        <v>158</v>
      </c>
      <c r="C242" s="539"/>
      <c r="D242" s="539"/>
      <c r="E242" s="539"/>
      <c r="F242" s="539"/>
      <c r="G242" s="539"/>
      <c r="H242" s="539"/>
      <c r="I242" s="539"/>
      <c r="J242" s="539"/>
      <c r="K242" s="539"/>
      <c r="L242" s="539"/>
      <c r="M242" s="539"/>
      <c r="N242" s="539"/>
      <c r="O242" s="539"/>
      <c r="P242" s="539"/>
      <c r="Q242" s="539"/>
      <c r="R242" s="539"/>
      <c r="S242" s="539"/>
      <c r="T242" s="539"/>
      <c r="U242" s="539"/>
      <c r="V242" s="539"/>
      <c r="W242" s="539"/>
      <c r="X242" s="539"/>
      <c r="Y242" s="539"/>
      <c r="Z242" s="539"/>
      <c r="AA242" s="539"/>
      <c r="AB242" s="539"/>
      <c r="AC242" s="539"/>
      <c r="AD242" s="539"/>
      <c r="AE242" s="539"/>
      <c r="AF242" s="539"/>
      <c r="AG242" s="539"/>
      <c r="AH242" s="539"/>
      <c r="AI242" s="539"/>
      <c r="AJ242" s="539"/>
      <c r="AK242" s="539"/>
      <c r="AL242" s="539"/>
      <c r="AM242" s="539"/>
      <c r="AN242" s="539"/>
      <c r="AO242" s="539"/>
      <c r="AP242" s="539"/>
      <c r="AQ242" s="539"/>
      <c r="AR242" s="539"/>
      <c r="AS242" s="539"/>
      <c r="AT242" s="539"/>
      <c r="AU242" s="539"/>
      <c r="AV242" s="539"/>
      <c r="AW242" s="539"/>
      <c r="AX242" s="539"/>
      <c r="AY242" s="539"/>
      <c r="AZ242" s="539"/>
      <c r="BA242" s="539"/>
      <c r="BB242" s="539"/>
      <c r="BC242" s="539"/>
      <c r="BD242" s="539"/>
      <c r="BE242" s="539"/>
      <c r="BF242" s="539"/>
      <c r="BG242" s="539"/>
      <c r="BH242" s="539"/>
      <c r="BI242" s="539"/>
      <c r="BJ242" s="539"/>
      <c r="BK242" s="539"/>
      <c r="BL242" s="539"/>
      <c r="BM242" s="539"/>
      <c r="BN242" s="539"/>
      <c r="BO242" s="539"/>
      <c r="BP242" s="539"/>
      <c r="BQ242" s="539"/>
      <c r="BR242" s="539"/>
      <c r="BS242" s="539"/>
      <c r="BT242" s="539"/>
      <c r="BU242" s="539"/>
      <c r="BV242" s="539"/>
      <c r="BW242" s="539"/>
      <c r="BX242" s="539"/>
      <c r="BY242" s="539"/>
      <c r="BZ242" s="539"/>
      <c r="CA242" s="539"/>
      <c r="CB242" s="539"/>
      <c r="CC242" s="539"/>
      <c r="CD242" s="539"/>
      <c r="CE242" s="539"/>
    </row>
    <row r="243" spans="1:83" s="281" customFormat="1" hidden="1">
      <c r="A243" s="623"/>
      <c r="B243" s="613"/>
      <c r="C243" s="543"/>
      <c r="D243" s="543"/>
      <c r="E243" s="543"/>
      <c r="F243" s="543"/>
      <c r="G243" s="543"/>
      <c r="H243" s="543"/>
      <c r="I243" s="543"/>
      <c r="J243" s="543"/>
      <c r="K243" s="543"/>
      <c r="L243" s="543"/>
      <c r="M243" s="543"/>
      <c r="N243" s="543"/>
      <c r="O243" s="543"/>
      <c r="P243" s="543"/>
      <c r="Q243" s="543"/>
      <c r="R243" s="543"/>
      <c r="S243" s="543"/>
      <c r="T243" s="543"/>
      <c r="U243" s="543"/>
      <c r="V243" s="543"/>
      <c r="W243" s="543"/>
      <c r="X243" s="543"/>
      <c r="Y243" s="543"/>
      <c r="Z243" s="543"/>
      <c r="AA243" s="543"/>
      <c r="AB243" s="543"/>
      <c r="AC243" s="543"/>
      <c r="AD243" s="543"/>
      <c r="AE243" s="543"/>
      <c r="AF243" s="543"/>
      <c r="AG243" s="543"/>
      <c r="AH243" s="543"/>
      <c r="AI243" s="543"/>
      <c r="AJ243" s="543"/>
      <c r="AK243" s="543"/>
      <c r="AL243" s="543"/>
      <c r="AM243" s="543"/>
      <c r="AN243" s="543"/>
      <c r="AO243" s="543"/>
      <c r="AP243" s="543"/>
      <c r="AQ243" s="543"/>
      <c r="AR243" s="543"/>
      <c r="AS243" s="543"/>
      <c r="AT243" s="543"/>
      <c r="AU243" s="543"/>
      <c r="AV243" s="543"/>
      <c r="AW243" s="543"/>
      <c r="AX243" s="543"/>
      <c r="AY243" s="543"/>
      <c r="AZ243" s="543"/>
      <c r="BA243" s="543"/>
      <c r="BB243" s="543"/>
      <c r="BC243" s="543"/>
      <c r="BD243" s="543"/>
      <c r="BE243" s="543"/>
      <c r="BF243" s="543"/>
      <c r="BG243" s="543"/>
      <c r="BH243" s="543"/>
      <c r="BI243" s="543"/>
      <c r="BJ243" s="543"/>
      <c r="BK243" s="543"/>
      <c r="BL243" s="543"/>
      <c r="BM243" s="543"/>
      <c r="BN243" s="543"/>
      <c r="BO243" s="543"/>
      <c r="BP243" s="543"/>
      <c r="BQ243" s="543"/>
      <c r="BR243" s="543"/>
      <c r="BS243" s="543"/>
      <c r="BT243" s="543"/>
      <c r="BU243" s="543"/>
      <c r="BV243" s="543"/>
      <c r="BW243" s="543"/>
      <c r="BX243" s="543"/>
      <c r="BY243" s="543"/>
      <c r="BZ243" s="543"/>
      <c r="CA243" s="543"/>
      <c r="CB243" s="543"/>
      <c r="CC243" s="543"/>
      <c r="CD243" s="543"/>
      <c r="CE243" s="543"/>
    </row>
    <row r="244" spans="1:83" s="281" customFormat="1" ht="33" hidden="1">
      <c r="A244" s="623"/>
      <c r="B244" s="492" t="s">
        <v>173</v>
      </c>
      <c r="C244" s="510"/>
      <c r="D244" s="543"/>
      <c r="E244" s="543"/>
      <c r="F244" s="543"/>
      <c r="G244" s="543"/>
      <c r="H244" s="543"/>
      <c r="I244" s="543"/>
      <c r="J244" s="543"/>
      <c r="K244" s="543"/>
      <c r="L244" s="543"/>
      <c r="M244" s="543"/>
      <c r="N244" s="543"/>
      <c r="O244" s="543"/>
      <c r="P244" s="543"/>
      <c r="Q244" s="543"/>
      <c r="R244" s="543"/>
      <c r="S244" s="543"/>
      <c r="T244" s="543"/>
      <c r="U244" s="543"/>
      <c r="V244" s="543"/>
      <c r="W244" s="543"/>
      <c r="X244" s="543"/>
      <c r="Y244" s="543"/>
      <c r="Z244" s="543"/>
      <c r="AA244" s="543"/>
      <c r="AB244" s="543"/>
      <c r="AC244" s="543"/>
      <c r="AD244" s="543"/>
      <c r="AE244" s="543"/>
      <c r="AF244" s="543"/>
      <c r="AG244" s="543"/>
      <c r="AH244" s="543"/>
      <c r="AI244" s="543"/>
      <c r="AJ244" s="543"/>
      <c r="AK244" s="543"/>
      <c r="AL244" s="543"/>
      <c r="AM244" s="543"/>
      <c r="AN244" s="543"/>
      <c r="AO244" s="543"/>
      <c r="AP244" s="543"/>
      <c r="AQ244" s="543"/>
      <c r="AR244" s="543"/>
      <c r="AS244" s="543"/>
      <c r="AT244" s="543"/>
      <c r="AU244" s="543"/>
      <c r="AV244" s="543"/>
      <c r="AW244" s="543"/>
      <c r="AX244" s="543"/>
      <c r="AY244" s="543"/>
      <c r="AZ244" s="543"/>
      <c r="BA244" s="543"/>
      <c r="BB244" s="543"/>
      <c r="BC244" s="543"/>
      <c r="BD244" s="543"/>
      <c r="BE244" s="543"/>
      <c r="BF244" s="543"/>
      <c r="BG244" s="543"/>
      <c r="BH244" s="543"/>
      <c r="BI244" s="543"/>
      <c r="BJ244" s="543"/>
      <c r="BK244" s="543"/>
      <c r="BL244" s="543"/>
      <c r="BM244" s="543"/>
      <c r="BN244" s="543"/>
      <c r="BO244" s="543"/>
      <c r="BP244" s="543"/>
      <c r="BQ244" s="543"/>
      <c r="BR244" s="543"/>
      <c r="BS244" s="543"/>
      <c r="BT244" s="543"/>
      <c r="BU244" s="543"/>
      <c r="BV244" s="543"/>
      <c r="BW244" s="543"/>
      <c r="BX244" s="543"/>
      <c r="BY244" s="543"/>
      <c r="BZ244" s="543"/>
      <c r="CA244" s="543"/>
      <c r="CB244" s="543"/>
      <c r="CC244" s="543"/>
      <c r="CD244" s="543"/>
      <c r="CE244" s="543"/>
    </row>
    <row r="245" spans="1:83" s="281" customFormat="1" hidden="1">
      <c r="A245" s="623"/>
      <c r="B245" s="613"/>
      <c r="C245" s="543"/>
      <c r="D245" s="543"/>
      <c r="E245" s="543"/>
      <c r="F245" s="543"/>
      <c r="G245" s="543"/>
      <c r="H245" s="543"/>
      <c r="I245" s="543"/>
      <c r="J245" s="543"/>
      <c r="K245" s="543"/>
      <c r="L245" s="543"/>
      <c r="M245" s="543"/>
      <c r="N245" s="543"/>
      <c r="O245" s="543"/>
      <c r="P245" s="543"/>
      <c r="Q245" s="543"/>
      <c r="R245" s="543"/>
      <c r="S245" s="543"/>
      <c r="T245" s="543"/>
      <c r="U245" s="543"/>
      <c r="V245" s="543"/>
      <c r="W245" s="543"/>
      <c r="X245" s="543"/>
      <c r="Y245" s="543"/>
      <c r="Z245" s="543"/>
      <c r="AA245" s="543"/>
      <c r="AB245" s="543"/>
      <c r="AC245" s="543"/>
      <c r="AD245" s="543"/>
      <c r="AE245" s="543"/>
      <c r="AF245" s="543"/>
      <c r="AG245" s="543"/>
      <c r="AH245" s="543"/>
      <c r="AI245" s="543"/>
      <c r="AJ245" s="543"/>
      <c r="AK245" s="543"/>
      <c r="AL245" s="543"/>
      <c r="AM245" s="543"/>
      <c r="AN245" s="543"/>
      <c r="AO245" s="543"/>
      <c r="AP245" s="543"/>
      <c r="AQ245" s="543"/>
      <c r="AR245" s="543"/>
      <c r="AS245" s="543"/>
      <c r="AT245" s="543"/>
      <c r="AU245" s="543"/>
      <c r="AV245" s="543"/>
      <c r="AW245" s="543"/>
      <c r="AX245" s="543"/>
      <c r="AY245" s="543"/>
      <c r="AZ245" s="543"/>
      <c r="BA245" s="543"/>
      <c r="BB245" s="543"/>
      <c r="BC245" s="543"/>
      <c r="BD245" s="543"/>
      <c r="BE245" s="543"/>
      <c r="BF245" s="543"/>
      <c r="BG245" s="543"/>
      <c r="BH245" s="543"/>
      <c r="BI245" s="543"/>
      <c r="BJ245" s="543"/>
      <c r="BK245" s="543"/>
      <c r="BL245" s="543"/>
      <c r="BM245" s="543"/>
      <c r="BN245" s="543"/>
      <c r="BO245" s="543"/>
      <c r="BP245" s="543"/>
      <c r="BQ245" s="543"/>
      <c r="BR245" s="543"/>
      <c r="BS245" s="543"/>
      <c r="BT245" s="543"/>
      <c r="BU245" s="543"/>
      <c r="BV245" s="543"/>
      <c r="BW245" s="543"/>
      <c r="BX245" s="543"/>
      <c r="BY245" s="543"/>
      <c r="BZ245" s="543"/>
      <c r="CA245" s="543"/>
      <c r="CB245" s="543"/>
      <c r="CC245" s="543"/>
      <c r="CD245" s="543"/>
      <c r="CE245" s="543"/>
    </row>
    <row r="246" spans="1:83" s="281" customFormat="1" hidden="1">
      <c r="A246" s="623"/>
      <c r="B246" s="544" t="s">
        <v>137</v>
      </c>
      <c r="C246" s="545"/>
      <c r="D246" s="546" t="s">
        <v>36</v>
      </c>
      <c r="E246" s="546" t="s">
        <v>37</v>
      </c>
      <c r="F246" s="519" t="s">
        <v>119</v>
      </c>
      <c r="G246" s="519"/>
      <c r="H246" s="513"/>
      <c r="I246" s="513"/>
      <c r="J246" s="513"/>
      <c r="K246" s="513"/>
      <c r="L246" s="513"/>
      <c r="M246" s="513"/>
      <c r="N246" s="513"/>
      <c r="O246" s="513"/>
      <c r="P246" s="543"/>
      <c r="Q246" s="543"/>
      <c r="R246" s="543"/>
      <c r="S246" s="543"/>
      <c r="T246" s="543"/>
      <c r="U246" s="543"/>
      <c r="V246" s="543"/>
      <c r="W246" s="543"/>
      <c r="X246" s="543"/>
      <c r="Y246" s="543"/>
      <c r="Z246" s="543"/>
      <c r="AA246" s="543"/>
      <c r="AB246" s="543"/>
      <c r="AC246" s="543"/>
      <c r="AD246" s="543"/>
      <c r="AE246" s="543"/>
      <c r="AF246" s="543"/>
      <c r="AG246" s="543"/>
      <c r="AH246" s="543"/>
      <c r="AI246" s="543"/>
      <c r="AJ246" s="543"/>
      <c r="AK246" s="543"/>
      <c r="AL246" s="543"/>
      <c r="AM246" s="543"/>
      <c r="AN246" s="543"/>
      <c r="AO246" s="543"/>
      <c r="AP246" s="543"/>
      <c r="AQ246" s="543"/>
      <c r="AR246" s="543"/>
      <c r="AS246" s="543"/>
      <c r="AT246" s="543"/>
      <c r="AU246" s="543"/>
      <c r="AV246" s="543"/>
      <c r="AW246" s="543"/>
      <c r="AX246" s="543"/>
      <c r="AY246" s="543"/>
      <c r="AZ246" s="543"/>
      <c r="BA246" s="543"/>
      <c r="BB246" s="543"/>
      <c r="BC246" s="543"/>
      <c r="BD246" s="543"/>
      <c r="BE246" s="543"/>
      <c r="BF246" s="543"/>
      <c r="BG246" s="543"/>
      <c r="BH246" s="543"/>
      <c r="BI246" s="543"/>
      <c r="BJ246" s="543"/>
      <c r="BK246" s="543"/>
      <c r="BL246" s="543"/>
      <c r="BM246" s="543"/>
      <c r="BN246" s="543"/>
      <c r="BO246" s="543"/>
      <c r="BP246" s="543"/>
      <c r="BQ246" s="543"/>
      <c r="BR246" s="543"/>
      <c r="BS246" s="543"/>
      <c r="BT246" s="543"/>
      <c r="BU246" s="543"/>
      <c r="BV246" s="543"/>
      <c r="BW246" s="543"/>
      <c r="BX246" s="543"/>
      <c r="BY246" s="543"/>
      <c r="BZ246" s="543"/>
      <c r="CA246" s="543"/>
      <c r="CB246" s="543"/>
      <c r="CC246" s="543"/>
      <c r="CD246" s="543"/>
      <c r="CE246" s="543"/>
    </row>
    <row r="247" spans="1:83" s="281" customFormat="1" ht="33" hidden="1">
      <c r="A247" s="623"/>
      <c r="B247" s="547" t="s">
        <v>138</v>
      </c>
      <c r="C247" s="518" t="s">
        <v>125</v>
      </c>
      <c r="D247" s="522"/>
      <c r="E247" s="522"/>
      <c r="F247" s="522"/>
      <c r="G247" s="519"/>
      <c r="H247" s="513"/>
      <c r="I247" s="513"/>
      <c r="J247" s="513"/>
      <c r="K247" s="513"/>
      <c r="L247" s="513"/>
      <c r="M247" s="513"/>
      <c r="N247" s="513"/>
      <c r="O247" s="513"/>
      <c r="P247" s="543"/>
      <c r="Q247" s="543"/>
      <c r="R247" s="543"/>
      <c r="S247" s="543"/>
      <c r="T247" s="543"/>
      <c r="U247" s="543"/>
      <c r="V247" s="543"/>
      <c r="W247" s="543"/>
      <c r="X247" s="543"/>
      <c r="Y247" s="543"/>
      <c r="Z247" s="543"/>
      <c r="AA247" s="543"/>
      <c r="AB247" s="543"/>
      <c r="AC247" s="543"/>
      <c r="AD247" s="543"/>
      <c r="AE247" s="543"/>
      <c r="AF247" s="543"/>
      <c r="AG247" s="543"/>
      <c r="AH247" s="543"/>
      <c r="AI247" s="543"/>
      <c r="AJ247" s="543"/>
      <c r="AK247" s="543"/>
      <c r="AL247" s="543"/>
      <c r="AM247" s="543"/>
      <c r="AN247" s="543"/>
      <c r="AO247" s="543"/>
      <c r="AP247" s="543"/>
      <c r="AQ247" s="543"/>
      <c r="AR247" s="543"/>
      <c r="AS247" s="543"/>
      <c r="AT247" s="543"/>
      <c r="AU247" s="543"/>
      <c r="AV247" s="543"/>
      <c r="AW247" s="543"/>
      <c r="AX247" s="543"/>
      <c r="AY247" s="543"/>
      <c r="AZ247" s="543"/>
      <c r="BA247" s="543"/>
      <c r="BB247" s="543"/>
      <c r="BC247" s="543"/>
      <c r="BD247" s="543"/>
      <c r="BE247" s="543"/>
      <c r="BF247" s="543"/>
      <c r="BG247" s="543"/>
      <c r="BH247" s="543"/>
      <c r="BI247" s="543"/>
      <c r="BJ247" s="543"/>
      <c r="BK247" s="543"/>
      <c r="BL247" s="543"/>
      <c r="BM247" s="543"/>
      <c r="BN247" s="543"/>
      <c r="BO247" s="543"/>
      <c r="BP247" s="543"/>
      <c r="BQ247" s="543"/>
      <c r="BR247" s="543"/>
      <c r="BS247" s="543"/>
      <c r="BT247" s="543"/>
      <c r="BU247" s="543"/>
      <c r="BV247" s="543"/>
      <c r="BW247" s="543"/>
      <c r="BX247" s="543"/>
      <c r="BY247" s="543"/>
      <c r="BZ247" s="543"/>
      <c r="CA247" s="543"/>
      <c r="CB247" s="543"/>
      <c r="CC247" s="543"/>
      <c r="CD247" s="543"/>
      <c r="CE247" s="543"/>
    </row>
    <row r="248" spans="1:83" s="281" customFormat="1" hidden="1">
      <c r="A248" s="623"/>
      <c r="B248" s="528"/>
      <c r="C248" s="548" t="s">
        <v>126</v>
      </c>
      <c r="D248" s="522"/>
      <c r="E248" s="522"/>
      <c r="F248" s="522"/>
      <c r="G248" s="519"/>
      <c r="H248" s="513"/>
      <c r="I248" s="513"/>
      <c r="J248" s="513"/>
      <c r="K248" s="513"/>
      <c r="L248" s="513"/>
      <c r="M248" s="513"/>
      <c r="N248" s="513"/>
      <c r="O248" s="513"/>
      <c r="P248" s="543"/>
      <c r="Q248" s="543"/>
      <c r="R248" s="543"/>
      <c r="S248" s="543"/>
      <c r="T248" s="543"/>
      <c r="U248" s="543"/>
      <c r="V248" s="543"/>
      <c r="W248" s="543"/>
      <c r="X248" s="543"/>
      <c r="Y248" s="543"/>
      <c r="Z248" s="543"/>
      <c r="AA248" s="543"/>
      <c r="AB248" s="543"/>
      <c r="AC248" s="543"/>
      <c r="AD248" s="543"/>
      <c r="AE248" s="543"/>
      <c r="AF248" s="543"/>
      <c r="AG248" s="543"/>
      <c r="AH248" s="543"/>
      <c r="AI248" s="543"/>
      <c r="AJ248" s="543"/>
      <c r="AK248" s="543"/>
      <c r="AL248" s="543"/>
      <c r="AM248" s="543"/>
      <c r="AN248" s="543"/>
      <c r="AO248" s="543"/>
      <c r="AP248" s="543"/>
      <c r="AQ248" s="543"/>
      <c r="AR248" s="543"/>
      <c r="AS248" s="543"/>
      <c r="AT248" s="543"/>
      <c r="AU248" s="543"/>
      <c r="AV248" s="543"/>
      <c r="AW248" s="543"/>
      <c r="AX248" s="543"/>
      <c r="AY248" s="543"/>
      <c r="AZ248" s="543"/>
      <c r="BA248" s="543"/>
      <c r="BB248" s="543"/>
      <c r="BC248" s="543"/>
      <c r="BD248" s="543"/>
      <c r="BE248" s="543"/>
      <c r="BF248" s="543"/>
      <c r="BG248" s="543"/>
      <c r="BH248" s="543"/>
      <c r="BI248" s="543"/>
      <c r="BJ248" s="543"/>
      <c r="BK248" s="543"/>
      <c r="BL248" s="543"/>
      <c r="BM248" s="543"/>
      <c r="BN248" s="543"/>
      <c r="BO248" s="543"/>
      <c r="BP248" s="543"/>
      <c r="BQ248" s="543"/>
      <c r="BR248" s="543"/>
      <c r="BS248" s="543"/>
      <c r="BT248" s="543"/>
      <c r="BU248" s="543"/>
      <c r="BV248" s="543"/>
      <c r="BW248" s="543"/>
      <c r="BX248" s="543"/>
      <c r="BY248" s="543"/>
      <c r="BZ248" s="543"/>
      <c r="CA248" s="543"/>
      <c r="CB248" s="543"/>
      <c r="CC248" s="543"/>
      <c r="CD248" s="543"/>
      <c r="CE248" s="543"/>
    </row>
    <row r="249" spans="1:83" s="281" customFormat="1" hidden="1">
      <c r="A249" s="623"/>
      <c r="B249" s="549" t="s">
        <v>139</v>
      </c>
      <c r="C249" s="550"/>
      <c r="D249" s="551" t="s">
        <v>140</v>
      </c>
      <c r="E249" s="551" t="s">
        <v>141</v>
      </c>
      <c r="F249" s="551" t="s">
        <v>142</v>
      </c>
      <c r="G249" s="552" t="s">
        <v>143</v>
      </c>
      <c r="H249" s="513"/>
      <c r="I249" s="513"/>
      <c r="J249" s="513"/>
      <c r="K249" s="513"/>
      <c r="L249" s="513"/>
      <c r="M249" s="513"/>
      <c r="N249" s="513"/>
      <c r="O249" s="513"/>
      <c r="P249" s="543"/>
      <c r="Q249" s="543"/>
      <c r="R249" s="543"/>
      <c r="S249" s="543"/>
      <c r="T249" s="543"/>
      <c r="U249" s="543"/>
      <c r="V249" s="543"/>
      <c r="W249" s="543"/>
      <c r="X249" s="543"/>
      <c r="Y249" s="543"/>
      <c r="Z249" s="543"/>
      <c r="AA249" s="543"/>
      <c r="AB249" s="543"/>
      <c r="AC249" s="543"/>
      <c r="AD249" s="543"/>
      <c r="AE249" s="543"/>
      <c r="AF249" s="543"/>
      <c r="AG249" s="543"/>
      <c r="AH249" s="543"/>
      <c r="AI249" s="543"/>
      <c r="AJ249" s="543"/>
      <c r="AK249" s="543"/>
      <c r="AL249" s="543"/>
      <c r="AM249" s="543"/>
      <c r="AN249" s="543"/>
      <c r="AO249" s="543"/>
      <c r="AP249" s="543"/>
      <c r="AQ249" s="543"/>
      <c r="AR249" s="543"/>
      <c r="AS249" s="543"/>
      <c r="AT249" s="543"/>
      <c r="AU249" s="543"/>
      <c r="AV249" s="543"/>
      <c r="AW249" s="543"/>
      <c r="AX249" s="543"/>
      <c r="AY249" s="543"/>
      <c r="AZ249" s="543"/>
      <c r="BA249" s="543"/>
      <c r="BB249" s="543"/>
      <c r="BC249" s="543"/>
      <c r="BD249" s="543"/>
      <c r="BE249" s="543"/>
      <c r="BF249" s="543"/>
      <c r="BG249" s="543"/>
      <c r="BH249" s="543"/>
      <c r="BI249" s="543"/>
      <c r="BJ249" s="543"/>
      <c r="BK249" s="543"/>
      <c r="BL249" s="543"/>
      <c r="BM249" s="543"/>
      <c r="BN249" s="543"/>
      <c r="BO249" s="543"/>
      <c r="BP249" s="543"/>
      <c r="BQ249" s="543"/>
      <c r="BR249" s="543"/>
      <c r="BS249" s="543"/>
      <c r="BT249" s="543"/>
      <c r="BU249" s="543"/>
      <c r="BV249" s="543"/>
      <c r="BW249" s="543"/>
      <c r="BX249" s="543"/>
      <c r="BY249" s="543"/>
      <c r="BZ249" s="543"/>
      <c r="CA249" s="543"/>
      <c r="CB249" s="543"/>
      <c r="CC249" s="543"/>
      <c r="CD249" s="543"/>
      <c r="CE249" s="543"/>
    </row>
    <row r="250" spans="1:83" s="281" customFormat="1" ht="33" hidden="1">
      <c r="A250" s="623"/>
      <c r="B250" s="519"/>
      <c r="C250" s="553" t="s">
        <v>144</v>
      </c>
      <c r="D250" s="522"/>
      <c r="E250" s="522"/>
      <c r="F250" s="522"/>
      <c r="G250" s="522"/>
      <c r="H250" s="513"/>
      <c r="I250" s="513"/>
      <c r="J250" s="513"/>
      <c r="K250" s="513"/>
      <c r="L250" s="513"/>
      <c r="M250" s="513"/>
      <c r="N250" s="513"/>
      <c r="O250" s="513"/>
      <c r="P250" s="543"/>
      <c r="Q250" s="543"/>
      <c r="R250" s="543"/>
      <c r="S250" s="543"/>
      <c r="T250" s="543"/>
      <c r="U250" s="543"/>
      <c r="V250" s="543"/>
      <c r="W250" s="543"/>
      <c r="X250" s="543"/>
      <c r="Y250" s="543"/>
      <c r="Z250" s="543"/>
      <c r="AA250" s="543"/>
      <c r="AB250" s="543"/>
      <c r="AC250" s="543"/>
      <c r="AD250" s="543"/>
      <c r="AE250" s="543"/>
      <c r="AF250" s="543"/>
      <c r="AG250" s="543"/>
      <c r="AH250" s="543"/>
      <c r="AI250" s="543"/>
      <c r="AJ250" s="543"/>
      <c r="AK250" s="543"/>
      <c r="AL250" s="543"/>
      <c r="AM250" s="543"/>
      <c r="AN250" s="543"/>
      <c r="AO250" s="543"/>
      <c r="AP250" s="543"/>
      <c r="AQ250" s="543"/>
      <c r="AR250" s="543"/>
      <c r="AS250" s="543"/>
      <c r="AT250" s="543"/>
      <c r="AU250" s="543"/>
      <c r="AV250" s="543"/>
      <c r="AW250" s="543"/>
      <c r="AX250" s="543"/>
      <c r="AY250" s="543"/>
      <c r="AZ250" s="543"/>
      <c r="BA250" s="543"/>
      <c r="BB250" s="543"/>
      <c r="BC250" s="543"/>
      <c r="BD250" s="543"/>
      <c r="BE250" s="543"/>
      <c r="BF250" s="543"/>
      <c r="BG250" s="543"/>
      <c r="BH250" s="543"/>
      <c r="BI250" s="543"/>
      <c r="BJ250" s="543"/>
      <c r="BK250" s="543"/>
      <c r="BL250" s="543"/>
      <c r="BM250" s="543"/>
      <c r="BN250" s="543"/>
      <c r="BO250" s="543"/>
      <c r="BP250" s="543"/>
      <c r="BQ250" s="543"/>
      <c r="BR250" s="543"/>
      <c r="BS250" s="543"/>
      <c r="BT250" s="543"/>
      <c r="BU250" s="543"/>
      <c r="BV250" s="543"/>
      <c r="BW250" s="543"/>
      <c r="BX250" s="543"/>
      <c r="BY250" s="543"/>
      <c r="BZ250" s="543"/>
      <c r="CA250" s="543"/>
      <c r="CB250" s="543"/>
      <c r="CC250" s="543"/>
      <c r="CD250" s="543"/>
      <c r="CE250" s="543"/>
    </row>
    <row r="251" spans="1:83" s="281" customFormat="1" hidden="1">
      <c r="A251" s="623"/>
      <c r="B251" s="529"/>
      <c r="C251" s="554"/>
      <c r="D251" s="522"/>
      <c r="E251" s="522"/>
      <c r="F251" s="522"/>
      <c r="G251" s="522"/>
      <c r="H251" s="513"/>
      <c r="I251" s="513"/>
      <c r="J251" s="513"/>
      <c r="K251" s="513"/>
      <c r="L251" s="513"/>
      <c r="M251" s="513"/>
      <c r="N251" s="513"/>
      <c r="O251" s="513"/>
      <c r="P251" s="543"/>
      <c r="Q251" s="543"/>
      <c r="R251" s="543"/>
      <c r="S251" s="543"/>
      <c r="T251" s="543"/>
      <c r="U251" s="543"/>
      <c r="V251" s="543"/>
      <c r="W251" s="543"/>
      <c r="X251" s="543"/>
      <c r="Y251" s="543"/>
      <c r="Z251" s="543"/>
      <c r="AA251" s="543"/>
      <c r="AB251" s="543"/>
      <c r="AC251" s="543"/>
      <c r="AD251" s="543"/>
      <c r="AE251" s="543"/>
      <c r="AF251" s="543"/>
      <c r="AG251" s="543"/>
      <c r="AH251" s="543"/>
      <c r="AI251" s="543"/>
      <c r="AJ251" s="543"/>
      <c r="AK251" s="543"/>
      <c r="AL251" s="543"/>
      <c r="AM251" s="543"/>
      <c r="AN251" s="543"/>
      <c r="AO251" s="543"/>
      <c r="AP251" s="543"/>
      <c r="AQ251" s="543"/>
      <c r="AR251" s="543"/>
      <c r="AS251" s="543"/>
      <c r="AT251" s="543"/>
      <c r="AU251" s="543"/>
      <c r="AV251" s="543"/>
      <c r="AW251" s="543"/>
      <c r="AX251" s="543"/>
      <c r="AY251" s="543"/>
      <c r="AZ251" s="543"/>
      <c r="BA251" s="543"/>
      <c r="BB251" s="543"/>
      <c r="BC251" s="543"/>
      <c r="BD251" s="543"/>
      <c r="BE251" s="543"/>
      <c r="BF251" s="543"/>
      <c r="BG251" s="543"/>
      <c r="BH251" s="543"/>
      <c r="BI251" s="543"/>
      <c r="BJ251" s="543"/>
      <c r="BK251" s="543"/>
      <c r="BL251" s="543"/>
      <c r="BM251" s="543"/>
      <c r="BN251" s="543"/>
      <c r="BO251" s="543"/>
      <c r="BP251" s="543"/>
      <c r="BQ251" s="543"/>
      <c r="BR251" s="543"/>
      <c r="BS251" s="543"/>
      <c r="BT251" s="543"/>
      <c r="BU251" s="543"/>
      <c r="BV251" s="543"/>
      <c r="BW251" s="543"/>
      <c r="BX251" s="543"/>
      <c r="BY251" s="543"/>
      <c r="BZ251" s="543"/>
      <c r="CA251" s="543"/>
      <c r="CB251" s="543"/>
      <c r="CC251" s="543"/>
      <c r="CD251" s="543"/>
      <c r="CE251" s="543"/>
    </row>
    <row r="252" spans="1:83" s="281" customFormat="1" hidden="1">
      <c r="A252" s="623"/>
      <c r="B252" s="528"/>
      <c r="C252" s="515"/>
      <c r="D252" s="515"/>
      <c r="E252" s="519"/>
      <c r="F252" s="519"/>
      <c r="G252" s="519"/>
      <c r="H252" s="513"/>
      <c r="I252" s="513"/>
      <c r="J252" s="513"/>
      <c r="K252" s="513"/>
      <c r="L252" s="513"/>
      <c r="M252" s="513"/>
      <c r="N252" s="513"/>
      <c r="O252" s="513"/>
      <c r="P252" s="543"/>
      <c r="Q252" s="543"/>
      <c r="R252" s="543"/>
      <c r="S252" s="543"/>
      <c r="T252" s="543"/>
      <c r="U252" s="543"/>
      <c r="V252" s="543"/>
      <c r="W252" s="543"/>
      <c r="X252" s="543"/>
      <c r="Y252" s="543"/>
      <c r="Z252" s="543"/>
      <c r="AA252" s="543"/>
      <c r="AB252" s="543"/>
      <c r="AC252" s="543"/>
      <c r="AD252" s="543"/>
      <c r="AE252" s="543"/>
      <c r="AF252" s="543"/>
      <c r="AG252" s="543"/>
      <c r="AH252" s="543"/>
      <c r="AI252" s="543"/>
      <c r="AJ252" s="543"/>
      <c r="AK252" s="543"/>
      <c r="AL252" s="543"/>
      <c r="AM252" s="543"/>
      <c r="AN252" s="543"/>
      <c r="AO252" s="543"/>
      <c r="AP252" s="543"/>
      <c r="AQ252" s="543"/>
      <c r="AR252" s="543"/>
      <c r="AS252" s="543"/>
      <c r="AT252" s="543"/>
      <c r="AU252" s="543"/>
      <c r="AV252" s="543"/>
      <c r="AW252" s="543"/>
      <c r="AX252" s="543"/>
      <c r="AY252" s="543"/>
      <c r="AZ252" s="543"/>
      <c r="BA252" s="543"/>
      <c r="BB252" s="543"/>
      <c r="BC252" s="543"/>
      <c r="BD252" s="543"/>
      <c r="BE252" s="543"/>
      <c r="BF252" s="543"/>
      <c r="BG252" s="543"/>
      <c r="BH252" s="543"/>
      <c r="BI252" s="543"/>
      <c r="BJ252" s="543"/>
      <c r="BK252" s="543"/>
      <c r="BL252" s="543"/>
      <c r="BM252" s="543"/>
      <c r="BN252" s="543"/>
      <c r="BO252" s="543"/>
      <c r="BP252" s="543"/>
      <c r="BQ252" s="543"/>
      <c r="BR252" s="543"/>
      <c r="BS252" s="543"/>
      <c r="BT252" s="543"/>
      <c r="BU252" s="543"/>
      <c r="BV252" s="543"/>
      <c r="BW252" s="543"/>
      <c r="BX252" s="543"/>
      <c r="BY252" s="543"/>
      <c r="BZ252" s="543"/>
      <c r="CA252" s="543"/>
      <c r="CB252" s="543"/>
      <c r="CC252" s="543"/>
      <c r="CD252" s="543"/>
      <c r="CE252" s="543"/>
    </row>
    <row r="253" spans="1:83" s="281" customFormat="1" hidden="1">
      <c r="A253" s="623"/>
      <c r="B253" s="544" t="s">
        <v>145</v>
      </c>
      <c r="C253" s="515"/>
      <c r="D253" s="515"/>
      <c r="E253" s="519"/>
      <c r="F253" s="519"/>
      <c r="G253" s="519"/>
      <c r="H253" s="513"/>
      <c r="I253" s="513"/>
      <c r="J253" s="513"/>
      <c r="K253" s="513"/>
      <c r="L253" s="513"/>
      <c r="M253" s="513"/>
      <c r="N253" s="513"/>
      <c r="O253" s="513"/>
      <c r="P253" s="543"/>
      <c r="Q253" s="543"/>
      <c r="R253" s="543"/>
      <c r="S253" s="543"/>
      <c r="T253" s="543"/>
      <c r="U253" s="543"/>
      <c r="V253" s="543"/>
      <c r="W253" s="543"/>
      <c r="X253" s="543"/>
      <c r="Y253" s="543"/>
      <c r="Z253" s="543"/>
      <c r="AA253" s="543"/>
      <c r="AB253" s="543"/>
      <c r="AC253" s="543"/>
      <c r="AD253" s="543"/>
      <c r="AE253" s="543"/>
      <c r="AF253" s="543"/>
      <c r="AG253" s="543"/>
      <c r="AH253" s="543"/>
      <c r="AI253" s="543"/>
      <c r="AJ253" s="543"/>
      <c r="AK253" s="543"/>
      <c r="AL253" s="543"/>
      <c r="AM253" s="543"/>
      <c r="AN253" s="543"/>
      <c r="AO253" s="543"/>
      <c r="AP253" s="543"/>
      <c r="AQ253" s="543"/>
      <c r="AR253" s="543"/>
      <c r="AS253" s="543"/>
      <c r="AT253" s="543"/>
      <c r="AU253" s="543"/>
      <c r="AV253" s="543"/>
      <c r="AW253" s="543"/>
      <c r="AX253" s="543"/>
      <c r="AY253" s="543"/>
      <c r="AZ253" s="543"/>
      <c r="BA253" s="543"/>
      <c r="BB253" s="543"/>
      <c r="BC253" s="543"/>
      <c r="BD253" s="543"/>
      <c r="BE253" s="543"/>
      <c r="BF253" s="543"/>
      <c r="BG253" s="543"/>
      <c r="BH253" s="543"/>
      <c r="BI253" s="543"/>
      <c r="BJ253" s="543"/>
      <c r="BK253" s="543"/>
      <c r="BL253" s="543"/>
      <c r="BM253" s="543"/>
      <c r="BN253" s="543"/>
      <c r="BO253" s="543"/>
      <c r="BP253" s="543"/>
      <c r="BQ253" s="543"/>
      <c r="BR253" s="543"/>
      <c r="BS253" s="543"/>
      <c r="BT253" s="543"/>
      <c r="BU253" s="543"/>
      <c r="BV253" s="543"/>
      <c r="BW253" s="543"/>
      <c r="BX253" s="543"/>
      <c r="BY253" s="543"/>
      <c r="BZ253" s="543"/>
      <c r="CA253" s="543"/>
      <c r="CB253" s="543"/>
      <c r="CC253" s="543"/>
      <c r="CD253" s="543"/>
      <c r="CE253" s="543"/>
    </row>
    <row r="254" spans="1:83" s="281" customFormat="1" hidden="1">
      <c r="A254" s="623"/>
      <c r="B254" s="528"/>
      <c r="C254" s="514" t="s">
        <v>63</v>
      </c>
      <c r="D254" s="545" t="s">
        <v>62</v>
      </c>
      <c r="E254" s="555" t="str">
        <f>IF($F$16="","תא זה יעודכן אוטומטית עם מילוי סעיף 5.1",$F$16)</f>
        <v>תא זה יעודכן אוטומטית עם מילוי סעיף 5.1</v>
      </c>
      <c r="F254" s="529"/>
      <c r="G254" s="513"/>
      <c r="H254" s="513"/>
      <c r="I254" s="513"/>
      <c r="J254" s="513"/>
      <c r="K254" s="513"/>
      <c r="L254" s="513"/>
      <c r="M254" s="513"/>
      <c r="N254" s="513"/>
      <c r="O254" s="513"/>
      <c r="P254" s="543"/>
      <c r="Q254" s="543"/>
      <c r="R254" s="543"/>
      <c r="S254" s="543"/>
      <c r="T254" s="543"/>
      <c r="U254" s="543"/>
      <c r="V254" s="543"/>
      <c r="W254" s="543"/>
      <c r="X254" s="543"/>
      <c r="Y254" s="543"/>
      <c r="Z254" s="543"/>
      <c r="AA254" s="543"/>
      <c r="AB254" s="543"/>
      <c r="AC254" s="543"/>
      <c r="AD254" s="543"/>
      <c r="AE254" s="543"/>
      <c r="AF254" s="543"/>
      <c r="AG254" s="543"/>
      <c r="AH254" s="543"/>
      <c r="AI254" s="543"/>
      <c r="AJ254" s="543"/>
      <c r="AK254" s="543"/>
      <c r="AL254" s="543"/>
      <c r="AM254" s="543"/>
      <c r="AN254" s="543"/>
      <c r="AO254" s="543"/>
      <c r="AP254" s="543"/>
      <c r="AQ254" s="543"/>
      <c r="AR254" s="543"/>
      <c r="AS254" s="543"/>
      <c r="AT254" s="543"/>
      <c r="AU254" s="543"/>
      <c r="AV254" s="543"/>
      <c r="AW254" s="543"/>
      <c r="AX254" s="543"/>
      <c r="AY254" s="543"/>
      <c r="AZ254" s="543"/>
      <c r="BA254" s="543"/>
      <c r="BB254" s="543"/>
      <c r="BC254" s="543"/>
      <c r="BD254" s="543"/>
      <c r="BE254" s="543"/>
      <c r="BF254" s="543"/>
      <c r="BG254" s="543"/>
      <c r="BH254" s="543"/>
      <c r="BI254" s="543"/>
      <c r="BJ254" s="543"/>
      <c r="BK254" s="543"/>
      <c r="BL254" s="543"/>
      <c r="BM254" s="543"/>
      <c r="BN254" s="543"/>
      <c r="BO254" s="543"/>
      <c r="BP254" s="543"/>
      <c r="BQ254" s="543"/>
      <c r="BR254" s="543"/>
      <c r="BS254" s="543"/>
      <c r="BT254" s="543"/>
      <c r="BU254" s="543"/>
      <c r="BV254" s="543"/>
      <c r="BW254" s="543"/>
      <c r="BX254" s="543"/>
      <c r="BY254" s="543"/>
      <c r="BZ254" s="543"/>
      <c r="CA254" s="543"/>
      <c r="CB254" s="543"/>
      <c r="CC254" s="543"/>
      <c r="CD254" s="543"/>
      <c r="CE254" s="543"/>
    </row>
    <row r="255" spans="1:83" s="281" customFormat="1" hidden="1">
      <c r="A255" s="623"/>
      <c r="B255" s="556"/>
      <c r="C255" s="817" t="str">
        <f>IF(E16="","תא זה יעודכן אוטומטית עם מילוי סעיף 5.1",(IF(E16="אחר (פרט בהערות)",H16,E16)))</f>
        <v>תא זה יעודכן אוטומטית עם מילוי סעיף 5.1</v>
      </c>
      <c r="D255" s="557" t="s">
        <v>146</v>
      </c>
      <c r="E255" s="494"/>
      <c r="F255" s="558"/>
      <c r="G255" s="558"/>
      <c r="H255" s="513"/>
      <c r="I255" s="513"/>
      <c r="J255" s="513"/>
      <c r="K255" s="513"/>
      <c r="L255" s="513"/>
      <c r="M255" s="513"/>
      <c r="N255" s="513"/>
      <c r="O255" s="513"/>
      <c r="P255" s="543"/>
      <c r="Q255" s="543"/>
      <c r="R255" s="543"/>
      <c r="S255" s="543"/>
      <c r="T255" s="543"/>
      <c r="U255" s="543"/>
      <c r="V255" s="543"/>
      <c r="W255" s="543"/>
      <c r="X255" s="543"/>
      <c r="Y255" s="543"/>
      <c r="Z255" s="543"/>
      <c r="AA255" s="543"/>
      <c r="AB255" s="543"/>
      <c r="AC255" s="543"/>
      <c r="AD255" s="543"/>
      <c r="AE255" s="543"/>
      <c r="AF255" s="543"/>
      <c r="AG255" s="543"/>
      <c r="AH255" s="543"/>
      <c r="AI255" s="543"/>
      <c r="AJ255" s="543"/>
      <c r="AK255" s="543"/>
      <c r="AL255" s="543"/>
      <c r="AM255" s="543"/>
      <c r="AN255" s="543"/>
      <c r="AO255" s="543"/>
      <c r="AP255" s="543"/>
      <c r="AQ255" s="543"/>
      <c r="AR255" s="543"/>
      <c r="AS255" s="543"/>
      <c r="AT255" s="543"/>
      <c r="AU255" s="543"/>
      <c r="AV255" s="543"/>
      <c r="AW255" s="543"/>
      <c r="AX255" s="543"/>
      <c r="AY255" s="543"/>
      <c r="AZ255" s="543"/>
      <c r="BA255" s="543"/>
      <c r="BB255" s="543"/>
      <c r="BC255" s="543"/>
      <c r="BD255" s="543"/>
      <c r="BE255" s="543"/>
      <c r="BF255" s="543"/>
      <c r="BG255" s="543"/>
      <c r="BH255" s="543"/>
      <c r="BI255" s="543"/>
      <c r="BJ255" s="543"/>
      <c r="BK255" s="543"/>
      <c r="BL255" s="543"/>
      <c r="BM255" s="543"/>
      <c r="BN255" s="543"/>
      <c r="BO255" s="543"/>
      <c r="BP255" s="543"/>
      <c r="BQ255" s="543"/>
      <c r="BR255" s="543"/>
      <c r="BS255" s="543"/>
      <c r="BT255" s="543"/>
      <c r="BU255" s="543"/>
      <c r="BV255" s="543"/>
      <c r="BW255" s="543"/>
      <c r="BX255" s="543"/>
      <c r="BY255" s="543"/>
      <c r="BZ255" s="543"/>
      <c r="CA255" s="543"/>
      <c r="CB255" s="543"/>
      <c r="CC255" s="543"/>
      <c r="CD255" s="543"/>
      <c r="CE255" s="543"/>
    </row>
    <row r="256" spans="1:83" s="281" customFormat="1" hidden="1">
      <c r="A256" s="623"/>
      <c r="B256" s="556"/>
      <c r="C256" s="818"/>
      <c r="D256" s="559" t="s">
        <v>78</v>
      </c>
      <c r="E256" s="522"/>
      <c r="F256" s="513"/>
      <c r="G256" s="513"/>
      <c r="H256" s="513"/>
      <c r="I256" s="513"/>
      <c r="J256" s="513"/>
      <c r="K256" s="513"/>
      <c r="L256" s="513"/>
      <c r="M256" s="513"/>
      <c r="N256" s="513"/>
      <c r="O256" s="513"/>
      <c r="P256" s="543"/>
      <c r="Q256" s="543"/>
      <c r="R256" s="543"/>
      <c r="S256" s="543"/>
      <c r="T256" s="543"/>
      <c r="U256" s="543"/>
      <c r="V256" s="543"/>
      <c r="W256" s="543"/>
      <c r="X256" s="543"/>
      <c r="Y256" s="543"/>
      <c r="Z256" s="543"/>
      <c r="AA256" s="543"/>
      <c r="AB256" s="543"/>
      <c r="AC256" s="543"/>
      <c r="AD256" s="543"/>
      <c r="AE256" s="543"/>
      <c r="AF256" s="543"/>
      <c r="AG256" s="543"/>
      <c r="AH256" s="543"/>
      <c r="AI256" s="543"/>
      <c r="AJ256" s="543"/>
      <c r="AK256" s="543"/>
      <c r="AL256" s="543"/>
      <c r="AM256" s="543"/>
      <c r="AN256" s="543"/>
      <c r="AO256" s="543"/>
      <c r="AP256" s="543"/>
      <c r="AQ256" s="543"/>
      <c r="AR256" s="543"/>
      <c r="AS256" s="543"/>
      <c r="AT256" s="543"/>
      <c r="AU256" s="543"/>
      <c r="AV256" s="543"/>
      <c r="AW256" s="543"/>
      <c r="AX256" s="543"/>
      <c r="AY256" s="543"/>
      <c r="AZ256" s="543"/>
      <c r="BA256" s="543"/>
      <c r="BB256" s="543"/>
      <c r="BC256" s="543"/>
      <c r="BD256" s="543"/>
      <c r="BE256" s="543"/>
      <c r="BF256" s="543"/>
      <c r="BG256" s="543"/>
      <c r="BH256" s="543"/>
      <c r="BI256" s="543"/>
      <c r="BJ256" s="543"/>
      <c r="BK256" s="543"/>
      <c r="BL256" s="543"/>
      <c r="BM256" s="543"/>
      <c r="BN256" s="543"/>
      <c r="BO256" s="543"/>
      <c r="BP256" s="543"/>
      <c r="BQ256" s="543"/>
      <c r="BR256" s="543"/>
      <c r="BS256" s="543"/>
      <c r="BT256" s="543"/>
      <c r="BU256" s="543"/>
      <c r="BV256" s="543"/>
      <c r="BW256" s="543"/>
      <c r="BX256" s="543"/>
      <c r="BY256" s="543"/>
      <c r="BZ256" s="543"/>
      <c r="CA256" s="543"/>
      <c r="CB256" s="543"/>
      <c r="CC256" s="543"/>
      <c r="CD256" s="543"/>
      <c r="CE256" s="543"/>
    </row>
    <row r="257" spans="1:84" s="281" customFormat="1" hidden="1">
      <c r="A257" s="623"/>
      <c r="B257" s="529"/>
      <c r="C257" s="529"/>
      <c r="D257" s="519"/>
      <c r="E257" s="519"/>
      <c r="F257" s="519"/>
      <c r="G257" s="519"/>
      <c r="H257" s="515"/>
      <c r="I257" s="515"/>
      <c r="J257" s="515"/>
      <c r="K257" s="515"/>
      <c r="L257" s="515"/>
      <c r="M257" s="515"/>
      <c r="N257" s="515"/>
      <c r="O257" s="515"/>
      <c r="P257" s="543"/>
      <c r="Q257" s="543"/>
      <c r="R257" s="543"/>
      <c r="S257" s="543"/>
      <c r="T257" s="543"/>
      <c r="U257" s="543"/>
      <c r="V257" s="543"/>
      <c r="W257" s="543"/>
      <c r="X257" s="543"/>
      <c r="Y257" s="543"/>
      <c r="Z257" s="543"/>
      <c r="AA257" s="543"/>
      <c r="AB257" s="543"/>
      <c r="AC257" s="543"/>
      <c r="AD257" s="543"/>
      <c r="AE257" s="543"/>
      <c r="AF257" s="543"/>
      <c r="AG257" s="543"/>
      <c r="AH257" s="543"/>
      <c r="AI257" s="543"/>
      <c r="AJ257" s="543"/>
      <c r="AK257" s="543"/>
      <c r="AL257" s="543"/>
      <c r="AM257" s="543"/>
      <c r="AN257" s="543"/>
      <c r="AO257" s="543"/>
      <c r="AP257" s="543"/>
      <c r="AQ257" s="543"/>
      <c r="AR257" s="543"/>
      <c r="AS257" s="543"/>
      <c r="AT257" s="543"/>
      <c r="AU257" s="543"/>
      <c r="AV257" s="543"/>
      <c r="AW257" s="543"/>
      <c r="AX257" s="543"/>
      <c r="AY257" s="543"/>
      <c r="AZ257" s="543"/>
      <c r="BA257" s="543"/>
      <c r="BB257" s="543"/>
      <c r="BC257" s="543"/>
      <c r="BD257" s="543"/>
      <c r="BE257" s="543"/>
      <c r="BF257" s="543"/>
      <c r="BG257" s="543"/>
      <c r="BH257" s="543"/>
      <c r="BI257" s="543"/>
      <c r="BJ257" s="543"/>
      <c r="BK257" s="543"/>
      <c r="BL257" s="543"/>
      <c r="BM257" s="543"/>
      <c r="BN257" s="543"/>
      <c r="BO257" s="543"/>
      <c r="BP257" s="543"/>
      <c r="BQ257" s="543"/>
      <c r="BR257" s="543"/>
      <c r="BS257" s="543"/>
      <c r="BT257" s="543"/>
      <c r="BU257" s="543"/>
      <c r="BV257" s="543"/>
      <c r="BW257" s="543"/>
      <c r="BX257" s="543"/>
      <c r="BY257" s="543"/>
      <c r="BZ257" s="543"/>
      <c r="CA257" s="543"/>
      <c r="CB257" s="543"/>
      <c r="CC257" s="543"/>
      <c r="CD257" s="543"/>
      <c r="CE257" s="543"/>
    </row>
    <row r="258" spans="1:84" s="283" customFormat="1" hidden="1">
      <c r="A258" s="475"/>
      <c r="B258" s="560" t="s">
        <v>239</v>
      </c>
      <c r="C258" s="560" t="s">
        <v>240</v>
      </c>
      <c r="D258" s="560" t="s">
        <v>163</v>
      </c>
      <c r="E258" s="560" t="s">
        <v>78</v>
      </c>
      <c r="R258" s="561"/>
      <c r="S258" s="562"/>
      <c r="T258" s="562"/>
      <c r="U258" s="562"/>
      <c r="V258" s="524"/>
      <c r="W258" s="524"/>
      <c r="X258" s="524"/>
      <c r="Y258" s="524"/>
      <c r="Z258" s="524"/>
      <c r="AA258" s="524"/>
      <c r="AB258" s="524"/>
      <c r="AC258" s="524"/>
      <c r="AD258" s="524"/>
      <c r="AE258" s="524"/>
      <c r="AF258" s="524"/>
      <c r="AG258" s="524"/>
      <c r="AH258" s="524"/>
      <c r="AI258" s="524"/>
      <c r="AJ258" s="524"/>
      <c r="AK258" s="524"/>
      <c r="AL258" s="524"/>
      <c r="AM258" s="524"/>
      <c r="AN258" s="524"/>
      <c r="AO258" s="524"/>
      <c r="AP258" s="524"/>
      <c r="AQ258" s="524"/>
      <c r="AR258" s="524"/>
      <c r="AS258" s="524"/>
      <c r="AT258" s="524"/>
      <c r="AU258" s="524"/>
      <c r="AV258" s="524"/>
      <c r="AW258" s="524"/>
      <c r="AX258" s="524"/>
      <c r="AY258" s="524"/>
      <c r="AZ258" s="524"/>
      <c r="BA258" s="524"/>
      <c r="BB258" s="524"/>
      <c r="BC258" s="524"/>
      <c r="BD258" s="524"/>
      <c r="BE258" s="524"/>
      <c r="BF258" s="524"/>
      <c r="BG258" s="524"/>
      <c r="BH258" s="524"/>
      <c r="BI258" s="524"/>
      <c r="BJ258" s="524"/>
      <c r="BK258" s="524"/>
      <c r="BL258" s="524"/>
      <c r="BM258" s="524"/>
      <c r="BN258" s="524"/>
      <c r="BO258" s="524"/>
      <c r="BP258" s="524"/>
      <c r="BQ258" s="524"/>
      <c r="BR258" s="524"/>
      <c r="BS258" s="524"/>
      <c r="BT258" s="524"/>
      <c r="BU258" s="524"/>
      <c r="BV258" s="524"/>
      <c r="BW258" s="524"/>
      <c r="BX258" s="524"/>
      <c r="BY258" s="524"/>
      <c r="BZ258" s="524"/>
      <c r="CA258" s="524"/>
      <c r="CB258" s="524"/>
      <c r="CC258" s="524"/>
      <c r="CD258" s="524"/>
      <c r="CE258" s="524"/>
    </row>
    <row r="259" spans="1:84" s="283" customFormat="1" ht="49.5" hidden="1">
      <c r="A259" s="475"/>
      <c r="B259" s="563" t="s">
        <v>237</v>
      </c>
      <c r="C259" s="478"/>
      <c r="D259" s="564"/>
      <c r="E259" s="614"/>
      <c r="R259" s="561"/>
      <c r="S259" s="562"/>
      <c r="T259" s="562"/>
      <c r="U259" s="562"/>
      <c r="V259" s="524"/>
      <c r="W259" s="524"/>
      <c r="X259" s="524"/>
      <c r="Y259" s="524"/>
      <c r="Z259" s="524"/>
      <c r="AA259" s="524"/>
      <c r="AB259" s="524"/>
      <c r="AC259" s="524"/>
      <c r="AD259" s="524"/>
      <c r="AE259" s="524"/>
      <c r="AF259" s="524"/>
      <c r="AG259" s="524"/>
      <c r="AH259" s="524"/>
      <c r="AI259" s="524"/>
      <c r="AJ259" s="524"/>
      <c r="AK259" s="524"/>
      <c r="AL259" s="524"/>
      <c r="AM259" s="524"/>
      <c r="AN259" s="524"/>
      <c r="AO259" s="524"/>
      <c r="AP259" s="524"/>
      <c r="AQ259" s="524"/>
      <c r="AR259" s="524"/>
      <c r="AS259" s="524"/>
      <c r="AT259" s="524"/>
      <c r="AU259" s="524"/>
      <c r="AV259" s="524"/>
      <c r="AW259" s="524"/>
      <c r="AX259" s="524"/>
      <c r="AY259" s="524"/>
      <c r="AZ259" s="524"/>
      <c r="BA259" s="524"/>
      <c r="BB259" s="524"/>
      <c r="BC259" s="524"/>
      <c r="BD259" s="524"/>
      <c r="BE259" s="524"/>
      <c r="BF259" s="524"/>
      <c r="BG259" s="524"/>
      <c r="BH259" s="524"/>
      <c r="BI259" s="524"/>
      <c r="BJ259" s="524"/>
      <c r="BK259" s="524"/>
      <c r="BL259" s="524"/>
      <c r="BM259" s="524"/>
      <c r="BN259" s="524"/>
      <c r="BO259" s="524"/>
      <c r="BP259" s="524"/>
      <c r="BQ259" s="524"/>
      <c r="BR259" s="524"/>
      <c r="BS259" s="524"/>
      <c r="BT259" s="524"/>
      <c r="BU259" s="524"/>
      <c r="BV259" s="524"/>
      <c r="BW259" s="524"/>
      <c r="BX259" s="524"/>
      <c r="BY259" s="524"/>
      <c r="BZ259" s="524"/>
      <c r="CA259" s="524"/>
      <c r="CB259" s="524"/>
      <c r="CC259" s="524"/>
      <c r="CD259" s="524"/>
      <c r="CE259" s="524"/>
    </row>
    <row r="260" spans="1:84" s="283" customFormat="1" ht="20.25" hidden="1">
      <c r="A260" s="475"/>
      <c r="B260" s="283" t="s">
        <v>238</v>
      </c>
      <c r="C260" s="478"/>
      <c r="D260" s="564"/>
      <c r="E260" s="614"/>
      <c r="F260" s="565"/>
      <c r="G260" s="565"/>
      <c r="H260" s="566"/>
      <c r="I260" s="566"/>
      <c r="J260" s="566"/>
      <c r="K260" s="566"/>
      <c r="L260" s="566"/>
      <c r="M260" s="566"/>
      <c r="N260" s="566"/>
      <c r="O260" s="566"/>
      <c r="P260" s="515"/>
      <c r="Q260" s="524"/>
      <c r="R260" s="524"/>
      <c r="S260" s="524"/>
      <c r="T260" s="524"/>
      <c r="U260" s="524"/>
      <c r="V260" s="524"/>
      <c r="W260" s="524"/>
      <c r="X260" s="524"/>
      <c r="Y260" s="524"/>
      <c r="Z260" s="524"/>
      <c r="AA260" s="524"/>
      <c r="AB260" s="524"/>
      <c r="AC260" s="524"/>
      <c r="AD260" s="524"/>
      <c r="AE260" s="524"/>
      <c r="AF260" s="524"/>
      <c r="AG260" s="524"/>
      <c r="AH260" s="524"/>
      <c r="AI260" s="524"/>
      <c r="AJ260" s="524"/>
      <c r="AK260" s="524"/>
      <c r="AL260" s="524"/>
      <c r="AM260" s="524"/>
      <c r="AN260" s="524"/>
      <c r="AO260" s="524"/>
      <c r="AP260" s="524"/>
      <c r="AQ260" s="524"/>
      <c r="AR260" s="524"/>
      <c r="AS260" s="524"/>
      <c r="AT260" s="524"/>
      <c r="AU260" s="524"/>
      <c r="AV260" s="524"/>
      <c r="AW260" s="524"/>
      <c r="AX260" s="524"/>
      <c r="AY260" s="524"/>
      <c r="AZ260" s="524"/>
      <c r="BA260" s="524"/>
      <c r="BB260" s="524"/>
      <c r="BC260" s="524"/>
      <c r="BD260" s="524"/>
      <c r="BE260" s="524"/>
      <c r="BF260" s="524"/>
      <c r="BG260" s="524"/>
      <c r="BH260" s="524"/>
      <c r="BI260" s="524"/>
      <c r="BJ260" s="524"/>
      <c r="BK260" s="524"/>
      <c r="BL260" s="524"/>
      <c r="BM260" s="524"/>
      <c r="BN260" s="524"/>
      <c r="BO260" s="524"/>
      <c r="BP260" s="524"/>
      <c r="BQ260" s="524"/>
      <c r="BR260" s="524"/>
      <c r="BS260" s="524"/>
      <c r="BT260" s="524"/>
      <c r="BU260" s="524"/>
      <c r="BV260" s="524"/>
      <c r="BW260" s="524"/>
      <c r="BX260" s="524"/>
      <c r="BY260" s="524"/>
      <c r="BZ260" s="524"/>
      <c r="CA260" s="524"/>
      <c r="CB260" s="524"/>
      <c r="CC260" s="524"/>
      <c r="CD260" s="524"/>
      <c r="CE260" s="524"/>
      <c r="CF260" s="524"/>
    </row>
    <row r="261" spans="1:84" s="283" customFormat="1" ht="20.25" hidden="1">
      <c r="A261" s="475"/>
      <c r="C261" s="478"/>
      <c r="D261" s="564"/>
      <c r="E261" s="614"/>
      <c r="F261" s="565"/>
      <c r="G261" s="565"/>
      <c r="H261" s="566"/>
      <c r="I261" s="566"/>
      <c r="J261" s="566"/>
      <c r="K261" s="566"/>
      <c r="L261" s="566"/>
      <c r="M261" s="566"/>
      <c r="N261" s="566"/>
      <c r="O261" s="566"/>
      <c r="P261" s="515"/>
      <c r="Q261" s="524"/>
      <c r="R261" s="524"/>
      <c r="S261" s="524"/>
      <c r="T261" s="524"/>
      <c r="U261" s="524"/>
      <c r="V261" s="524"/>
      <c r="W261" s="524"/>
      <c r="X261" s="524"/>
      <c r="Y261" s="524"/>
      <c r="Z261" s="524"/>
      <c r="AA261" s="524"/>
      <c r="AB261" s="524"/>
      <c r="AC261" s="524"/>
      <c r="AD261" s="524"/>
      <c r="AE261" s="524"/>
      <c r="AF261" s="524"/>
      <c r="AG261" s="524"/>
      <c r="AH261" s="524"/>
      <c r="AI261" s="524"/>
      <c r="AJ261" s="524"/>
      <c r="AK261" s="524"/>
      <c r="AL261" s="524"/>
      <c r="AM261" s="524"/>
      <c r="AN261" s="524"/>
      <c r="AO261" s="524"/>
      <c r="AP261" s="524"/>
      <c r="AQ261" s="524"/>
      <c r="AR261" s="524"/>
      <c r="AS261" s="524"/>
      <c r="AT261" s="524"/>
      <c r="AU261" s="524"/>
      <c r="AV261" s="524"/>
      <c r="AW261" s="524"/>
      <c r="AX261" s="524"/>
      <c r="AY261" s="524"/>
      <c r="AZ261" s="524"/>
      <c r="BA261" s="524"/>
      <c r="BB261" s="524"/>
      <c r="BC261" s="524"/>
      <c r="BD261" s="524"/>
      <c r="BE261" s="524"/>
      <c r="BF261" s="524"/>
      <c r="BG261" s="524"/>
      <c r="BH261" s="524"/>
      <c r="BI261" s="524"/>
      <c r="BJ261" s="524"/>
      <c r="BK261" s="524"/>
      <c r="BL261" s="524"/>
      <c r="BM261" s="524"/>
      <c r="BN261" s="524"/>
      <c r="BO261" s="524"/>
      <c r="BP261" s="524"/>
      <c r="BQ261" s="524"/>
      <c r="BR261" s="524"/>
      <c r="BS261" s="524"/>
      <c r="BT261" s="524"/>
      <c r="BU261" s="524"/>
      <c r="BV261" s="524"/>
      <c r="BW261" s="524"/>
      <c r="BX261" s="524"/>
      <c r="BY261" s="524"/>
      <c r="BZ261" s="524"/>
      <c r="CA261" s="524"/>
      <c r="CB261" s="524"/>
      <c r="CC261" s="524"/>
      <c r="CD261" s="524"/>
      <c r="CE261" s="524"/>
      <c r="CF261" s="524"/>
    </row>
    <row r="262" spans="1:84" s="283" customFormat="1" ht="20.25" hidden="1">
      <c r="A262" s="475"/>
      <c r="C262" s="478"/>
      <c r="D262" s="564"/>
      <c r="E262" s="614"/>
      <c r="F262" s="565"/>
      <c r="G262" s="565"/>
      <c r="H262" s="566"/>
      <c r="I262" s="566"/>
      <c r="J262" s="566"/>
      <c r="K262" s="566"/>
      <c r="L262" s="566"/>
      <c r="M262" s="566"/>
      <c r="N262" s="566"/>
      <c r="O262" s="566"/>
      <c r="P262" s="515"/>
      <c r="Q262" s="524"/>
      <c r="R262" s="524"/>
      <c r="S262" s="524"/>
      <c r="T262" s="524"/>
      <c r="U262" s="524"/>
      <c r="V262" s="524"/>
      <c r="W262" s="524"/>
      <c r="X262" s="524"/>
      <c r="Y262" s="524"/>
      <c r="Z262" s="524"/>
      <c r="AA262" s="524"/>
      <c r="AB262" s="524"/>
      <c r="AC262" s="524"/>
      <c r="AD262" s="524"/>
      <c r="AE262" s="524"/>
      <c r="AF262" s="524"/>
      <c r="AG262" s="524"/>
      <c r="AH262" s="524"/>
      <c r="AI262" s="524"/>
      <c r="AJ262" s="524"/>
      <c r="AK262" s="524"/>
      <c r="AL262" s="524"/>
      <c r="AM262" s="524"/>
      <c r="AN262" s="524"/>
      <c r="AO262" s="524"/>
      <c r="AP262" s="524"/>
      <c r="AQ262" s="524"/>
      <c r="AR262" s="524"/>
      <c r="AS262" s="524"/>
      <c r="AT262" s="524"/>
      <c r="AU262" s="524"/>
      <c r="AV262" s="524"/>
      <c r="AW262" s="524"/>
      <c r="AX262" s="524"/>
      <c r="AY262" s="524"/>
      <c r="AZ262" s="524"/>
      <c r="BA262" s="524"/>
      <c r="BB262" s="524"/>
      <c r="BC262" s="524"/>
      <c r="BD262" s="524"/>
      <c r="BE262" s="524"/>
      <c r="BF262" s="524"/>
      <c r="BG262" s="524"/>
      <c r="BH262" s="524"/>
      <c r="BI262" s="524"/>
      <c r="BJ262" s="524"/>
      <c r="BK262" s="524"/>
      <c r="BL262" s="524"/>
      <c r="BM262" s="524"/>
      <c r="BN262" s="524"/>
      <c r="BO262" s="524"/>
      <c r="BP262" s="524"/>
      <c r="BQ262" s="524"/>
      <c r="BR262" s="524"/>
      <c r="BS262" s="524"/>
      <c r="BT262" s="524"/>
      <c r="BU262" s="524"/>
      <c r="BV262" s="524"/>
      <c r="BW262" s="524"/>
      <c r="BX262" s="524"/>
      <c r="BY262" s="524"/>
      <c r="BZ262" s="524"/>
      <c r="CA262" s="524"/>
      <c r="CB262" s="524"/>
      <c r="CC262" s="524"/>
      <c r="CD262" s="524"/>
      <c r="CE262" s="524"/>
      <c r="CF262" s="524"/>
    </row>
    <row r="263" spans="1:84" s="283" customFormat="1" ht="20.25" hidden="1">
      <c r="A263" s="475"/>
      <c r="C263" s="478"/>
      <c r="D263" s="564"/>
      <c r="E263" s="614"/>
      <c r="F263" s="565"/>
      <c r="G263" s="565"/>
      <c r="H263" s="566"/>
      <c r="I263" s="566"/>
      <c r="J263" s="566"/>
      <c r="K263" s="566"/>
      <c r="L263" s="566"/>
      <c r="M263" s="566"/>
      <c r="N263" s="566"/>
      <c r="O263" s="566"/>
      <c r="P263" s="515"/>
      <c r="Q263" s="524"/>
      <c r="R263" s="524"/>
      <c r="S263" s="524"/>
      <c r="T263" s="524"/>
      <c r="U263" s="524"/>
      <c r="V263" s="524"/>
      <c r="W263" s="524"/>
      <c r="X263" s="524"/>
      <c r="Y263" s="524"/>
      <c r="Z263" s="524"/>
      <c r="AA263" s="524"/>
      <c r="AB263" s="524"/>
      <c r="AC263" s="524"/>
      <c r="AD263" s="524"/>
      <c r="AE263" s="524"/>
      <c r="AF263" s="524"/>
      <c r="AG263" s="524"/>
      <c r="AH263" s="524"/>
      <c r="AI263" s="524"/>
      <c r="AJ263" s="524"/>
      <c r="AK263" s="524"/>
      <c r="AL263" s="524"/>
      <c r="AM263" s="524"/>
      <c r="AN263" s="524"/>
      <c r="AO263" s="524"/>
      <c r="AP263" s="524"/>
      <c r="AQ263" s="524"/>
      <c r="AR263" s="524"/>
      <c r="AS263" s="524"/>
      <c r="AT263" s="524"/>
      <c r="AU263" s="524"/>
      <c r="AV263" s="524"/>
      <c r="AW263" s="524"/>
      <c r="AX263" s="524"/>
      <c r="AY263" s="524"/>
      <c r="AZ263" s="524"/>
      <c r="BA263" s="524"/>
      <c r="BB263" s="524"/>
      <c r="BC263" s="524"/>
      <c r="BD263" s="524"/>
      <c r="BE263" s="524"/>
      <c r="BF263" s="524"/>
      <c r="BG263" s="524"/>
      <c r="BH263" s="524"/>
      <c r="BI263" s="524"/>
      <c r="BJ263" s="524"/>
      <c r="BK263" s="524"/>
      <c r="BL263" s="524"/>
      <c r="BM263" s="524"/>
      <c r="BN263" s="524"/>
      <c r="BO263" s="524"/>
      <c r="BP263" s="524"/>
      <c r="BQ263" s="524"/>
      <c r="BR263" s="524"/>
      <c r="BS263" s="524"/>
      <c r="BT263" s="524"/>
      <c r="BU263" s="524"/>
      <c r="BV263" s="524"/>
      <c r="BW263" s="524"/>
      <c r="BX263" s="524"/>
      <c r="BY263" s="524"/>
      <c r="BZ263" s="524"/>
      <c r="CA263" s="524"/>
      <c r="CB263" s="524"/>
      <c r="CC263" s="524"/>
      <c r="CD263" s="524"/>
      <c r="CE263" s="524"/>
      <c r="CF263" s="524"/>
    </row>
    <row r="264" spans="1:84" s="283" customFormat="1" ht="20.25" hidden="1">
      <c r="A264" s="475"/>
      <c r="C264" s="478"/>
      <c r="D264" s="564"/>
      <c r="E264" s="614"/>
      <c r="F264" s="565"/>
      <c r="G264" s="565"/>
      <c r="H264" s="566"/>
      <c r="I264" s="566"/>
      <c r="J264" s="566"/>
      <c r="K264" s="566"/>
      <c r="L264" s="566"/>
      <c r="M264" s="566"/>
      <c r="N264" s="566"/>
      <c r="O264" s="566"/>
      <c r="P264" s="515"/>
      <c r="Q264" s="524"/>
      <c r="R264" s="524"/>
      <c r="S264" s="524"/>
      <c r="T264" s="524"/>
      <c r="U264" s="524"/>
      <c r="V264" s="524"/>
      <c r="W264" s="524"/>
      <c r="X264" s="524"/>
      <c r="Y264" s="524"/>
      <c r="Z264" s="524"/>
      <c r="AA264" s="524"/>
      <c r="AB264" s="524"/>
      <c r="AC264" s="524"/>
      <c r="AD264" s="524"/>
      <c r="AE264" s="524"/>
      <c r="AF264" s="524"/>
      <c r="AG264" s="524"/>
      <c r="AH264" s="524"/>
      <c r="AI264" s="524"/>
      <c r="AJ264" s="524"/>
      <c r="AK264" s="524"/>
      <c r="AL264" s="524"/>
      <c r="AM264" s="524"/>
      <c r="AN264" s="524"/>
      <c r="AO264" s="524"/>
      <c r="AP264" s="524"/>
      <c r="AQ264" s="524"/>
      <c r="AR264" s="524"/>
      <c r="AS264" s="524"/>
      <c r="AT264" s="524"/>
      <c r="AU264" s="524"/>
      <c r="AV264" s="524"/>
      <c r="AW264" s="524"/>
      <c r="AX264" s="524"/>
      <c r="AY264" s="524"/>
      <c r="AZ264" s="524"/>
      <c r="BA264" s="524"/>
      <c r="BB264" s="524"/>
      <c r="BC264" s="524"/>
      <c r="BD264" s="524"/>
      <c r="BE264" s="524"/>
      <c r="BF264" s="524"/>
      <c r="BG264" s="524"/>
      <c r="BH264" s="524"/>
      <c r="BI264" s="524"/>
      <c r="BJ264" s="524"/>
      <c r="BK264" s="524"/>
      <c r="BL264" s="524"/>
      <c r="BM264" s="524"/>
      <c r="BN264" s="524"/>
      <c r="BO264" s="524"/>
      <c r="BP264" s="524"/>
      <c r="BQ264" s="524"/>
      <c r="BR264" s="524"/>
      <c r="BS264" s="524"/>
      <c r="BT264" s="524"/>
      <c r="BU264" s="524"/>
      <c r="BV264" s="524"/>
      <c r="BW264" s="524"/>
      <c r="BX264" s="524"/>
      <c r="BY264" s="524"/>
      <c r="BZ264" s="524"/>
      <c r="CA264" s="524"/>
      <c r="CB264" s="524"/>
      <c r="CC264" s="524"/>
      <c r="CD264" s="524"/>
      <c r="CE264" s="524"/>
      <c r="CF264" s="524"/>
    </row>
    <row r="265" spans="1:84" s="283" customFormat="1" ht="20.25" hidden="1">
      <c r="A265" s="475"/>
      <c r="C265" s="567" t="s">
        <v>165</v>
      </c>
      <c r="D265" s="615">
        <f>SUM(D259:D264)</f>
        <v>0</v>
      </c>
      <c r="E265" s="567"/>
      <c r="F265" s="565"/>
      <c r="G265" s="565"/>
      <c r="H265" s="566"/>
      <c r="I265" s="566"/>
      <c r="J265" s="566"/>
      <c r="K265" s="566"/>
      <c r="L265" s="566"/>
      <c r="M265" s="566"/>
      <c r="N265" s="566"/>
      <c r="O265" s="566"/>
      <c r="P265" s="515"/>
      <c r="Q265" s="524"/>
      <c r="R265" s="524"/>
      <c r="S265" s="524"/>
      <c r="T265" s="524"/>
      <c r="U265" s="524"/>
      <c r="V265" s="524"/>
      <c r="W265" s="524"/>
      <c r="X265" s="524"/>
      <c r="Y265" s="524"/>
      <c r="Z265" s="524"/>
      <c r="AA265" s="524"/>
      <c r="AB265" s="524"/>
      <c r="AC265" s="524"/>
      <c r="AD265" s="524"/>
      <c r="AE265" s="524"/>
      <c r="AF265" s="524"/>
      <c r="AG265" s="524"/>
      <c r="AH265" s="524"/>
      <c r="AI265" s="524"/>
      <c r="AJ265" s="524"/>
      <c r="AK265" s="524"/>
      <c r="AL265" s="524"/>
      <c r="AM265" s="524"/>
      <c r="AN265" s="524"/>
      <c r="AO265" s="524"/>
      <c r="AP265" s="524"/>
      <c r="AQ265" s="524"/>
      <c r="AR265" s="524"/>
      <c r="AS265" s="524"/>
      <c r="AT265" s="524"/>
      <c r="AU265" s="524"/>
      <c r="AV265" s="524"/>
      <c r="AW265" s="524"/>
      <c r="AX265" s="524"/>
      <c r="AY265" s="524"/>
      <c r="AZ265" s="524"/>
      <c r="BA265" s="524"/>
      <c r="BB265" s="524"/>
      <c r="BC265" s="524"/>
      <c r="BD265" s="524"/>
      <c r="BE265" s="524"/>
      <c r="BF265" s="524"/>
      <c r="BG265" s="524"/>
      <c r="BH265" s="524"/>
      <c r="BI265" s="524"/>
      <c r="BJ265" s="524"/>
      <c r="BK265" s="524"/>
      <c r="BL265" s="524"/>
      <c r="BM265" s="524"/>
      <c r="BN265" s="524"/>
      <c r="BO265" s="524"/>
      <c r="BP265" s="524"/>
      <c r="BQ265" s="524"/>
      <c r="BR265" s="524"/>
      <c r="BS265" s="524"/>
      <c r="BT265" s="524"/>
      <c r="BU265" s="524"/>
      <c r="BV265" s="524"/>
      <c r="BW265" s="524"/>
      <c r="BX265" s="524"/>
      <c r="BY265" s="524"/>
      <c r="BZ265" s="524"/>
      <c r="CA265" s="524"/>
      <c r="CB265" s="524"/>
      <c r="CC265" s="524"/>
      <c r="CD265" s="524"/>
      <c r="CE265" s="524"/>
      <c r="CF265" s="524"/>
    </row>
    <row r="266" spans="1:84" s="281" customFormat="1" ht="21" hidden="1" thickBot="1">
      <c r="A266" s="620"/>
      <c r="B266" s="283"/>
      <c r="C266" s="567"/>
      <c r="D266" s="567"/>
      <c r="E266" s="567"/>
      <c r="F266" s="565"/>
      <c r="G266" s="565"/>
      <c r="H266" s="566"/>
      <c r="I266" s="566"/>
      <c r="J266" s="566"/>
      <c r="K266" s="566"/>
      <c r="L266" s="566"/>
      <c r="M266" s="566"/>
      <c r="N266" s="566"/>
      <c r="O266" s="566"/>
      <c r="P266" s="566"/>
      <c r="Q266" s="566"/>
      <c r="R266" s="566"/>
      <c r="S266" s="566"/>
      <c r="T266" s="566"/>
      <c r="U266" s="543"/>
      <c r="V266" s="543"/>
      <c r="W266" s="543"/>
      <c r="X266" s="543"/>
      <c r="Y266" s="543"/>
      <c r="Z266" s="543"/>
      <c r="AA266" s="543"/>
      <c r="AB266" s="543"/>
      <c r="AC266" s="543"/>
      <c r="AD266" s="543"/>
      <c r="AE266" s="543"/>
      <c r="AF266" s="543"/>
      <c r="AG266" s="543"/>
      <c r="AH266" s="543"/>
      <c r="AI266" s="543"/>
      <c r="AJ266" s="543"/>
      <c r="AK266" s="543"/>
      <c r="AL266" s="543"/>
      <c r="AM266" s="543"/>
      <c r="AN266" s="543"/>
      <c r="AO266" s="543"/>
      <c r="AP266" s="543"/>
      <c r="AQ266" s="543"/>
      <c r="AR266" s="543"/>
      <c r="AS266" s="543"/>
      <c r="AT266" s="543"/>
      <c r="AU266" s="543"/>
      <c r="AV266" s="543"/>
      <c r="AW266" s="543"/>
      <c r="AX266" s="543"/>
      <c r="AY266" s="543"/>
      <c r="AZ266" s="543"/>
      <c r="BA266" s="543"/>
      <c r="BB266" s="543"/>
      <c r="BC266" s="543"/>
      <c r="BD266" s="543"/>
      <c r="BE266" s="543"/>
      <c r="BF266" s="543"/>
      <c r="BG266" s="543"/>
      <c r="BH266" s="543"/>
      <c r="BI266" s="543"/>
      <c r="BJ266" s="543"/>
      <c r="BK266" s="543"/>
      <c r="BL266" s="543"/>
      <c r="BM266" s="543"/>
      <c r="BN266" s="543"/>
      <c r="BO266" s="543"/>
      <c r="BP266" s="543"/>
      <c r="BQ266" s="543"/>
      <c r="BR266" s="543"/>
      <c r="BS266" s="543"/>
      <c r="BT266" s="543"/>
      <c r="BU266" s="543"/>
      <c r="BV266" s="543"/>
      <c r="BW266" s="543"/>
      <c r="BX266" s="543"/>
      <c r="BY266" s="543"/>
      <c r="BZ266" s="543"/>
      <c r="CA266" s="543"/>
      <c r="CB266" s="543"/>
      <c r="CC266" s="543"/>
      <c r="CD266" s="543"/>
    </row>
    <row r="267" spans="1:84" s="281" customFormat="1" hidden="1">
      <c r="A267" s="620"/>
      <c r="B267" s="569" t="s">
        <v>147</v>
      </c>
      <c r="C267" s="570"/>
      <c r="D267" s="571" t="s">
        <v>148</v>
      </c>
      <c r="E267" s="572" t="s">
        <v>149</v>
      </c>
      <c r="F267" s="573" t="s">
        <v>150</v>
      </c>
      <c r="G267" s="574" t="s">
        <v>151</v>
      </c>
      <c r="H267" s="814" t="s">
        <v>152</v>
      </c>
      <c r="I267" s="575"/>
      <c r="J267" s="575"/>
      <c r="K267" s="575"/>
      <c r="L267" s="575"/>
      <c r="M267" s="575"/>
      <c r="N267" s="575"/>
      <c r="O267" s="575"/>
      <c r="P267" s="566"/>
      <c r="Q267" s="566"/>
      <c r="R267" s="566"/>
      <c r="S267" s="566"/>
      <c r="T267" s="566"/>
      <c r="U267" s="543"/>
      <c r="V267" s="543"/>
      <c r="W267" s="543"/>
      <c r="X267" s="543"/>
      <c r="Y267" s="543"/>
      <c r="Z267" s="543"/>
      <c r="AA267" s="543"/>
      <c r="AB267" s="543"/>
      <c r="AC267" s="543"/>
      <c r="AD267" s="543"/>
      <c r="AE267" s="543"/>
      <c r="AF267" s="543"/>
      <c r="AG267" s="543"/>
      <c r="AH267" s="543"/>
      <c r="AI267" s="543"/>
      <c r="AJ267" s="543"/>
      <c r="AK267" s="543"/>
      <c r="AL267" s="543"/>
      <c r="AM267" s="543"/>
      <c r="AN267" s="543"/>
      <c r="AO267" s="543"/>
      <c r="AP267" s="543"/>
      <c r="AQ267" s="543"/>
      <c r="AR267" s="543"/>
      <c r="AS267" s="543"/>
      <c r="AT267" s="543"/>
      <c r="AU267" s="543"/>
      <c r="AV267" s="543"/>
      <c r="AW267" s="543"/>
      <c r="AX267" s="543"/>
      <c r="AY267" s="543"/>
      <c r="AZ267" s="543"/>
      <c r="BA267" s="543"/>
      <c r="BB267" s="543"/>
      <c r="BC267" s="543"/>
      <c r="BD267" s="543"/>
      <c r="BE267" s="543"/>
      <c r="BF267" s="543"/>
      <c r="BG267" s="543"/>
      <c r="BH267" s="543"/>
      <c r="BI267" s="543"/>
      <c r="BJ267" s="543"/>
      <c r="BK267" s="543"/>
      <c r="BL267" s="543"/>
      <c r="BM267" s="543"/>
      <c r="BN267" s="543"/>
      <c r="BO267" s="543"/>
      <c r="BP267" s="543"/>
      <c r="BQ267" s="543"/>
      <c r="BR267" s="543"/>
      <c r="BS267" s="543"/>
      <c r="BT267" s="543"/>
      <c r="BU267" s="543"/>
      <c r="BV267" s="543"/>
      <c r="BW267" s="543"/>
      <c r="BX267" s="543"/>
      <c r="BY267" s="543"/>
      <c r="BZ267" s="543"/>
      <c r="CA267" s="543"/>
      <c r="CB267" s="543"/>
      <c r="CC267" s="543"/>
      <c r="CD267" s="543"/>
    </row>
    <row r="268" spans="1:84" s="281" customFormat="1" ht="33" hidden="1">
      <c r="A268" s="620"/>
      <c r="B268" s="283"/>
      <c r="C268" s="576" t="s">
        <v>315</v>
      </c>
      <c r="D268" s="577">
        <f>IF(E255="",0,$E$49*E255)</f>
        <v>0</v>
      </c>
      <c r="E268" s="578" t="str">
        <f>IF($E$42&lt;&gt;0,$E$42,0)</f>
        <v>תא זה יעודכן אוטומטית עם מילוי סעיפים 2.1, 2.2</v>
      </c>
      <c r="F268" s="579" t="e">
        <f>IF(E268=0,0,-1*(1-D268/E268))</f>
        <v>#VALUE!</v>
      </c>
      <c r="G268" s="580"/>
      <c r="H268" s="814"/>
      <c r="I268" s="575"/>
      <c r="J268" s="575"/>
      <c r="K268" s="575"/>
      <c r="L268" s="575"/>
      <c r="M268" s="575"/>
      <c r="N268" s="575"/>
      <c r="O268" s="575"/>
      <c r="P268" s="566"/>
      <c r="Q268" s="566"/>
      <c r="R268" s="566"/>
      <c r="S268" s="566"/>
      <c r="T268" s="566"/>
      <c r="U268" s="543"/>
      <c r="V268" s="543"/>
      <c r="W268" s="543"/>
      <c r="X268" s="543"/>
      <c r="Y268" s="543"/>
      <c r="Z268" s="543"/>
      <c r="AA268" s="543"/>
      <c r="AB268" s="543"/>
      <c r="AC268" s="543"/>
      <c r="AD268" s="543"/>
      <c r="AE268" s="543"/>
      <c r="AF268" s="543"/>
      <c r="AG268" s="543"/>
      <c r="AH268" s="543"/>
      <c r="AI268" s="543"/>
      <c r="AJ268" s="543"/>
      <c r="AK268" s="543"/>
      <c r="AL268" s="543"/>
      <c r="AM268" s="543"/>
      <c r="AN268" s="543"/>
      <c r="AO268" s="543"/>
      <c r="AP268" s="543"/>
      <c r="AQ268" s="543"/>
      <c r="AR268" s="543"/>
      <c r="AS268" s="543"/>
      <c r="AT268" s="543"/>
      <c r="AU268" s="543"/>
      <c r="AV268" s="543"/>
      <c r="AW268" s="543"/>
      <c r="AX268" s="543"/>
      <c r="AY268" s="543"/>
      <c r="AZ268" s="543"/>
      <c r="BA268" s="543"/>
      <c r="BB268" s="543"/>
      <c r="BC268" s="543"/>
      <c r="BD268" s="543"/>
      <c r="BE268" s="543"/>
      <c r="BF268" s="543"/>
      <c r="BG268" s="543"/>
      <c r="BH268" s="543"/>
      <c r="BI268" s="543"/>
      <c r="BJ268" s="543"/>
      <c r="BK268" s="543"/>
      <c r="BL268" s="543"/>
      <c r="BM268" s="543"/>
      <c r="BN268" s="543"/>
      <c r="BO268" s="543"/>
      <c r="BP268" s="543"/>
      <c r="BQ268" s="543"/>
      <c r="BR268" s="543"/>
      <c r="BS268" s="543"/>
      <c r="BT268" s="543"/>
      <c r="BU268" s="543"/>
      <c r="BV268" s="543"/>
      <c r="BW268" s="543"/>
      <c r="BX268" s="543"/>
      <c r="BY268" s="543"/>
      <c r="BZ268" s="543"/>
      <c r="CA268" s="543"/>
      <c r="CB268" s="543"/>
      <c r="CC268" s="543"/>
      <c r="CD268" s="543"/>
    </row>
    <row r="269" spans="1:84" s="281" customFormat="1" hidden="1">
      <c r="A269" s="620"/>
      <c r="B269" s="283"/>
      <c r="C269" s="581" t="s">
        <v>153</v>
      </c>
      <c r="D269" s="582">
        <f>D265*קבועים!$C$49</f>
        <v>0</v>
      </c>
      <c r="E269" s="578" t="str">
        <f>IF($E$122&lt;&gt;0,$E$122,0)</f>
        <v>תא זה יעודכן אוטומטית עם מילוי סעיף 2.2</v>
      </c>
      <c r="F269" s="579" t="e">
        <f>IF(E269=0,0,-1*(1-D269/E269))</f>
        <v>#VALUE!</v>
      </c>
      <c r="G269" s="580"/>
      <c r="H269" s="814"/>
      <c r="I269" s="575"/>
      <c r="J269" s="575"/>
      <c r="K269" s="575"/>
      <c r="L269" s="575"/>
      <c r="M269" s="575"/>
      <c r="N269" s="575"/>
      <c r="O269" s="575"/>
      <c r="P269" s="566"/>
      <c r="Q269" s="566"/>
      <c r="R269" s="566"/>
      <c r="S269" s="566"/>
      <c r="T269" s="566"/>
      <c r="U269" s="543"/>
      <c r="V269" s="543"/>
      <c r="W269" s="543"/>
      <c r="X269" s="543"/>
      <c r="Y269" s="543"/>
      <c r="Z269" s="543"/>
      <c r="AA269" s="543"/>
      <c r="AB269" s="543"/>
      <c r="AC269" s="543"/>
      <c r="AD269" s="543"/>
      <c r="AE269" s="543"/>
      <c r="AF269" s="543"/>
      <c r="AG269" s="543"/>
      <c r="AH269" s="543"/>
      <c r="AI269" s="543"/>
      <c r="AJ269" s="543"/>
      <c r="AK269" s="543"/>
      <c r="AL269" s="543"/>
      <c r="AM269" s="543"/>
      <c r="AN269" s="543"/>
      <c r="AO269" s="543"/>
      <c r="AP269" s="543"/>
      <c r="AQ269" s="543"/>
      <c r="AR269" s="543"/>
      <c r="AS269" s="543"/>
      <c r="AT269" s="543"/>
      <c r="AU269" s="543"/>
      <c r="AV269" s="543"/>
      <c r="AW269" s="543"/>
      <c r="AX269" s="543"/>
      <c r="AY269" s="543"/>
      <c r="AZ269" s="543"/>
      <c r="BA269" s="543"/>
      <c r="BB269" s="543"/>
      <c r="BC269" s="543"/>
      <c r="BD269" s="543"/>
      <c r="BE269" s="543"/>
      <c r="BF269" s="543"/>
      <c r="BG269" s="543"/>
      <c r="BH269" s="543"/>
      <c r="BI269" s="543"/>
      <c r="BJ269" s="543"/>
      <c r="BK269" s="543"/>
      <c r="BL269" s="543"/>
      <c r="BM269" s="543"/>
      <c r="BN269" s="543"/>
      <c r="BO269" s="543"/>
      <c r="BP269" s="543"/>
      <c r="BQ269" s="543"/>
      <c r="BR269" s="543"/>
      <c r="BS269" s="543"/>
      <c r="BT269" s="543"/>
      <c r="BU269" s="543"/>
      <c r="BV269" s="543"/>
      <c r="BW269" s="543"/>
      <c r="BX269" s="543"/>
      <c r="BY269" s="543"/>
      <c r="BZ269" s="543"/>
      <c r="CA269" s="543"/>
      <c r="CB269" s="543"/>
      <c r="CC269" s="543"/>
      <c r="CD269" s="543"/>
    </row>
    <row r="270" spans="1:84" s="281" customFormat="1" ht="33.75" hidden="1" thickBot="1">
      <c r="A270" s="620"/>
      <c r="B270" s="283"/>
      <c r="C270" s="583" t="s">
        <v>154</v>
      </c>
      <c r="D270" s="584">
        <f>D268-D269</f>
        <v>0</v>
      </c>
      <c r="E270" s="585" t="str">
        <f>IF($E$126&lt;&gt;0,$E$126,0)</f>
        <v>תא זה יעודכן אוטומטית עם מילוי סעיפים: 2.1 ו- 2.2</v>
      </c>
      <c r="F270" s="586" t="e">
        <f>IF(E270=0,0,-1*(1-D270/E270))</f>
        <v>#VALUE!</v>
      </c>
      <c r="G270" s="587"/>
      <c r="H270" s="814"/>
      <c r="I270" s="575"/>
      <c r="J270" s="575"/>
      <c r="K270" s="575"/>
      <c r="L270" s="575"/>
      <c r="M270" s="575"/>
      <c r="N270" s="575"/>
      <c r="O270" s="575"/>
      <c r="P270" s="566"/>
      <c r="Q270" s="566"/>
      <c r="R270" s="566"/>
      <c r="S270" s="566"/>
      <c r="T270" s="566"/>
      <c r="U270" s="543"/>
      <c r="V270" s="543"/>
      <c r="W270" s="543"/>
      <c r="X270" s="543"/>
      <c r="Y270" s="543"/>
      <c r="Z270" s="543"/>
      <c r="AA270" s="543"/>
      <c r="AB270" s="543"/>
      <c r="AC270" s="543"/>
      <c r="AD270" s="543"/>
      <c r="AE270" s="543"/>
      <c r="AF270" s="543"/>
      <c r="AG270" s="543"/>
      <c r="AH270" s="543"/>
      <c r="AI270" s="543"/>
      <c r="AJ270" s="543"/>
      <c r="AK270" s="543"/>
      <c r="AL270" s="543"/>
      <c r="AM270" s="543"/>
      <c r="AN270" s="543"/>
      <c r="AO270" s="543"/>
      <c r="AP270" s="543"/>
      <c r="AQ270" s="543"/>
      <c r="AR270" s="543"/>
      <c r="AS270" s="543"/>
      <c r="AT270" s="543"/>
      <c r="AU270" s="543"/>
      <c r="AV270" s="543"/>
      <c r="AW270" s="543"/>
      <c r="AX270" s="543"/>
      <c r="AY270" s="543"/>
      <c r="AZ270" s="543"/>
      <c r="BA270" s="543"/>
      <c r="BB270" s="543"/>
      <c r="BC270" s="543"/>
      <c r="BD270" s="543"/>
      <c r="BE270" s="543"/>
      <c r="BF270" s="543"/>
      <c r="BG270" s="543"/>
      <c r="BH270" s="543"/>
      <c r="BI270" s="543"/>
      <c r="BJ270" s="543"/>
      <c r="BK270" s="543"/>
      <c r="BL270" s="543"/>
      <c r="BM270" s="543"/>
      <c r="BN270" s="543"/>
      <c r="BO270" s="543"/>
      <c r="BP270" s="543"/>
      <c r="BQ270" s="543"/>
      <c r="BR270" s="543"/>
      <c r="BS270" s="543"/>
      <c r="BT270" s="543"/>
      <c r="BU270" s="543"/>
      <c r="BV270" s="543"/>
      <c r="BW270" s="543"/>
      <c r="BX270" s="543"/>
      <c r="BY270" s="543"/>
      <c r="BZ270" s="543"/>
      <c r="CA270" s="543"/>
      <c r="CB270" s="543"/>
      <c r="CC270" s="543"/>
      <c r="CD270" s="543"/>
    </row>
    <row r="271" spans="1:84" s="281" customFormat="1" ht="17.25" hidden="1" thickBot="1">
      <c r="A271" s="620"/>
      <c r="B271" s="528"/>
      <c r="C271" s="588"/>
      <c r="D271" s="589"/>
      <c r="E271" s="519"/>
      <c r="F271" s="590"/>
      <c r="G271" s="515"/>
      <c r="H271" s="515"/>
      <c r="I271" s="515"/>
      <c r="J271" s="515"/>
      <c r="K271" s="515"/>
      <c r="L271" s="515"/>
      <c r="M271" s="515"/>
      <c r="N271" s="515"/>
      <c r="O271" s="515"/>
      <c r="P271" s="566"/>
      <c r="Q271" s="566"/>
      <c r="R271" s="566"/>
      <c r="S271" s="566"/>
      <c r="T271" s="566"/>
      <c r="U271" s="543"/>
      <c r="V271" s="543"/>
      <c r="W271" s="543"/>
      <c r="X271" s="543"/>
      <c r="Y271" s="543"/>
      <c r="Z271" s="543"/>
      <c r="AA271" s="543"/>
      <c r="AB271" s="543"/>
      <c r="AC271" s="543"/>
      <c r="AD271" s="543"/>
      <c r="AE271" s="543"/>
      <c r="AF271" s="543"/>
      <c r="AG271" s="543"/>
      <c r="AH271" s="543"/>
      <c r="AI271" s="543"/>
      <c r="AJ271" s="543"/>
      <c r="AK271" s="543"/>
      <c r="AL271" s="543"/>
      <c r="AM271" s="543"/>
      <c r="AN271" s="543"/>
      <c r="AO271" s="543"/>
      <c r="AP271" s="543"/>
      <c r="AQ271" s="543"/>
      <c r="AR271" s="543"/>
      <c r="AS271" s="543"/>
      <c r="AT271" s="543"/>
      <c r="AU271" s="543"/>
      <c r="AV271" s="543"/>
      <c r="AW271" s="543"/>
      <c r="AX271" s="543"/>
      <c r="AY271" s="543"/>
      <c r="AZ271" s="543"/>
      <c r="BA271" s="543"/>
      <c r="BB271" s="543"/>
      <c r="BC271" s="543"/>
      <c r="BD271" s="543"/>
      <c r="BE271" s="543"/>
      <c r="BF271" s="543"/>
      <c r="BG271" s="543"/>
      <c r="BH271" s="543"/>
      <c r="BI271" s="543"/>
      <c r="BJ271" s="543"/>
      <c r="BK271" s="543"/>
      <c r="BL271" s="543"/>
      <c r="BM271" s="543"/>
      <c r="BN271" s="543"/>
      <c r="BO271" s="543"/>
      <c r="BP271" s="543"/>
      <c r="BQ271" s="543"/>
      <c r="BR271" s="543"/>
      <c r="BS271" s="543"/>
      <c r="BT271" s="543"/>
      <c r="BU271" s="543"/>
      <c r="BV271" s="543"/>
      <c r="BW271" s="543"/>
      <c r="BX271" s="543"/>
      <c r="BY271" s="543"/>
      <c r="BZ271" s="543"/>
      <c r="CA271" s="543"/>
      <c r="CB271" s="543"/>
      <c r="CC271" s="543"/>
      <c r="CD271" s="543"/>
    </row>
    <row r="272" spans="1:84" s="281" customFormat="1" hidden="1">
      <c r="A272" s="620"/>
      <c r="B272" s="591" t="s">
        <v>159</v>
      </c>
      <c r="C272" s="592"/>
      <c r="D272" s="593" t="s">
        <v>148</v>
      </c>
      <c r="E272" s="594" t="s">
        <v>149</v>
      </c>
      <c r="F272" s="593" t="s">
        <v>150</v>
      </c>
      <c r="G272" s="595" t="s">
        <v>151</v>
      </c>
      <c r="H272" s="813" t="s">
        <v>152</v>
      </c>
      <c r="I272" s="529"/>
      <c r="J272" s="529"/>
      <c r="K272" s="529"/>
      <c r="L272" s="529"/>
      <c r="M272" s="529"/>
      <c r="N272" s="529"/>
      <c r="O272" s="529"/>
      <c r="P272" s="543"/>
      <c r="Q272" s="543"/>
      <c r="R272" s="543"/>
      <c r="S272" s="543"/>
      <c r="T272" s="543"/>
      <c r="U272" s="543"/>
      <c r="V272" s="543"/>
      <c r="W272" s="543"/>
      <c r="X272" s="543"/>
      <c r="Y272" s="543"/>
      <c r="Z272" s="543"/>
      <c r="AA272" s="543"/>
      <c r="AB272" s="543"/>
      <c r="AC272" s="543"/>
      <c r="AD272" s="543"/>
      <c r="AE272" s="543"/>
      <c r="AF272" s="543"/>
      <c r="AG272" s="543"/>
      <c r="AH272" s="543"/>
      <c r="AI272" s="543"/>
      <c r="AJ272" s="543"/>
      <c r="AK272" s="543"/>
      <c r="AL272" s="543"/>
      <c r="AM272" s="543"/>
      <c r="AN272" s="543"/>
      <c r="AO272" s="543"/>
      <c r="AP272" s="543"/>
      <c r="AQ272" s="543"/>
      <c r="AR272" s="543"/>
      <c r="AS272" s="543"/>
      <c r="AT272" s="543"/>
      <c r="AU272" s="543"/>
      <c r="AV272" s="543"/>
      <c r="AW272" s="543"/>
      <c r="AX272" s="543"/>
      <c r="AY272" s="543"/>
      <c r="AZ272" s="543"/>
      <c r="BA272" s="543"/>
      <c r="BB272" s="543"/>
      <c r="BC272" s="543"/>
      <c r="BD272" s="543"/>
      <c r="BE272" s="543"/>
      <c r="BF272" s="543"/>
      <c r="BG272" s="543"/>
      <c r="BH272" s="543"/>
      <c r="BI272" s="543"/>
      <c r="BJ272" s="543"/>
      <c r="BK272" s="543"/>
      <c r="BL272" s="543"/>
      <c r="BM272" s="543"/>
      <c r="BN272" s="543"/>
      <c r="BO272" s="543"/>
      <c r="BP272" s="543"/>
      <c r="BQ272" s="543"/>
      <c r="BR272" s="543"/>
      <c r="BS272" s="543"/>
      <c r="BT272" s="543"/>
      <c r="BU272" s="543"/>
      <c r="BV272" s="543"/>
      <c r="BW272" s="543"/>
      <c r="BX272" s="543"/>
      <c r="BY272" s="543"/>
      <c r="BZ272" s="543"/>
      <c r="CA272" s="543"/>
      <c r="CB272" s="543"/>
      <c r="CC272" s="543"/>
      <c r="CD272" s="543"/>
      <c r="CE272" s="543"/>
    </row>
    <row r="273" spans="1:83" s="281" customFormat="1" ht="33" hidden="1">
      <c r="A273" s="620"/>
      <c r="B273" s="528"/>
      <c r="C273" s="596" t="s">
        <v>316</v>
      </c>
      <c r="D273" s="597">
        <f>IF(E255="",0,$C$49*E255)</f>
        <v>0</v>
      </c>
      <c r="E273" s="578" t="str">
        <f>IF($C$42&lt;&gt;0,$C$42,0)</f>
        <v>תא זה יעודכן אוטומטית עם מילוי סעיפים 2.1, 2.2</v>
      </c>
      <c r="F273" s="579" t="e">
        <f>IF(E273=0,0,-1*(1-D273/E273))</f>
        <v>#VALUE!</v>
      </c>
      <c r="G273" s="580"/>
      <c r="H273" s="813"/>
      <c r="I273" s="529"/>
      <c r="J273" s="529"/>
      <c r="K273" s="529"/>
      <c r="L273" s="529"/>
      <c r="M273" s="529"/>
      <c r="N273" s="529"/>
      <c r="O273" s="529"/>
      <c r="P273" s="543"/>
      <c r="Q273" s="543"/>
      <c r="R273" s="543"/>
      <c r="S273" s="543"/>
      <c r="T273" s="543"/>
      <c r="U273" s="543"/>
      <c r="V273" s="543"/>
      <c r="W273" s="543"/>
      <c r="X273" s="543"/>
      <c r="Y273" s="543"/>
      <c r="Z273" s="543"/>
      <c r="AA273" s="543"/>
      <c r="AB273" s="543"/>
      <c r="AC273" s="543"/>
      <c r="AD273" s="543"/>
      <c r="AE273" s="543"/>
      <c r="AF273" s="543"/>
      <c r="AG273" s="543"/>
      <c r="AH273" s="543"/>
      <c r="AI273" s="543"/>
      <c r="AJ273" s="543"/>
      <c r="AK273" s="543"/>
      <c r="AL273" s="543"/>
      <c r="AM273" s="543"/>
      <c r="AN273" s="543"/>
      <c r="AO273" s="543"/>
      <c r="AP273" s="543"/>
      <c r="AQ273" s="543"/>
      <c r="AR273" s="543"/>
      <c r="AS273" s="543"/>
      <c r="AT273" s="543"/>
      <c r="AU273" s="543"/>
      <c r="AV273" s="543"/>
      <c r="AW273" s="543"/>
      <c r="AX273" s="543"/>
      <c r="AY273" s="543"/>
      <c r="AZ273" s="543"/>
      <c r="BA273" s="543"/>
      <c r="BB273" s="543"/>
      <c r="BC273" s="543"/>
      <c r="BD273" s="543"/>
      <c r="BE273" s="543"/>
      <c r="BF273" s="543"/>
      <c r="BG273" s="543"/>
      <c r="BH273" s="543"/>
      <c r="BI273" s="543"/>
      <c r="BJ273" s="543"/>
      <c r="BK273" s="543"/>
      <c r="BL273" s="543"/>
      <c r="BM273" s="543"/>
      <c r="BN273" s="543"/>
      <c r="BO273" s="543"/>
      <c r="BP273" s="543"/>
      <c r="BQ273" s="543"/>
      <c r="BR273" s="543"/>
      <c r="BS273" s="543"/>
      <c r="BT273" s="543"/>
      <c r="BU273" s="543"/>
      <c r="BV273" s="543"/>
      <c r="BW273" s="543"/>
      <c r="BX273" s="543"/>
      <c r="BY273" s="543"/>
      <c r="BZ273" s="543"/>
      <c r="CA273" s="543"/>
      <c r="CB273" s="543"/>
      <c r="CC273" s="543"/>
      <c r="CD273" s="543"/>
      <c r="CE273" s="543"/>
    </row>
    <row r="274" spans="1:83" s="281" customFormat="1" hidden="1">
      <c r="A274" s="620"/>
      <c r="B274" s="528"/>
      <c r="C274" s="596" t="s">
        <v>230</v>
      </c>
      <c r="D274" s="597">
        <f>D265</f>
        <v>0</v>
      </c>
      <c r="E274" s="578" t="str">
        <f>IF($C$122&lt;&gt;0,$C$122,0)</f>
        <v>תא זה יעודכן אוטומטית עם מילוי סעיף 2.2</v>
      </c>
      <c r="F274" s="579" t="e">
        <f>IF(E274=0,0,-1*(1-D274/E274))</f>
        <v>#VALUE!</v>
      </c>
      <c r="G274" s="580"/>
      <c r="H274" s="813"/>
      <c r="I274" s="529"/>
      <c r="J274" s="529"/>
      <c r="K274" s="529"/>
      <c r="L274" s="529"/>
      <c r="M274" s="529"/>
      <c r="N274" s="529"/>
      <c r="O274" s="529"/>
      <c r="P274" s="543"/>
      <c r="Q274" s="543"/>
      <c r="R274" s="543"/>
      <c r="S274" s="543"/>
      <c r="T274" s="543"/>
      <c r="U274" s="543"/>
      <c r="V274" s="543"/>
      <c r="W274" s="543"/>
      <c r="X274" s="543"/>
      <c r="Y274" s="543"/>
      <c r="Z274" s="543"/>
      <c r="AA274" s="543"/>
      <c r="AB274" s="543"/>
      <c r="AC274" s="543"/>
      <c r="AD274" s="543"/>
      <c r="AE274" s="543"/>
      <c r="AF274" s="543"/>
      <c r="AG274" s="543"/>
      <c r="AH274" s="543"/>
      <c r="AI274" s="543"/>
      <c r="AJ274" s="543"/>
      <c r="AK274" s="543"/>
      <c r="AL274" s="543"/>
      <c r="AM274" s="543"/>
      <c r="AN274" s="543"/>
      <c r="AO274" s="543"/>
      <c r="AP274" s="543"/>
      <c r="AQ274" s="543"/>
      <c r="AR274" s="543"/>
      <c r="AS274" s="543"/>
      <c r="AT274" s="543"/>
      <c r="AU274" s="543"/>
      <c r="AV274" s="543"/>
      <c r="AW274" s="543"/>
      <c r="AX274" s="543"/>
      <c r="AY274" s="543"/>
      <c r="AZ274" s="543"/>
      <c r="BA274" s="543"/>
      <c r="BB274" s="543"/>
      <c r="BC274" s="543"/>
      <c r="BD274" s="543"/>
      <c r="BE274" s="543"/>
      <c r="BF274" s="543"/>
      <c r="BG274" s="543"/>
      <c r="BH274" s="543"/>
      <c r="BI274" s="543"/>
      <c r="BJ274" s="543"/>
      <c r="BK274" s="543"/>
      <c r="BL274" s="543"/>
      <c r="BM274" s="543"/>
      <c r="BN274" s="543"/>
      <c r="BO274" s="543"/>
      <c r="BP274" s="543"/>
      <c r="BQ274" s="543"/>
      <c r="BR274" s="543"/>
      <c r="BS274" s="543"/>
      <c r="BT274" s="543"/>
      <c r="BU274" s="543"/>
      <c r="BV274" s="543"/>
      <c r="BW274" s="543"/>
      <c r="BX274" s="543"/>
      <c r="BY274" s="543"/>
      <c r="BZ274" s="543"/>
      <c r="CA274" s="543"/>
      <c r="CB274" s="543"/>
      <c r="CC274" s="543"/>
      <c r="CD274" s="543"/>
      <c r="CE274" s="543"/>
    </row>
    <row r="275" spans="1:83" s="281" customFormat="1" ht="33.75" hidden="1" thickBot="1">
      <c r="A275" s="623"/>
      <c r="B275" s="528"/>
      <c r="C275" s="598" t="s">
        <v>231</v>
      </c>
      <c r="D275" s="584">
        <f>D273-D274</f>
        <v>0</v>
      </c>
      <c r="E275" s="585" t="str">
        <f>IF($C$126&lt;&gt;0,$C$126,0)</f>
        <v>תא זה יעודכן אוטומטית עם מילוי סעיפים: 2.1 ו- 2.2</v>
      </c>
      <c r="F275" s="586" t="e">
        <f>IF(E275=0,0,-1*(1-D275/E275))</f>
        <v>#VALUE!</v>
      </c>
      <c r="G275" s="587"/>
      <c r="H275" s="813"/>
      <c r="I275" s="529"/>
      <c r="J275" s="529"/>
      <c r="K275" s="529"/>
      <c r="L275" s="529"/>
      <c r="M275" s="529"/>
      <c r="N275" s="529"/>
      <c r="O275" s="529"/>
      <c r="P275" s="543"/>
      <c r="Q275" s="543"/>
      <c r="R275" s="543"/>
      <c r="S275" s="543"/>
      <c r="T275" s="543"/>
      <c r="U275" s="543"/>
      <c r="V275" s="543"/>
      <c r="W275" s="543"/>
      <c r="X275" s="543"/>
      <c r="Y275" s="543"/>
      <c r="Z275" s="543"/>
      <c r="AA275" s="543"/>
      <c r="AB275" s="543"/>
      <c r="AC275" s="543"/>
      <c r="AD275" s="543"/>
      <c r="AE275" s="543"/>
      <c r="AF275" s="543"/>
      <c r="AG275" s="543"/>
      <c r="AH275" s="543"/>
      <c r="AI275" s="543"/>
      <c r="AJ275" s="543"/>
      <c r="AK275" s="543"/>
      <c r="AL275" s="543"/>
      <c r="AM275" s="543"/>
      <c r="AN275" s="543"/>
      <c r="AO275" s="543"/>
      <c r="AP275" s="543"/>
      <c r="AQ275" s="543"/>
      <c r="AR275" s="543"/>
      <c r="AS275" s="543"/>
      <c r="AT275" s="543"/>
      <c r="AU275" s="543"/>
      <c r="AV275" s="543"/>
      <c r="AW275" s="543"/>
      <c r="AX275" s="543"/>
      <c r="AY275" s="543"/>
      <c r="AZ275" s="543"/>
      <c r="BA275" s="543"/>
      <c r="BB275" s="543"/>
      <c r="BC275" s="543"/>
      <c r="BD275" s="543"/>
      <c r="BE275" s="543"/>
      <c r="BF275" s="543"/>
      <c r="BG275" s="543"/>
      <c r="BH275" s="543"/>
      <c r="BI275" s="543"/>
      <c r="BJ275" s="543"/>
      <c r="BK275" s="543"/>
      <c r="BL275" s="543"/>
      <c r="BM275" s="543"/>
      <c r="BN275" s="543"/>
      <c r="BO275" s="543"/>
      <c r="BP275" s="543"/>
      <c r="BQ275" s="543"/>
      <c r="BR275" s="543"/>
      <c r="BS275" s="543"/>
      <c r="BT275" s="543"/>
      <c r="BU275" s="543"/>
      <c r="BV275" s="543"/>
      <c r="BW275" s="543"/>
      <c r="BX275" s="543"/>
      <c r="BY275" s="543"/>
      <c r="BZ275" s="543"/>
      <c r="CA275" s="543"/>
      <c r="CB275" s="543"/>
      <c r="CC275" s="543"/>
      <c r="CD275" s="543"/>
      <c r="CE275" s="543"/>
    </row>
    <row r="276" spans="1:83" s="281" customFormat="1" ht="17.25" hidden="1" thickBot="1">
      <c r="A276" s="623"/>
      <c r="B276" s="528"/>
      <c r="C276" s="588"/>
      <c r="D276" s="589"/>
      <c r="E276" s="519"/>
      <c r="F276" s="515"/>
      <c r="G276" s="515"/>
      <c r="H276" s="515"/>
      <c r="I276" s="515"/>
      <c r="J276" s="515"/>
      <c r="K276" s="515"/>
      <c r="L276" s="515"/>
      <c r="M276" s="515"/>
      <c r="N276" s="515"/>
      <c r="O276" s="515"/>
      <c r="P276" s="543"/>
      <c r="Q276" s="543"/>
      <c r="R276" s="543"/>
      <c r="S276" s="543"/>
      <c r="T276" s="543"/>
      <c r="U276" s="543"/>
      <c r="V276" s="543"/>
      <c r="W276" s="543"/>
      <c r="X276" s="543"/>
      <c r="Y276" s="543"/>
      <c r="Z276" s="543"/>
      <c r="AA276" s="543"/>
      <c r="AB276" s="543"/>
      <c r="AC276" s="543"/>
      <c r="AD276" s="543"/>
      <c r="AE276" s="543"/>
      <c r="AF276" s="543"/>
      <c r="AG276" s="543"/>
      <c r="AH276" s="543"/>
      <c r="AI276" s="543"/>
      <c r="AJ276" s="543"/>
      <c r="AK276" s="543"/>
      <c r="AL276" s="543"/>
      <c r="AM276" s="543"/>
      <c r="AN276" s="543"/>
      <c r="AO276" s="543"/>
      <c r="AP276" s="543"/>
      <c r="AQ276" s="543"/>
      <c r="AR276" s="543"/>
      <c r="AS276" s="543"/>
      <c r="AT276" s="543"/>
      <c r="AU276" s="543"/>
      <c r="AV276" s="543"/>
      <c r="AW276" s="543"/>
      <c r="AX276" s="543"/>
      <c r="AY276" s="543"/>
      <c r="AZ276" s="543"/>
      <c r="BA276" s="543"/>
      <c r="BB276" s="543"/>
      <c r="BC276" s="543"/>
      <c r="BD276" s="543"/>
      <c r="BE276" s="543"/>
      <c r="BF276" s="543"/>
      <c r="BG276" s="543"/>
      <c r="BH276" s="543"/>
      <c r="BI276" s="543"/>
      <c r="BJ276" s="543"/>
      <c r="BK276" s="543"/>
      <c r="BL276" s="543"/>
      <c r="BM276" s="543"/>
      <c r="BN276" s="543"/>
      <c r="BO276" s="543"/>
      <c r="BP276" s="543"/>
      <c r="BQ276" s="543"/>
      <c r="BR276" s="543"/>
      <c r="BS276" s="543"/>
      <c r="BT276" s="543"/>
      <c r="BU276" s="543"/>
      <c r="BV276" s="543"/>
      <c r="BW276" s="543"/>
      <c r="BX276" s="543"/>
      <c r="BY276" s="543"/>
      <c r="BZ276" s="543"/>
      <c r="CA276" s="543"/>
      <c r="CB276" s="543"/>
      <c r="CC276" s="543"/>
      <c r="CD276" s="543"/>
      <c r="CE276" s="543"/>
    </row>
    <row r="277" spans="1:83" s="281" customFormat="1" ht="33" hidden="1">
      <c r="A277" s="620"/>
      <c r="B277" s="599" t="s">
        <v>155</v>
      </c>
      <c r="C277" s="600" t="s">
        <v>132</v>
      </c>
      <c r="D277" s="601" t="s">
        <v>133</v>
      </c>
      <c r="E277" s="602" t="s">
        <v>174</v>
      </c>
      <c r="F277" s="602" t="s">
        <v>236</v>
      </c>
      <c r="G277" s="603" t="s">
        <v>156</v>
      </c>
      <c r="H277" s="515"/>
      <c r="I277" s="515"/>
      <c r="J277" s="515"/>
      <c r="K277" s="515"/>
      <c r="L277" s="515"/>
      <c r="M277" s="515"/>
      <c r="N277" s="515"/>
      <c r="O277" s="515"/>
      <c r="P277" s="524"/>
      <c r="Q277" s="543"/>
      <c r="R277" s="543"/>
      <c r="S277" s="543"/>
      <c r="T277" s="543"/>
      <c r="U277" s="543"/>
      <c r="V277" s="524"/>
      <c r="W277" s="524"/>
      <c r="X277" s="524"/>
      <c r="Y277" s="524"/>
      <c r="Z277" s="524"/>
      <c r="AA277" s="524"/>
      <c r="AB277" s="524"/>
      <c r="AC277" s="524"/>
      <c r="AD277" s="524"/>
      <c r="AE277" s="524"/>
      <c r="AF277" s="524"/>
      <c r="AG277" s="524"/>
      <c r="AH277" s="524"/>
      <c r="AI277" s="524"/>
      <c r="AJ277" s="524"/>
      <c r="AK277" s="524"/>
      <c r="AL277" s="524"/>
      <c r="AM277" s="524"/>
      <c r="AN277" s="524"/>
      <c r="AO277" s="524"/>
      <c r="AP277" s="524"/>
      <c r="AQ277" s="524"/>
      <c r="AR277" s="524"/>
      <c r="AS277" s="524"/>
      <c r="AT277" s="524"/>
      <c r="AU277" s="524"/>
      <c r="AV277" s="524"/>
      <c r="AW277" s="524"/>
      <c r="AX277" s="524"/>
      <c r="AY277" s="524"/>
      <c r="AZ277" s="524"/>
      <c r="BA277" s="524"/>
      <c r="BB277" s="524"/>
      <c r="BC277" s="524"/>
      <c r="BD277" s="524"/>
      <c r="BE277" s="524"/>
      <c r="BF277" s="524"/>
      <c r="BG277" s="524"/>
      <c r="BH277" s="524"/>
      <c r="BI277" s="524"/>
      <c r="BJ277" s="524"/>
      <c r="BK277" s="524"/>
      <c r="BL277" s="524"/>
      <c r="BM277" s="524"/>
      <c r="BN277" s="524"/>
      <c r="BO277" s="524"/>
      <c r="BP277" s="524"/>
      <c r="BQ277" s="524"/>
      <c r="BR277" s="524"/>
      <c r="BS277" s="524"/>
      <c r="BT277" s="524"/>
      <c r="BU277" s="524"/>
      <c r="BV277" s="524"/>
      <c r="BW277" s="524"/>
      <c r="BX277" s="524"/>
      <c r="BY277" s="524"/>
      <c r="BZ277" s="524"/>
      <c r="CA277" s="524"/>
      <c r="CB277" s="524"/>
      <c r="CC277" s="524"/>
      <c r="CD277" s="524"/>
      <c r="CE277" s="524"/>
    </row>
    <row r="278" spans="1:83" s="281" customFormat="1" ht="17.25" hidden="1" thickBot="1">
      <c r="A278" s="620"/>
      <c r="C278" s="604" t="s">
        <v>39</v>
      </c>
      <c r="D278" s="605" t="s">
        <v>46</v>
      </c>
      <c r="E278" s="606">
        <f>D265</f>
        <v>0</v>
      </c>
      <c r="F278" s="607">
        <f>IF(E255="",0,E255*קבועים!$B$87)</f>
        <v>0</v>
      </c>
      <c r="G278" s="608">
        <f>F278-E278</f>
        <v>0</v>
      </c>
      <c r="H278" s="515"/>
      <c r="I278" s="515"/>
      <c r="J278" s="515"/>
      <c r="K278" s="515"/>
      <c r="L278" s="515"/>
      <c r="M278" s="515"/>
      <c r="N278" s="515"/>
      <c r="O278" s="515"/>
      <c r="P278" s="524"/>
      <c r="Q278" s="543"/>
      <c r="R278" s="543"/>
      <c r="S278" s="543"/>
      <c r="T278" s="543"/>
      <c r="U278" s="543"/>
      <c r="V278" s="524"/>
      <c r="W278" s="524"/>
      <c r="X278" s="524"/>
      <c r="Y278" s="524"/>
      <c r="Z278" s="524"/>
      <c r="AA278" s="524"/>
      <c r="AB278" s="524"/>
      <c r="AC278" s="524"/>
      <c r="AD278" s="524"/>
      <c r="AE278" s="524"/>
      <c r="AF278" s="524"/>
      <c r="AG278" s="524"/>
      <c r="AH278" s="524"/>
      <c r="AI278" s="524"/>
      <c r="AJ278" s="524"/>
      <c r="AK278" s="524"/>
      <c r="AL278" s="524"/>
      <c r="AM278" s="524"/>
      <c r="AN278" s="524"/>
      <c r="AO278" s="524"/>
      <c r="AP278" s="524"/>
      <c r="AQ278" s="524"/>
      <c r="AR278" s="524"/>
      <c r="AS278" s="524"/>
      <c r="AT278" s="524"/>
      <c r="AU278" s="524"/>
      <c r="AV278" s="524"/>
      <c r="AW278" s="524"/>
      <c r="AX278" s="524"/>
      <c r="AY278" s="524"/>
      <c r="AZ278" s="524"/>
      <c r="BA278" s="524"/>
      <c r="BB278" s="524"/>
      <c r="BC278" s="524"/>
      <c r="BD278" s="524"/>
      <c r="BE278" s="524"/>
      <c r="BF278" s="524"/>
      <c r="BG278" s="524"/>
      <c r="BH278" s="524"/>
      <c r="BI278" s="524"/>
      <c r="BJ278" s="524"/>
      <c r="BK278" s="524"/>
      <c r="BL278" s="524"/>
      <c r="BM278" s="524"/>
      <c r="BN278" s="524"/>
      <c r="BO278" s="524"/>
      <c r="BP278" s="524"/>
      <c r="BQ278" s="524"/>
      <c r="BR278" s="524"/>
      <c r="BS278" s="524"/>
      <c r="BT278" s="524"/>
      <c r="BU278" s="524"/>
      <c r="BV278" s="524"/>
      <c r="BW278" s="524"/>
      <c r="BX278" s="524"/>
      <c r="BY278" s="524"/>
      <c r="BZ278" s="524"/>
      <c r="CA278" s="524"/>
      <c r="CB278" s="524"/>
      <c r="CC278" s="524"/>
      <c r="CD278" s="524"/>
      <c r="CE278" s="524"/>
    </row>
    <row r="279" spans="1:83" s="281" customFormat="1" hidden="1">
      <c r="A279" s="620"/>
      <c r="C279" s="611"/>
      <c r="D279" s="612"/>
      <c r="E279" s="612"/>
      <c r="F279" s="612"/>
      <c r="G279" s="612"/>
      <c r="H279" s="515"/>
      <c r="I279" s="515"/>
      <c r="J279" s="515"/>
      <c r="P279" s="524"/>
      <c r="Q279" s="543"/>
      <c r="R279" s="543"/>
      <c r="S279" s="543"/>
      <c r="T279" s="543"/>
      <c r="U279" s="543"/>
      <c r="V279" s="524"/>
      <c r="W279" s="524"/>
      <c r="X279" s="524"/>
      <c r="Y279" s="524"/>
      <c r="Z279" s="524"/>
      <c r="AA279" s="524"/>
      <c r="AB279" s="524"/>
      <c r="AC279" s="524"/>
      <c r="AD279" s="524"/>
      <c r="AE279" s="524"/>
      <c r="AF279" s="524"/>
      <c r="AG279" s="524"/>
      <c r="AH279" s="524"/>
      <c r="AI279" s="524"/>
      <c r="AJ279" s="524"/>
      <c r="AK279" s="524"/>
      <c r="AL279" s="524"/>
      <c r="AM279" s="524"/>
      <c r="AN279" s="524"/>
      <c r="AO279" s="524"/>
      <c r="AP279" s="524"/>
      <c r="AQ279" s="524"/>
      <c r="AR279" s="524"/>
      <c r="AS279" s="524"/>
      <c r="AT279" s="524"/>
      <c r="AU279" s="524"/>
      <c r="AV279" s="524"/>
      <c r="AW279" s="524"/>
      <c r="AX279" s="524"/>
      <c r="AY279" s="524"/>
      <c r="AZ279" s="524"/>
      <c r="BA279" s="524"/>
      <c r="BB279" s="524"/>
      <c r="BC279" s="524"/>
      <c r="BD279" s="524"/>
      <c r="BE279" s="524"/>
      <c r="BF279" s="524"/>
      <c r="BG279" s="524"/>
      <c r="BH279" s="524"/>
      <c r="BI279" s="524"/>
      <c r="BJ279" s="524"/>
      <c r="BK279" s="524"/>
      <c r="BL279" s="524"/>
      <c r="BM279" s="524"/>
      <c r="BN279" s="524"/>
      <c r="BO279" s="524"/>
      <c r="BP279" s="524"/>
      <c r="BQ279" s="524"/>
      <c r="BR279" s="524"/>
      <c r="BS279" s="524"/>
      <c r="BT279" s="524"/>
      <c r="BU279" s="524"/>
      <c r="BV279" s="524"/>
      <c r="BW279" s="524"/>
      <c r="BX279" s="524"/>
      <c r="BY279" s="524"/>
      <c r="BZ279" s="524"/>
      <c r="CA279" s="524"/>
      <c r="CB279" s="524"/>
      <c r="CC279" s="524"/>
      <c r="CD279" s="524"/>
      <c r="CE279" s="524"/>
    </row>
    <row r="280" spans="1:83" s="281" customFormat="1">
      <c r="A280" s="620"/>
      <c r="BT280" s="350"/>
    </row>
    <row r="281" spans="1:83" s="281" customFormat="1">
      <c r="A281" s="620"/>
      <c r="BT281" s="350"/>
    </row>
    <row r="282" spans="1:83" s="281" customFormat="1">
      <c r="A282" s="620"/>
      <c r="BT282" s="350"/>
    </row>
    <row r="283" spans="1:83" s="281" customFormat="1">
      <c r="A283" s="620"/>
      <c r="BT283" s="350"/>
    </row>
    <row r="284" spans="1:83" s="281" customFormat="1">
      <c r="A284" s="620"/>
      <c r="BT284" s="350"/>
    </row>
    <row r="285" spans="1:83" s="281" customFormat="1">
      <c r="A285" s="620"/>
      <c r="BT285" s="350"/>
    </row>
    <row r="286" spans="1:83" s="281" customFormat="1">
      <c r="A286" s="620"/>
      <c r="BT286" s="350"/>
    </row>
    <row r="287" spans="1:83" s="281" customFormat="1">
      <c r="A287" s="620"/>
      <c r="BT287" s="350"/>
    </row>
    <row r="288" spans="1:83" s="281" customFormat="1">
      <c r="A288" s="620"/>
      <c r="BT288" s="350"/>
    </row>
    <row r="289" spans="1:72" s="281" customFormat="1">
      <c r="A289" s="620"/>
      <c r="BT289" s="350"/>
    </row>
    <row r="290" spans="1:72" s="281" customFormat="1">
      <c r="A290" s="620"/>
      <c r="BT290" s="350"/>
    </row>
    <row r="291" spans="1:72" s="281" customFormat="1">
      <c r="A291" s="620"/>
      <c r="BT291" s="350"/>
    </row>
    <row r="292" spans="1:72" s="281" customFormat="1">
      <c r="A292" s="620"/>
      <c r="BT292" s="350"/>
    </row>
    <row r="293" spans="1:72" s="281" customFormat="1">
      <c r="A293" s="620"/>
      <c r="BT293" s="350"/>
    </row>
    <row r="294" spans="1:72" s="281" customFormat="1">
      <c r="A294" s="620"/>
      <c r="BT294" s="350"/>
    </row>
    <row r="295" spans="1:72" s="281" customFormat="1">
      <c r="A295" s="620"/>
      <c r="BT295" s="350"/>
    </row>
    <row r="296" spans="1:72" s="281" customFormat="1">
      <c r="A296" s="620"/>
      <c r="BT296" s="350"/>
    </row>
    <row r="297" spans="1:72" s="281" customFormat="1">
      <c r="A297" s="620"/>
      <c r="BT297" s="350"/>
    </row>
    <row r="298" spans="1:72" s="281" customFormat="1">
      <c r="A298" s="620"/>
      <c r="BT298" s="350"/>
    </row>
    <row r="299" spans="1:72" s="281" customFormat="1">
      <c r="A299" s="620"/>
      <c r="BT299" s="350"/>
    </row>
    <row r="300" spans="1:72" s="281" customFormat="1">
      <c r="A300" s="620"/>
      <c r="BT300" s="350"/>
    </row>
    <row r="301" spans="1:72" s="281" customFormat="1">
      <c r="A301" s="620"/>
      <c r="BT301" s="350"/>
    </row>
    <row r="302" spans="1:72" s="281" customFormat="1">
      <c r="A302" s="620"/>
      <c r="BT302" s="350"/>
    </row>
    <row r="303" spans="1:72" s="281" customFormat="1">
      <c r="A303" s="620"/>
      <c r="BT303" s="350"/>
    </row>
    <row r="304" spans="1:72" s="281" customFormat="1">
      <c r="A304" s="620"/>
      <c r="BT304" s="350"/>
    </row>
    <row r="305" spans="1:72" s="281" customFormat="1">
      <c r="A305" s="620"/>
      <c r="BT305" s="350"/>
    </row>
    <row r="306" spans="1:72" s="281" customFormat="1">
      <c r="A306" s="620"/>
      <c r="BT306" s="350"/>
    </row>
    <row r="307" spans="1:72" s="281" customFormat="1">
      <c r="A307" s="620"/>
      <c r="BT307" s="350"/>
    </row>
    <row r="308" spans="1:72" s="281" customFormat="1">
      <c r="A308" s="620"/>
      <c r="BT308" s="350"/>
    </row>
    <row r="309" spans="1:72" s="281" customFormat="1">
      <c r="A309" s="620"/>
      <c r="BT309" s="350"/>
    </row>
    <row r="310" spans="1:72" s="281" customFormat="1">
      <c r="A310" s="620"/>
      <c r="BT310" s="350"/>
    </row>
    <row r="311" spans="1:72" s="281" customFormat="1">
      <c r="A311" s="620"/>
      <c r="BT311" s="350"/>
    </row>
    <row r="312" spans="1:72" s="281" customFormat="1">
      <c r="A312" s="620"/>
      <c r="BT312" s="350"/>
    </row>
    <row r="313" spans="1:72" s="281" customFormat="1">
      <c r="A313" s="620"/>
      <c r="BT313" s="350"/>
    </row>
    <row r="314" spans="1:72" s="281" customFormat="1">
      <c r="A314" s="620"/>
      <c r="BT314" s="350"/>
    </row>
    <row r="315" spans="1:72" s="281" customFormat="1">
      <c r="A315" s="620"/>
      <c r="BT315" s="350"/>
    </row>
    <row r="316" spans="1:72" s="281" customFormat="1">
      <c r="A316" s="620"/>
      <c r="BT316" s="350"/>
    </row>
    <row r="317" spans="1:72" s="281" customFormat="1">
      <c r="A317" s="620"/>
      <c r="BT317" s="350"/>
    </row>
    <row r="318" spans="1:72" s="281" customFormat="1">
      <c r="A318" s="620"/>
      <c r="BT318" s="350"/>
    </row>
    <row r="319" spans="1:72" s="281" customFormat="1">
      <c r="A319" s="620"/>
      <c r="BT319" s="350"/>
    </row>
    <row r="320" spans="1:72" s="281" customFormat="1">
      <c r="A320" s="620"/>
      <c r="BT320" s="350"/>
    </row>
    <row r="321" spans="1:72" s="281" customFormat="1">
      <c r="A321" s="620"/>
      <c r="BT321" s="350"/>
    </row>
    <row r="322" spans="1:72" s="281" customFormat="1">
      <c r="A322" s="620"/>
      <c r="BT322" s="350"/>
    </row>
    <row r="323" spans="1:72" s="281" customFormat="1">
      <c r="A323" s="620"/>
      <c r="BT323" s="350"/>
    </row>
    <row r="324" spans="1:72" s="281" customFormat="1">
      <c r="A324" s="620"/>
      <c r="BT324" s="350"/>
    </row>
    <row r="325" spans="1:72" s="281" customFormat="1">
      <c r="A325" s="620"/>
      <c r="BT325" s="350"/>
    </row>
    <row r="326" spans="1:72" s="281" customFormat="1">
      <c r="A326" s="620"/>
      <c r="BT326" s="350"/>
    </row>
    <row r="327" spans="1:72" s="281" customFormat="1">
      <c r="A327" s="620"/>
      <c r="BT327" s="350"/>
    </row>
    <row r="328" spans="1:72" s="281" customFormat="1">
      <c r="A328" s="620"/>
      <c r="BT328" s="350"/>
    </row>
    <row r="329" spans="1:72" s="281" customFormat="1">
      <c r="A329" s="620"/>
      <c r="BT329" s="350"/>
    </row>
    <row r="330" spans="1:72" s="281" customFormat="1">
      <c r="A330" s="620"/>
      <c r="BT330" s="350"/>
    </row>
    <row r="331" spans="1:72" s="281" customFormat="1">
      <c r="A331" s="620"/>
      <c r="BT331" s="350"/>
    </row>
    <row r="332" spans="1:72" s="281" customFormat="1">
      <c r="A332" s="620"/>
      <c r="BT332" s="350"/>
    </row>
    <row r="333" spans="1:72" s="281" customFormat="1">
      <c r="A333" s="620"/>
      <c r="BT333" s="350"/>
    </row>
    <row r="334" spans="1:72" s="281" customFormat="1">
      <c r="A334" s="620"/>
      <c r="BT334" s="350"/>
    </row>
    <row r="335" spans="1:72" s="281" customFormat="1">
      <c r="A335" s="620"/>
      <c r="BT335" s="350"/>
    </row>
    <row r="336" spans="1:72" s="281" customFormat="1">
      <c r="A336" s="620"/>
      <c r="BT336" s="350"/>
    </row>
    <row r="337" spans="1:72" s="281" customFormat="1">
      <c r="A337" s="620"/>
      <c r="BT337" s="350"/>
    </row>
    <row r="338" spans="1:72" s="281" customFormat="1">
      <c r="A338" s="620"/>
      <c r="BT338" s="350"/>
    </row>
    <row r="339" spans="1:72" s="281" customFormat="1">
      <c r="A339" s="620"/>
      <c r="BT339" s="350"/>
    </row>
    <row r="340" spans="1:72" s="281" customFormat="1">
      <c r="A340" s="620"/>
      <c r="BT340" s="350"/>
    </row>
    <row r="341" spans="1:72" s="281" customFormat="1">
      <c r="A341" s="620"/>
      <c r="BT341" s="350"/>
    </row>
    <row r="342" spans="1:72" s="281" customFormat="1">
      <c r="A342" s="620"/>
      <c r="BT342" s="350"/>
    </row>
    <row r="343" spans="1:72" s="281" customFormat="1">
      <c r="A343" s="620"/>
      <c r="BT343" s="350"/>
    </row>
    <row r="344" spans="1:72" s="281" customFormat="1">
      <c r="A344" s="620"/>
      <c r="BT344" s="350"/>
    </row>
    <row r="345" spans="1:72" s="281" customFormat="1">
      <c r="A345" s="620"/>
      <c r="BT345" s="350"/>
    </row>
    <row r="346" spans="1:72" s="281" customFormat="1">
      <c r="A346" s="620"/>
      <c r="BT346" s="350"/>
    </row>
    <row r="347" spans="1:72" s="281" customFormat="1">
      <c r="A347" s="620"/>
      <c r="BT347" s="350"/>
    </row>
    <row r="348" spans="1:72" s="281" customFormat="1">
      <c r="A348" s="620"/>
      <c r="BT348" s="350"/>
    </row>
    <row r="349" spans="1:72" s="281" customFormat="1">
      <c r="A349" s="620"/>
      <c r="BT349" s="350"/>
    </row>
    <row r="350" spans="1:72" s="281" customFormat="1">
      <c r="A350" s="620"/>
      <c r="BT350" s="350"/>
    </row>
    <row r="351" spans="1:72" s="281" customFormat="1">
      <c r="A351" s="620"/>
      <c r="BT351" s="350"/>
    </row>
    <row r="352" spans="1:72" s="281" customFormat="1">
      <c r="A352" s="620"/>
      <c r="BT352" s="350"/>
    </row>
    <row r="353" spans="1:72" s="281" customFormat="1">
      <c r="A353" s="620"/>
      <c r="BT353" s="350"/>
    </row>
    <row r="354" spans="1:72" s="281" customFormat="1">
      <c r="A354" s="620"/>
      <c r="BT354" s="350"/>
    </row>
    <row r="355" spans="1:72" s="281" customFormat="1">
      <c r="A355" s="620"/>
      <c r="BT355" s="350"/>
    </row>
    <row r="356" spans="1:72" s="281" customFormat="1">
      <c r="A356" s="620"/>
      <c r="BT356" s="350"/>
    </row>
    <row r="357" spans="1:72" s="281" customFormat="1">
      <c r="A357" s="620"/>
      <c r="BT357" s="350"/>
    </row>
    <row r="358" spans="1:72" s="281" customFormat="1">
      <c r="A358" s="620"/>
      <c r="BT358" s="350"/>
    </row>
    <row r="359" spans="1:72" s="281" customFormat="1">
      <c r="A359" s="620"/>
      <c r="BT359" s="350"/>
    </row>
    <row r="360" spans="1:72" s="281" customFormat="1">
      <c r="A360" s="620"/>
      <c r="BT360" s="350"/>
    </row>
    <row r="361" spans="1:72" s="281" customFormat="1">
      <c r="A361" s="620"/>
      <c r="BT361" s="350"/>
    </row>
    <row r="362" spans="1:72" s="281" customFormat="1">
      <c r="A362" s="620"/>
      <c r="BT362" s="350"/>
    </row>
    <row r="363" spans="1:72" s="281" customFormat="1">
      <c r="A363" s="620"/>
      <c r="BT363" s="350"/>
    </row>
    <row r="364" spans="1:72" s="281" customFormat="1">
      <c r="A364" s="620"/>
      <c r="BT364" s="350"/>
    </row>
    <row r="365" spans="1:72" s="281" customFormat="1">
      <c r="A365" s="620"/>
      <c r="BT365" s="350"/>
    </row>
    <row r="366" spans="1:72" s="281" customFormat="1">
      <c r="A366" s="620"/>
      <c r="BT366" s="350"/>
    </row>
    <row r="367" spans="1:72" s="281" customFormat="1">
      <c r="A367" s="620"/>
      <c r="BT367" s="350"/>
    </row>
    <row r="368" spans="1:72" s="281" customFormat="1">
      <c r="A368" s="620"/>
      <c r="BT368" s="350"/>
    </row>
    <row r="369" spans="1:72" s="281" customFormat="1">
      <c r="A369" s="620"/>
      <c r="BT369" s="350"/>
    </row>
    <row r="370" spans="1:72" s="281" customFormat="1">
      <c r="A370" s="620"/>
      <c r="BT370" s="350"/>
    </row>
    <row r="371" spans="1:72" s="281" customFormat="1">
      <c r="A371" s="620"/>
      <c r="BT371" s="350"/>
    </row>
    <row r="372" spans="1:72" s="281" customFormat="1">
      <c r="A372" s="620"/>
      <c r="BT372" s="350"/>
    </row>
    <row r="373" spans="1:72" s="281" customFormat="1">
      <c r="A373" s="620"/>
      <c r="BT373" s="350"/>
    </row>
    <row r="374" spans="1:72" s="281" customFormat="1">
      <c r="A374" s="620"/>
      <c r="BT374" s="350"/>
    </row>
    <row r="375" spans="1:72" s="281" customFormat="1">
      <c r="A375" s="620"/>
      <c r="BT375" s="350"/>
    </row>
    <row r="376" spans="1:72" s="281" customFormat="1">
      <c r="A376" s="620"/>
      <c r="BT376" s="350"/>
    </row>
    <row r="377" spans="1:72" s="281" customFormat="1">
      <c r="A377" s="620"/>
      <c r="BT377" s="350"/>
    </row>
    <row r="378" spans="1:72" s="281" customFormat="1">
      <c r="A378" s="620"/>
      <c r="BT378" s="350"/>
    </row>
    <row r="379" spans="1:72" s="281" customFormat="1">
      <c r="A379" s="620"/>
      <c r="BT379" s="350"/>
    </row>
    <row r="380" spans="1:72" s="281" customFormat="1">
      <c r="A380" s="620"/>
      <c r="BT380" s="350"/>
    </row>
    <row r="381" spans="1:72" s="281" customFormat="1">
      <c r="A381" s="620"/>
      <c r="BT381" s="350"/>
    </row>
    <row r="382" spans="1:72" s="281" customFormat="1">
      <c r="A382" s="620"/>
      <c r="BT382" s="350"/>
    </row>
    <row r="383" spans="1:72" s="281" customFormat="1">
      <c r="A383" s="620"/>
      <c r="BT383" s="350"/>
    </row>
    <row r="384" spans="1:72" s="281" customFormat="1">
      <c r="A384" s="620"/>
      <c r="BT384" s="350"/>
    </row>
    <row r="385" spans="1:72" s="281" customFormat="1">
      <c r="A385" s="620"/>
      <c r="BT385" s="350"/>
    </row>
    <row r="386" spans="1:72" s="281" customFormat="1">
      <c r="A386" s="620"/>
      <c r="BT386" s="350"/>
    </row>
    <row r="387" spans="1:72" s="281" customFormat="1">
      <c r="A387" s="620"/>
      <c r="BT387" s="350"/>
    </row>
    <row r="388" spans="1:72" s="281" customFormat="1">
      <c r="A388" s="620"/>
      <c r="BT388" s="350"/>
    </row>
    <row r="389" spans="1:72" s="281" customFormat="1">
      <c r="A389" s="620"/>
      <c r="BT389" s="350"/>
    </row>
    <row r="390" spans="1:72" s="281" customFormat="1">
      <c r="A390" s="620"/>
      <c r="BT390" s="350"/>
    </row>
    <row r="391" spans="1:72" s="281" customFormat="1">
      <c r="A391" s="620"/>
      <c r="BT391" s="350"/>
    </row>
    <row r="392" spans="1:72" s="281" customFormat="1">
      <c r="A392" s="620"/>
      <c r="BT392" s="350"/>
    </row>
    <row r="393" spans="1:72" s="281" customFormat="1">
      <c r="A393" s="620"/>
      <c r="BT393" s="350"/>
    </row>
    <row r="394" spans="1:72" s="281" customFormat="1">
      <c r="A394" s="620"/>
      <c r="BT394" s="350"/>
    </row>
    <row r="395" spans="1:72" s="281" customFormat="1">
      <c r="A395" s="620"/>
      <c r="BT395" s="350"/>
    </row>
    <row r="396" spans="1:72" s="281" customFormat="1">
      <c r="A396" s="620"/>
      <c r="BT396" s="350"/>
    </row>
    <row r="397" spans="1:72" s="281" customFormat="1">
      <c r="A397" s="620"/>
      <c r="BT397" s="350"/>
    </row>
    <row r="398" spans="1:72" s="281" customFormat="1">
      <c r="A398" s="620"/>
      <c r="BT398" s="350"/>
    </row>
    <row r="399" spans="1:72" s="281" customFormat="1">
      <c r="A399" s="620"/>
      <c r="BT399" s="350"/>
    </row>
    <row r="400" spans="1:72" s="281" customFormat="1">
      <c r="A400" s="620"/>
      <c r="BT400" s="350"/>
    </row>
    <row r="401" spans="1:72" s="281" customFormat="1">
      <c r="A401" s="620"/>
      <c r="BT401" s="350"/>
    </row>
    <row r="402" spans="1:72" s="281" customFormat="1">
      <c r="A402" s="620"/>
      <c r="BT402" s="350"/>
    </row>
    <row r="403" spans="1:72" s="281" customFormat="1">
      <c r="A403" s="620"/>
      <c r="BT403" s="350"/>
    </row>
    <row r="404" spans="1:72" s="281" customFormat="1">
      <c r="A404" s="620"/>
      <c r="BT404" s="350"/>
    </row>
    <row r="405" spans="1:72" s="281" customFormat="1">
      <c r="A405" s="620"/>
      <c r="BT405" s="350"/>
    </row>
    <row r="406" spans="1:72" s="281" customFormat="1">
      <c r="A406" s="620"/>
      <c r="BT406" s="350"/>
    </row>
    <row r="407" spans="1:72" s="281" customFormat="1">
      <c r="A407" s="620"/>
      <c r="BT407" s="350"/>
    </row>
    <row r="408" spans="1:72" s="281" customFormat="1">
      <c r="A408" s="620"/>
      <c r="BT408" s="350"/>
    </row>
    <row r="409" spans="1:72" s="281" customFormat="1">
      <c r="A409" s="620"/>
      <c r="BT409" s="350"/>
    </row>
    <row r="410" spans="1:72" s="281" customFormat="1">
      <c r="A410" s="620"/>
      <c r="BT410" s="350"/>
    </row>
    <row r="411" spans="1:72" s="281" customFormat="1">
      <c r="A411" s="620"/>
      <c r="BT411" s="350"/>
    </row>
    <row r="412" spans="1:72" s="281" customFormat="1">
      <c r="A412" s="620"/>
      <c r="BT412" s="350"/>
    </row>
    <row r="413" spans="1:72" s="281" customFormat="1">
      <c r="A413" s="620"/>
      <c r="BT413" s="350"/>
    </row>
    <row r="414" spans="1:72" s="281" customFormat="1">
      <c r="A414" s="620"/>
      <c r="BT414" s="350"/>
    </row>
    <row r="415" spans="1:72" s="281" customFormat="1">
      <c r="A415" s="620"/>
      <c r="BT415" s="350"/>
    </row>
    <row r="416" spans="1:72" s="281" customFormat="1">
      <c r="A416" s="620"/>
      <c r="BT416" s="350"/>
    </row>
    <row r="417" spans="1:72" s="281" customFormat="1">
      <c r="A417" s="620"/>
      <c r="BT417" s="350"/>
    </row>
    <row r="418" spans="1:72" s="281" customFormat="1">
      <c r="A418" s="620"/>
      <c r="BT418" s="350"/>
    </row>
    <row r="419" spans="1:72" s="281" customFormat="1">
      <c r="A419" s="620"/>
      <c r="BT419" s="350"/>
    </row>
    <row r="420" spans="1:72" s="281" customFormat="1">
      <c r="A420" s="620"/>
      <c r="BT420" s="350"/>
    </row>
    <row r="421" spans="1:72" s="281" customFormat="1">
      <c r="A421" s="620"/>
      <c r="BT421" s="350"/>
    </row>
    <row r="422" spans="1:72" s="281" customFormat="1">
      <c r="A422" s="620"/>
      <c r="BT422" s="350"/>
    </row>
    <row r="423" spans="1:72" s="281" customFormat="1">
      <c r="A423" s="620"/>
      <c r="BT423" s="350"/>
    </row>
    <row r="424" spans="1:72" s="281" customFormat="1">
      <c r="A424" s="620"/>
      <c r="BT424" s="350"/>
    </row>
    <row r="425" spans="1:72" s="281" customFormat="1">
      <c r="A425" s="620"/>
      <c r="BT425" s="350"/>
    </row>
    <row r="426" spans="1:72" s="281" customFormat="1">
      <c r="A426" s="620"/>
      <c r="BT426" s="350"/>
    </row>
    <row r="427" spans="1:72" s="281" customFormat="1">
      <c r="A427" s="620"/>
      <c r="BT427" s="350"/>
    </row>
    <row r="428" spans="1:72" s="281" customFormat="1">
      <c r="A428" s="620"/>
      <c r="BT428" s="350"/>
    </row>
    <row r="429" spans="1:72" s="281" customFormat="1">
      <c r="A429" s="620"/>
      <c r="BT429" s="350"/>
    </row>
    <row r="430" spans="1:72" s="281" customFormat="1">
      <c r="A430" s="620"/>
      <c r="BT430" s="350"/>
    </row>
    <row r="431" spans="1:72" s="281" customFormat="1">
      <c r="A431" s="620"/>
      <c r="BT431" s="350"/>
    </row>
    <row r="432" spans="1:72" s="281" customFormat="1">
      <c r="A432" s="620"/>
      <c r="BT432" s="350"/>
    </row>
    <row r="433" spans="1:72" s="281" customFormat="1">
      <c r="A433" s="620"/>
      <c r="BT433" s="350"/>
    </row>
    <row r="434" spans="1:72" s="281" customFormat="1">
      <c r="A434" s="620"/>
      <c r="BT434" s="350"/>
    </row>
    <row r="435" spans="1:72" s="281" customFormat="1">
      <c r="A435" s="620"/>
      <c r="BT435" s="350"/>
    </row>
    <row r="436" spans="1:72" s="281" customFormat="1">
      <c r="A436" s="620"/>
      <c r="BT436" s="350"/>
    </row>
    <row r="437" spans="1:72" s="281" customFormat="1">
      <c r="A437" s="620"/>
      <c r="BT437" s="350"/>
    </row>
    <row r="438" spans="1:72" s="281" customFormat="1">
      <c r="A438" s="620"/>
      <c r="BT438" s="350"/>
    </row>
  </sheetData>
  <sheetProtection algorithmName="SHA-512" hashValue="28eDZHa3cmRN3+H5aQEJqn3DtnIZmVW1zlTrI+H7qs8aNndPIIvRatU5DGo7n5pEUNYeKKGbupSIDjJFNf+kLQ==" saltValue="oe97iNdA8CBeK2j4wQR0GQ==" spinCount="100000" sheet="1" insertRows="0"/>
  <dataConsolidate/>
  <customSheetViews>
    <customSheetView guid="{2DAA1D84-496C-43B3-9B3D-F6443FDB70D2}" scale="90" hiddenRows="1" hiddenColumns="1" topLeftCell="A54">
      <selection activeCell="E71" sqref="E71"/>
      <pageMargins left="0.7" right="0.7" top="0.75" bottom="0.75" header="0.3" footer="0.3"/>
      <pageSetup paperSize="9" orientation="portrait" verticalDpi="0" r:id="rId1"/>
    </customSheetView>
    <customSheetView guid="{4795D392-B56F-435A-BCD0-DB99C7E0A0B0}" scale="90" hiddenRows="1" hiddenColumns="1" topLeftCell="A54">
      <selection activeCell="E71" sqref="E71"/>
      <pageMargins left="0.7" right="0.7" top="0.75" bottom="0.75" header="0.3" footer="0.3"/>
      <pageSetup paperSize="9" orientation="portrait" verticalDpi="0" r:id="rId2"/>
    </customSheetView>
  </customSheetViews>
  <mergeCells count="25">
    <mergeCell ref="A1:P1"/>
    <mergeCell ref="B15:B17"/>
    <mergeCell ref="E97:G97"/>
    <mergeCell ref="C97:D97"/>
    <mergeCell ref="H267:H270"/>
    <mergeCell ref="P191:P194"/>
    <mergeCell ref="E100:E103"/>
    <mergeCell ref="A141:C141"/>
    <mergeCell ref="C179:C180"/>
    <mergeCell ref="B143:F143"/>
    <mergeCell ref="B4:F4"/>
    <mergeCell ref="H272:H275"/>
    <mergeCell ref="H191:H194"/>
    <mergeCell ref="H196:H199"/>
    <mergeCell ref="B100:B103"/>
    <mergeCell ref="C100:C103"/>
    <mergeCell ref="D100:D103"/>
    <mergeCell ref="H229:H232"/>
    <mergeCell ref="H234:H237"/>
    <mergeCell ref="B115:B118"/>
    <mergeCell ref="C115:C118"/>
    <mergeCell ref="D115:D118"/>
    <mergeCell ref="E115:E118"/>
    <mergeCell ref="C217:C218"/>
    <mergeCell ref="C255:C256"/>
  </mergeCells>
  <conditionalFormatting sqref="A220:D226 F220:J226 K207:XFD278 A207:J217 A219:J219 A218:B218 D218:J218 A227:J255 A257:J278 A256:B256 D256:J256">
    <cfRule type="expression" dxfId="51" priority="82">
      <formula>OR($C$206="",$C$206="לא")</formula>
    </cfRule>
  </conditionalFormatting>
  <conditionalFormatting sqref="A245:XFD255 A257:XFD278 A256:B256 D256:XFD256">
    <cfRule type="expression" dxfId="50" priority="81">
      <formula>OR($C$244="",$C$244="לא")</formula>
    </cfRule>
  </conditionalFormatting>
  <conditionalFormatting sqref="A182:D188 A220:D226 F182:J188 F220:J226 K145:XFD278 A145:J179 A181:J181 A180:B180 D180:J180 A189:J217 A219:J219 A218:B218 D218:J218 A227:J255 A257:J278 A256:B256 D256:J256">
    <cfRule type="expression" dxfId="49" priority="64">
      <formula>OR($C$144="לא", $C$144="")</formula>
    </cfRule>
  </conditionalFormatting>
  <conditionalFormatting sqref="B79:C84 A67:B68 A38:J38 I22:J37 H67:H84 A69:C78 P79:T84 A19:J19 A20:B21 D20:J21 D67:G68 U67:XFD67 P68:XFD78 P19:XFD19 U20:XFD20 P21:XFD38 A22:G37 E69:G84 A63:J66 P63:XFD66">
    <cfRule type="expression" dxfId="48" priority="72">
      <formula>#REF!="כן"</formula>
    </cfRule>
  </conditionalFormatting>
  <conditionalFormatting sqref="J20:J21">
    <cfRule type="expression" dxfId="47" priority="43">
      <formula>#REF!="כן"</formula>
    </cfRule>
  </conditionalFormatting>
  <conditionalFormatting sqref="J22:J37">
    <cfRule type="expression" dxfId="46" priority="42">
      <formula>#REF!="כן"</formula>
    </cfRule>
  </conditionalFormatting>
  <conditionalFormatting sqref="E220">
    <cfRule type="expression" dxfId="45" priority="39">
      <formula>OR($C$206="",$C$206="לא")</formula>
    </cfRule>
  </conditionalFormatting>
  <conditionalFormatting sqref="E220">
    <cfRule type="expression" dxfId="44" priority="38">
      <formula>OR($C$144="לא", $C$144="")</formula>
    </cfRule>
  </conditionalFormatting>
  <conditionalFormatting sqref="E221:E226">
    <cfRule type="expression" dxfId="43" priority="37">
      <formula>OR($C$206="",$C$206="לא")</formula>
    </cfRule>
  </conditionalFormatting>
  <conditionalFormatting sqref="E221:E226">
    <cfRule type="expression" dxfId="42" priority="36">
      <formula>OR($C$144="לא", $C$144="")</formula>
    </cfRule>
  </conditionalFormatting>
  <conditionalFormatting sqref="E182">
    <cfRule type="expression" dxfId="41" priority="35">
      <formula>OR($C$144="לא", $C$144="")</formula>
    </cfRule>
  </conditionalFormatting>
  <conditionalFormatting sqref="E183:E188">
    <cfRule type="expression" dxfId="40" priority="34">
      <formula>OR($C$144="לא", $C$144="")</formula>
    </cfRule>
  </conditionalFormatting>
  <conditionalFormatting sqref="N20:N21">
    <cfRule type="expression" dxfId="39" priority="33">
      <formula>#REF!="כן"</formula>
    </cfRule>
  </conditionalFormatting>
  <conditionalFormatting sqref="N22:N37">
    <cfRule type="expression" dxfId="38" priority="32">
      <formula>#REF!="כן"</formula>
    </cfRule>
  </conditionalFormatting>
  <conditionalFormatting sqref="D69:D84">
    <cfRule type="expression" dxfId="37" priority="31">
      <formula>#REF!="כן"</formula>
    </cfRule>
  </conditionalFormatting>
  <conditionalFormatting sqref="L20:L21">
    <cfRule type="expression" dxfId="36" priority="19">
      <formula>#REF!="כן"</formula>
    </cfRule>
  </conditionalFormatting>
  <conditionalFormatting sqref="L22:L37">
    <cfRule type="expression" dxfId="35" priority="27">
      <formula>#REF!="כן"</formula>
    </cfRule>
  </conditionalFormatting>
  <conditionalFormatting sqref="L22:L37">
    <cfRule type="expression" dxfId="34" priority="26">
      <formula>#REF!="כן"</formula>
    </cfRule>
  </conditionalFormatting>
  <conditionalFormatting sqref="M22:M37">
    <cfRule type="expression" dxfId="33" priority="25">
      <formula>#REF!="כן"</formula>
    </cfRule>
  </conditionalFormatting>
  <conditionalFormatting sqref="M22:M37">
    <cfRule type="expression" dxfId="32" priority="24">
      <formula>#REF!="כן"</formula>
    </cfRule>
  </conditionalFormatting>
  <conditionalFormatting sqref="O38">
    <cfRule type="expression" dxfId="31" priority="21">
      <formula>#REF!="כן"</formula>
    </cfRule>
  </conditionalFormatting>
  <conditionalFormatting sqref="K20:K21">
    <cfRule type="expression" dxfId="30" priority="20">
      <formula>#REF!="כן"</formula>
    </cfRule>
  </conditionalFormatting>
  <conditionalFormatting sqref="M20:M21">
    <cfRule type="expression" dxfId="29" priority="17">
      <formula>#REF!="כן"</formula>
    </cfRule>
  </conditionalFormatting>
  <conditionalFormatting sqref="K22:K37">
    <cfRule type="expression" dxfId="28" priority="15">
      <formula>#REF!="כן"</formula>
    </cfRule>
  </conditionalFormatting>
  <conditionalFormatting sqref="J69:J84">
    <cfRule type="expression" dxfId="27" priority="14">
      <formula>#REF!="כן"</formula>
    </cfRule>
  </conditionalFormatting>
  <conditionalFormatting sqref="J69:J84">
    <cfRule type="expression" dxfId="26" priority="13">
      <formula>#REF!="כן"</formula>
    </cfRule>
  </conditionalFormatting>
  <conditionalFormatting sqref="K69:K84">
    <cfRule type="expression" dxfId="25" priority="12">
      <formula>#REF!="כן"</formula>
    </cfRule>
  </conditionalFormatting>
  <conditionalFormatting sqref="K69:K84">
    <cfRule type="expression" dxfId="24" priority="11">
      <formula>#REF!="כן"</formula>
    </cfRule>
  </conditionalFormatting>
  <conditionalFormatting sqref="I67:I68">
    <cfRule type="expression" dxfId="23" priority="10">
      <formula>#REF!="כן"</formula>
    </cfRule>
  </conditionalFormatting>
  <conditionalFormatting sqref="J67:J68">
    <cfRule type="expression" dxfId="22" priority="9">
      <formula>#REF!="כן"</formula>
    </cfRule>
  </conditionalFormatting>
  <conditionalFormatting sqref="J67:J68 L20:M21">
    <cfRule type="expression" dxfId="21" priority="8">
      <formula>#REF!="לא"</formula>
    </cfRule>
  </conditionalFormatting>
  <conditionalFormatting sqref="K67:K68">
    <cfRule type="expression" dxfId="20" priority="7">
      <formula>#REF!="כן"</formula>
    </cfRule>
  </conditionalFormatting>
  <conditionalFormatting sqref="K67:K68">
    <cfRule type="expression" dxfId="19" priority="6">
      <formula>#REF!="לא"</formula>
    </cfRule>
  </conditionalFormatting>
  <conditionalFormatting sqref="I69:I84">
    <cfRule type="expression" dxfId="18" priority="5">
      <formula>#REF!="כן"</formula>
    </cfRule>
  </conditionalFormatting>
  <conditionalFormatting sqref="O22:O37">
    <cfRule type="expression" dxfId="17" priority="4">
      <formula>#REF!="כן"</formula>
    </cfRule>
  </conditionalFormatting>
  <conditionalFormatting sqref="O22:O37">
    <cfRule type="expression" dxfId="16" priority="3">
      <formula>#REF!="כן"</formula>
    </cfRule>
  </conditionalFormatting>
  <conditionalFormatting sqref="M69:M84">
    <cfRule type="expression" dxfId="15" priority="2">
      <formula>#REF!="כן"</formula>
    </cfRule>
  </conditionalFormatting>
  <conditionalFormatting sqref="M69:M84">
    <cfRule type="expression" dxfId="14" priority="1">
      <formula>#REF!="כן"</formula>
    </cfRule>
  </conditionalFormatting>
  <dataValidations count="14">
    <dataValidation type="list" allowBlank="1" showInputMessage="1" showErrorMessage="1" sqref="C244 C206 C144 K22:K37 I69:I84">
      <formula1>כן_לא</formula1>
    </dataValidation>
    <dataValidation type="decimal" operator="greaterThanOrEqual" allowBlank="1" showInputMessage="1" showErrorMessage="1" sqref="D259:D265 B125:C125 E255 D183:D189 D221:D227 E179 E217 Q12:R12 E17 D58 E69:E87 F85:F87">
      <formula1>אפס</formula1>
    </dataValidation>
    <dataValidation type="list" allowBlank="1" showInputMessage="1" showErrorMessage="1" sqref="F247:F248 F209:F210 F171:F172">
      <formula1>ימים</formula1>
    </dataValidation>
    <dataValidation type="list" allowBlank="1" showInputMessage="1" showErrorMessage="1" sqref="D247:D248 D209:D210 D171:D172">
      <formula1>שנה</formula1>
    </dataValidation>
    <dataValidation type="list" allowBlank="1" showInputMessage="1" showErrorMessage="1" sqref="E247:E248 E209:E210 E171:E172">
      <formula1>חודשים</formula1>
    </dataValidation>
    <dataValidation type="whole" operator="greaterThanOrEqual" allowBlank="1" showInputMessage="1" showErrorMessage="1" sqref="D132 E40:E41">
      <formula1>אפס</formula1>
    </dataValidation>
    <dataValidation operator="greaterThanOrEqual" allowBlank="1" showInputMessage="1" showErrorMessage="1" sqref="E258 H85:J87 E182 E220 H69:H84 H22:J37 L22:M37 M69:M84 O22:O37"/>
    <dataValidation type="decimal" operator="greaterThanOrEqual" allowBlank="1" showInputMessage="1" showErrorMessage="1" sqref="S68:S87 S21:S37 J69:K84">
      <formula1>0</formula1>
    </dataValidation>
    <dataValidation type="decimal" allowBlank="1" showInputMessage="1" showErrorMessage="1" sqref="G22:G37 G69:G87">
      <formula1>0</formula1>
      <formula2>1</formula2>
    </dataValidation>
    <dataValidation type="list" allowBlank="1" showInputMessage="1" showErrorMessage="1" sqref="E16">
      <formula1>יחידת_מידה_מנועים</formula1>
    </dataValidation>
    <dataValidation type="list" allowBlank="1" showInputMessage="1" showErrorMessage="1" sqref="L69:L84 N22:N37">
      <formula1>אסמכתאות</formula1>
    </dataValidation>
    <dataValidation type="decimal" operator="greaterThanOrEqual" allowBlank="1" showInputMessage="1" showErrorMessage="1" sqref="E22:E37">
      <formula1>1</formula1>
    </dataValidation>
    <dataValidation type="whole" allowBlank="1" showInputMessage="1" showErrorMessage="1" sqref="F22:F37">
      <formula1>0</formula1>
      <formula2>8760</formula2>
    </dataValidation>
    <dataValidation type="whole" allowBlank="1" showInputMessage="1" showErrorMessage="1" sqref="F69:F84">
      <formula1>אפס</formula1>
      <formula2>8760</formula2>
    </dataValidation>
  </dataValidations>
  <hyperlinks>
    <hyperlink ref="B6" r:id="rId3"/>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218"/>
  <sheetViews>
    <sheetView rightToLeft="1" topLeftCell="A15" zoomScale="85" zoomScaleNormal="85" workbookViewId="0">
      <selection activeCell="C15" sqref="C15"/>
    </sheetView>
  </sheetViews>
  <sheetFormatPr defaultColWidth="9" defaultRowHeight="14.25" outlineLevelRow="1" outlineLevelCol="1"/>
  <cols>
    <col min="1" max="1" width="9" style="124"/>
    <col min="2" max="2" width="27.75" style="51" customWidth="1"/>
    <col min="3" max="3" width="22.875" style="51" bestFit="1" customWidth="1"/>
    <col min="4" max="4" width="22.375" style="51" bestFit="1" customWidth="1"/>
    <col min="5" max="5" width="26.75" style="51" bestFit="1" customWidth="1"/>
    <col min="6" max="6" width="17.25" style="51" customWidth="1"/>
    <col min="7" max="7" width="23.125" style="51" bestFit="1" customWidth="1"/>
    <col min="8" max="8" width="26.375" style="51" customWidth="1"/>
    <col min="9" max="9" width="16.625" style="51" customWidth="1"/>
    <col min="10" max="10" width="16.75" style="51" hidden="1" customWidth="1" outlineLevel="1"/>
    <col min="11" max="14" width="9.125" style="51" hidden="1" customWidth="1" outlineLevel="1"/>
    <col min="15" max="15" width="9" style="51" hidden="1" customWidth="1" outlineLevel="1"/>
    <col min="16" max="16" width="9" style="51" collapsed="1"/>
    <col min="17" max="21" width="9" style="51"/>
    <col min="22" max="22" width="12.125" style="51" customWidth="1"/>
    <col min="23" max="16384" width="9" style="51"/>
  </cols>
  <sheetData>
    <row r="1" spans="1:304" s="8" customFormat="1" ht="66" customHeight="1">
      <c r="A1" s="20"/>
      <c r="C1" s="835" t="s">
        <v>198</v>
      </c>
      <c r="D1" s="836"/>
      <c r="E1" s="836"/>
      <c r="F1" s="836"/>
    </row>
    <row r="2" spans="1:304" s="8" customFormat="1" ht="66" customHeight="1">
      <c r="A2" s="20"/>
      <c r="C2" s="9"/>
      <c r="D2" s="837" t="s">
        <v>2180</v>
      </c>
      <c r="E2" s="837"/>
      <c r="F2" s="10"/>
    </row>
    <row r="3" spans="1:304" s="14" customFormat="1" ht="34.5" customHeight="1">
      <c r="A3" s="11" t="s">
        <v>2208</v>
      </c>
      <c r="C3" s="21"/>
    </row>
    <row r="4" spans="1:304" s="14" customFormat="1" ht="15">
      <c r="A4" s="17" t="s">
        <v>310</v>
      </c>
      <c r="C4" s="21"/>
    </row>
    <row r="5" spans="1:304" s="14" customFormat="1" ht="15">
      <c r="A5" s="22"/>
      <c r="B5" s="17"/>
      <c r="C5" s="21"/>
    </row>
    <row r="6" spans="1:304" s="19" customFormat="1">
      <c r="A6" s="124"/>
      <c r="B6" s="51"/>
      <c r="C6" s="14"/>
      <c r="D6" s="23" t="s">
        <v>27</v>
      </c>
      <c r="E6" s="24" t="s">
        <v>24</v>
      </c>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98"/>
      <c r="BN6" s="98"/>
      <c r="BO6" s="98"/>
      <c r="BP6" s="98"/>
      <c r="BQ6" s="98"/>
      <c r="BR6" s="98"/>
      <c r="BS6" s="98"/>
      <c r="BT6" s="14"/>
      <c r="BU6" s="14"/>
      <c r="BV6" s="14"/>
      <c r="BW6" s="14"/>
      <c r="BX6" s="14"/>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98"/>
      <c r="DR6" s="98"/>
      <c r="DS6" s="98"/>
      <c r="DT6" s="98"/>
      <c r="DU6" s="98"/>
      <c r="DV6" s="98"/>
      <c r="DW6" s="98"/>
      <c r="DX6" s="98"/>
      <c r="DY6" s="98"/>
      <c r="DZ6" s="98"/>
      <c r="EA6" s="98"/>
      <c r="EB6" s="98"/>
      <c r="EC6" s="98"/>
      <c r="ED6" s="98"/>
      <c r="EE6" s="98"/>
      <c r="EF6" s="98"/>
      <c r="EG6" s="98"/>
      <c r="EH6" s="98"/>
      <c r="EI6" s="98"/>
      <c r="EJ6" s="98"/>
      <c r="EK6" s="98"/>
      <c r="EL6" s="98"/>
      <c r="EM6" s="98"/>
      <c r="EN6" s="98"/>
      <c r="EO6" s="98"/>
      <c r="EP6" s="98"/>
      <c r="EQ6" s="98"/>
      <c r="ER6" s="98"/>
      <c r="ES6" s="98"/>
      <c r="ET6" s="98"/>
      <c r="EU6" s="98"/>
      <c r="EV6" s="98"/>
      <c r="EW6" s="98"/>
      <c r="EX6" s="98"/>
      <c r="EY6" s="98"/>
      <c r="EZ6" s="98"/>
      <c r="FA6" s="98"/>
      <c r="FB6" s="98"/>
      <c r="FC6" s="98"/>
      <c r="FD6" s="98"/>
      <c r="FE6" s="98"/>
      <c r="FF6" s="98"/>
      <c r="FG6" s="98"/>
      <c r="FH6" s="98"/>
      <c r="FI6" s="98"/>
      <c r="FJ6" s="98"/>
      <c r="FK6" s="98"/>
      <c r="FL6" s="98"/>
      <c r="FM6" s="98"/>
      <c r="FN6" s="98"/>
      <c r="FO6" s="98"/>
      <c r="FP6" s="98"/>
      <c r="FQ6" s="98"/>
      <c r="FR6" s="98"/>
      <c r="FS6" s="98"/>
      <c r="FT6" s="98"/>
      <c r="FU6" s="98"/>
      <c r="FV6" s="98"/>
      <c r="FW6" s="98"/>
      <c r="FX6" s="98"/>
      <c r="FY6" s="98"/>
      <c r="FZ6" s="98"/>
      <c r="GA6" s="98"/>
      <c r="GB6" s="98"/>
      <c r="GC6" s="98"/>
      <c r="GD6" s="98"/>
      <c r="GE6" s="98"/>
      <c r="GF6" s="98"/>
      <c r="GG6" s="98"/>
      <c r="GH6" s="98"/>
      <c r="GI6" s="98"/>
      <c r="GJ6" s="98"/>
      <c r="GK6" s="98"/>
      <c r="GL6" s="98"/>
      <c r="GM6" s="98"/>
      <c r="GN6" s="98"/>
      <c r="GO6" s="98"/>
      <c r="GP6" s="98"/>
      <c r="GQ6" s="98"/>
      <c r="GR6" s="98"/>
      <c r="GS6" s="98"/>
      <c r="GT6" s="98"/>
      <c r="GU6" s="98"/>
      <c r="GV6" s="98"/>
      <c r="GW6" s="98"/>
      <c r="GX6" s="98"/>
      <c r="GY6" s="98"/>
      <c r="GZ6" s="98"/>
      <c r="HA6" s="98"/>
      <c r="HB6" s="98"/>
      <c r="HC6" s="98"/>
      <c r="HD6" s="98"/>
      <c r="HE6" s="98"/>
      <c r="HF6" s="98"/>
      <c r="HG6" s="98"/>
      <c r="HH6" s="98"/>
      <c r="HI6" s="98"/>
      <c r="HJ6" s="98"/>
      <c r="HK6" s="98"/>
      <c r="HL6" s="98"/>
      <c r="HM6" s="98"/>
      <c r="HN6" s="98"/>
      <c r="HO6" s="98"/>
      <c r="HP6" s="98"/>
      <c r="HQ6" s="98"/>
      <c r="HR6" s="98"/>
      <c r="HS6" s="98"/>
      <c r="HT6" s="98"/>
      <c r="HU6" s="98"/>
      <c r="HV6" s="98"/>
      <c r="HW6" s="98"/>
      <c r="HX6" s="98"/>
      <c r="HY6" s="98"/>
      <c r="HZ6" s="98"/>
      <c r="IA6" s="98"/>
      <c r="IB6" s="98"/>
      <c r="IC6" s="98"/>
      <c r="ID6" s="98"/>
      <c r="IE6" s="98"/>
      <c r="IF6" s="98"/>
      <c r="IG6" s="98"/>
      <c r="IH6" s="98"/>
      <c r="II6" s="98"/>
      <c r="IJ6" s="98"/>
      <c r="IK6" s="98"/>
      <c r="IL6" s="98"/>
      <c r="IM6" s="98"/>
      <c r="IN6" s="98"/>
      <c r="IO6" s="98"/>
      <c r="IP6" s="98"/>
      <c r="IQ6" s="98"/>
      <c r="IR6" s="98"/>
      <c r="IS6" s="98"/>
      <c r="IT6" s="98"/>
      <c r="IU6" s="98"/>
      <c r="IV6" s="98"/>
      <c r="IW6" s="98"/>
      <c r="IX6" s="98"/>
      <c r="IY6" s="98"/>
      <c r="IZ6" s="98"/>
      <c r="JA6" s="98"/>
      <c r="JB6" s="98"/>
      <c r="JC6" s="98"/>
      <c r="JD6" s="98"/>
      <c r="JE6" s="98"/>
      <c r="JF6" s="98"/>
      <c r="JG6" s="98"/>
      <c r="JH6" s="98"/>
      <c r="JI6" s="98"/>
      <c r="JJ6" s="98"/>
      <c r="JK6" s="98"/>
      <c r="JL6" s="98"/>
      <c r="JM6" s="98"/>
      <c r="JN6" s="98"/>
      <c r="JO6" s="98"/>
      <c r="JP6" s="98"/>
      <c r="JQ6" s="98"/>
      <c r="JR6" s="98"/>
      <c r="JS6" s="98"/>
      <c r="JT6" s="14"/>
      <c r="JU6" s="14"/>
      <c r="JV6" s="14"/>
      <c r="JW6" s="14"/>
      <c r="JX6" s="14"/>
      <c r="JY6" s="14"/>
      <c r="JZ6" s="14"/>
      <c r="KA6" s="14"/>
      <c r="KB6" s="14"/>
      <c r="KC6" s="14"/>
      <c r="KD6" s="14"/>
      <c r="KE6" s="14"/>
      <c r="KF6" s="14"/>
      <c r="KG6" s="14"/>
      <c r="KH6" s="14"/>
      <c r="KI6" s="14"/>
      <c r="KJ6" s="14"/>
      <c r="KK6" s="14"/>
      <c r="KL6" s="14"/>
      <c r="KM6" s="14"/>
    </row>
    <row r="7" spans="1:304" s="16" customFormat="1" ht="18">
      <c r="A7" s="124"/>
      <c r="B7" s="51"/>
      <c r="C7" s="14"/>
      <c r="D7" s="14"/>
      <c r="E7" s="25" t="s">
        <v>25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98"/>
      <c r="BN7" s="98"/>
      <c r="BO7" s="98"/>
      <c r="BP7" s="98"/>
      <c r="BQ7" s="98"/>
      <c r="BR7" s="98"/>
      <c r="BS7" s="98"/>
      <c r="BT7" s="14"/>
      <c r="BU7" s="14"/>
      <c r="BV7" s="14"/>
      <c r="BW7" s="14"/>
      <c r="BX7" s="14"/>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c r="EL7" s="98"/>
      <c r="EM7" s="98"/>
      <c r="EN7" s="98"/>
      <c r="EO7" s="98"/>
      <c r="EP7" s="98"/>
      <c r="EQ7" s="98"/>
      <c r="ER7" s="98"/>
      <c r="ES7" s="98"/>
      <c r="ET7" s="98"/>
      <c r="EU7" s="98"/>
      <c r="EV7" s="98"/>
      <c r="EW7" s="98"/>
      <c r="EX7" s="98"/>
      <c r="EY7" s="98"/>
      <c r="EZ7" s="98"/>
      <c r="FA7" s="98"/>
      <c r="FB7" s="98"/>
      <c r="FC7" s="98"/>
      <c r="FD7" s="98"/>
      <c r="FE7" s="98"/>
      <c r="FF7" s="98"/>
      <c r="FG7" s="98"/>
      <c r="FH7" s="98"/>
      <c r="FI7" s="98"/>
      <c r="FJ7" s="98"/>
      <c r="FK7" s="98"/>
      <c r="FL7" s="98"/>
      <c r="FM7" s="98"/>
      <c r="FN7" s="98"/>
      <c r="FO7" s="98"/>
      <c r="FP7" s="98"/>
      <c r="FQ7" s="98"/>
      <c r="FR7" s="98"/>
      <c r="FS7" s="98"/>
      <c r="FT7" s="98"/>
      <c r="FU7" s="98"/>
      <c r="FV7" s="98"/>
      <c r="FW7" s="98"/>
      <c r="FX7" s="98"/>
      <c r="FY7" s="98"/>
      <c r="FZ7" s="98"/>
      <c r="GA7" s="98"/>
      <c r="GB7" s="98"/>
      <c r="GC7" s="98"/>
      <c r="GD7" s="98"/>
      <c r="GE7" s="98"/>
      <c r="GF7" s="98"/>
      <c r="GG7" s="98"/>
      <c r="GH7" s="98"/>
      <c r="GI7" s="98"/>
      <c r="GJ7" s="98"/>
      <c r="GK7" s="98"/>
      <c r="GL7" s="98"/>
      <c r="GM7" s="98"/>
      <c r="GN7" s="98"/>
      <c r="GO7" s="98"/>
      <c r="GP7" s="98"/>
      <c r="GQ7" s="98"/>
      <c r="GR7" s="98"/>
      <c r="GS7" s="98"/>
      <c r="GT7" s="98"/>
      <c r="GU7" s="98"/>
      <c r="GV7" s="98"/>
      <c r="GW7" s="98"/>
      <c r="GX7" s="98"/>
      <c r="GY7" s="98"/>
      <c r="GZ7" s="98"/>
      <c r="HA7" s="98"/>
      <c r="HB7" s="98"/>
      <c r="HC7" s="98"/>
      <c r="HD7" s="98"/>
      <c r="HE7" s="98"/>
      <c r="HF7" s="98"/>
      <c r="HG7" s="98"/>
      <c r="HH7" s="98"/>
      <c r="HI7" s="98"/>
      <c r="HJ7" s="98"/>
      <c r="HK7" s="98"/>
      <c r="HL7" s="98"/>
      <c r="HM7" s="98"/>
      <c r="HN7" s="98"/>
      <c r="HO7" s="98"/>
      <c r="HP7" s="98"/>
      <c r="HQ7" s="98"/>
      <c r="HR7" s="98"/>
      <c r="HS7" s="98"/>
      <c r="HT7" s="98"/>
      <c r="HU7" s="98"/>
      <c r="HV7" s="98"/>
      <c r="HW7" s="98"/>
      <c r="HX7" s="98"/>
      <c r="HY7" s="98"/>
      <c r="HZ7" s="98"/>
      <c r="IA7" s="98"/>
      <c r="IB7" s="98"/>
      <c r="IC7" s="98"/>
      <c r="ID7" s="98"/>
      <c r="IE7" s="98"/>
      <c r="IF7" s="98"/>
      <c r="IG7" s="98"/>
      <c r="IH7" s="98"/>
      <c r="II7" s="98"/>
      <c r="IJ7" s="98"/>
      <c r="IK7" s="98"/>
      <c r="IL7" s="98"/>
      <c r="IM7" s="98"/>
      <c r="IN7" s="98"/>
      <c r="IO7" s="98"/>
      <c r="IP7" s="98"/>
      <c r="IQ7" s="98"/>
      <c r="IR7" s="98"/>
      <c r="IS7" s="98"/>
      <c r="IT7" s="98"/>
      <c r="IU7" s="98"/>
      <c r="IV7" s="98"/>
      <c r="IW7" s="98"/>
      <c r="IX7" s="98"/>
      <c r="IY7" s="98"/>
      <c r="IZ7" s="98"/>
      <c r="JA7" s="98"/>
      <c r="JB7" s="98"/>
      <c r="JC7" s="98"/>
      <c r="JD7" s="98"/>
      <c r="JE7" s="98"/>
      <c r="JF7" s="98"/>
      <c r="JG7" s="98"/>
      <c r="JH7" s="98"/>
      <c r="JI7" s="98"/>
      <c r="JJ7" s="98"/>
      <c r="JK7" s="98"/>
      <c r="JL7" s="98"/>
      <c r="JM7" s="98"/>
      <c r="JN7" s="98"/>
      <c r="JO7" s="98"/>
      <c r="JP7" s="98"/>
      <c r="JQ7" s="98"/>
      <c r="JR7" s="98"/>
      <c r="JS7" s="98"/>
      <c r="JT7" s="12"/>
      <c r="JU7" s="12"/>
      <c r="JV7" s="12"/>
      <c r="JW7" s="12"/>
      <c r="JX7" s="12"/>
      <c r="JY7" s="12"/>
      <c r="JZ7" s="12"/>
      <c r="KA7" s="12"/>
      <c r="KB7" s="12"/>
      <c r="KC7" s="12"/>
      <c r="KD7" s="12"/>
      <c r="KE7" s="12"/>
      <c r="KF7" s="12"/>
      <c r="KG7" s="12"/>
      <c r="KH7" s="12"/>
      <c r="KI7" s="12"/>
      <c r="KJ7" s="12"/>
      <c r="KK7" s="12"/>
      <c r="KL7" s="12"/>
      <c r="KM7" s="12"/>
    </row>
    <row r="9" spans="1:304" s="16" customFormat="1" ht="18">
      <c r="A9" s="13"/>
      <c r="B9" s="26" t="s">
        <v>362</v>
      </c>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5"/>
      <c r="JU9" s="15"/>
      <c r="JV9" s="15"/>
      <c r="JW9" s="15"/>
      <c r="JX9" s="15"/>
      <c r="JY9" s="15"/>
      <c r="JZ9" s="15"/>
      <c r="KA9" s="15"/>
      <c r="KB9" s="15"/>
      <c r="KC9" s="15"/>
      <c r="KD9" s="15"/>
      <c r="KE9" s="15"/>
      <c r="KF9" s="15"/>
      <c r="KG9" s="15"/>
      <c r="KH9" s="15"/>
      <c r="KI9" s="15"/>
      <c r="KJ9" s="15"/>
      <c r="KK9" s="15"/>
      <c r="KL9" s="15"/>
      <c r="KM9" s="15"/>
    </row>
    <row r="10" spans="1:304" s="16" customFormat="1" ht="18">
      <c r="A10" s="27" t="s">
        <v>199</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5"/>
      <c r="JU10" s="15"/>
      <c r="JV10" s="15"/>
      <c r="JW10" s="15"/>
      <c r="JX10" s="15"/>
      <c r="JY10" s="15"/>
      <c r="JZ10" s="15"/>
      <c r="KA10" s="15"/>
      <c r="KB10" s="15"/>
      <c r="KC10" s="15"/>
      <c r="KD10" s="15"/>
      <c r="KE10" s="15"/>
      <c r="KF10" s="15"/>
      <c r="KG10" s="15"/>
      <c r="KH10" s="15"/>
      <c r="KI10" s="15"/>
      <c r="KJ10" s="15"/>
      <c r="KK10" s="15"/>
      <c r="KL10" s="15"/>
      <c r="KM10" s="15"/>
    </row>
    <row r="11" spans="1:304" s="18" customFormat="1" ht="15">
      <c r="A11" s="22"/>
      <c r="B11" s="29"/>
      <c r="C11" s="125"/>
      <c r="H11" s="16"/>
    </row>
    <row r="12" spans="1:304" s="16" customFormat="1" ht="15">
      <c r="A12" s="22">
        <v>7.1</v>
      </c>
      <c r="B12" s="834" t="s">
        <v>271</v>
      </c>
      <c r="C12" s="834"/>
      <c r="D12" s="14"/>
      <c r="E12" s="14"/>
      <c r="G12" s="14"/>
      <c r="I12" s="14"/>
      <c r="J12" s="14"/>
      <c r="K12" s="14"/>
      <c r="L12" s="14"/>
      <c r="M12" s="14"/>
      <c r="N12" s="14"/>
      <c r="O12" s="14"/>
      <c r="P12" s="17"/>
      <c r="Q12" s="14"/>
      <c r="R12" s="14"/>
      <c r="S12" s="14"/>
      <c r="T12" s="14"/>
      <c r="U12" s="14"/>
      <c r="V12" s="14"/>
      <c r="W12" s="14"/>
      <c r="X12" s="14"/>
      <c r="Y12" s="14"/>
      <c r="Z12" s="14"/>
      <c r="AA12" s="14"/>
      <c r="AB12" s="17"/>
      <c r="AC12" s="14"/>
      <c r="AD12" s="14"/>
      <c r="AE12" s="14"/>
      <c r="AF12" s="14"/>
      <c r="AG12" s="14"/>
      <c r="AH12" s="14"/>
      <c r="AI12" s="14"/>
      <c r="AJ12" s="14"/>
      <c r="AK12" s="14"/>
      <c r="AL12" s="14"/>
      <c r="AM12" s="14"/>
      <c r="AN12" s="17"/>
      <c r="AO12" s="14"/>
      <c r="AP12" s="14"/>
      <c r="AQ12" s="14"/>
      <c r="AR12" s="14"/>
      <c r="AS12" s="14"/>
      <c r="AT12" s="14"/>
      <c r="AU12" s="14"/>
      <c r="AV12" s="14"/>
      <c r="AW12" s="14"/>
      <c r="AX12" s="14"/>
      <c r="AY12" s="14"/>
      <c r="AZ12" s="17"/>
      <c r="BA12" s="14"/>
      <c r="BB12" s="14"/>
      <c r="BC12" s="14"/>
      <c r="BD12" s="14"/>
      <c r="BE12" s="14"/>
      <c r="BF12" s="14"/>
      <c r="BG12" s="14"/>
      <c r="BH12" s="14"/>
      <c r="BI12" s="14"/>
      <c r="BJ12" s="14"/>
      <c r="BK12" s="14"/>
      <c r="BL12" s="17"/>
      <c r="BM12" s="14"/>
      <c r="BN12" s="14"/>
      <c r="BO12" s="14"/>
      <c r="BP12" s="14"/>
      <c r="BQ12" s="14"/>
      <c r="BR12" s="14"/>
      <c r="BS12" s="14"/>
      <c r="BT12" s="14"/>
      <c r="BU12" s="14"/>
      <c r="BV12" s="14"/>
      <c r="BW12" s="14"/>
      <c r="BX12" s="17"/>
      <c r="BY12" s="14"/>
      <c r="BZ12" s="14"/>
      <c r="CA12" s="14"/>
      <c r="CB12" s="14"/>
      <c r="CC12" s="14"/>
      <c r="CD12" s="14"/>
      <c r="CE12" s="14"/>
      <c r="CF12" s="14"/>
      <c r="CG12" s="14"/>
      <c r="CH12" s="14"/>
      <c r="CI12" s="14"/>
      <c r="CJ12" s="17"/>
      <c r="CK12" s="14"/>
      <c r="CL12" s="14"/>
      <c r="CM12" s="14"/>
      <c r="CN12" s="14"/>
      <c r="CO12" s="14"/>
      <c r="CP12" s="14"/>
      <c r="CQ12" s="14"/>
      <c r="CR12" s="14"/>
      <c r="CS12" s="14"/>
      <c r="CT12" s="14"/>
      <c r="CU12" s="14"/>
      <c r="CV12" s="17"/>
      <c r="CW12" s="14"/>
      <c r="CX12" s="14"/>
      <c r="CY12" s="14"/>
      <c r="CZ12" s="14"/>
      <c r="DA12" s="14"/>
      <c r="DB12" s="14"/>
      <c r="DC12" s="14"/>
      <c r="DD12" s="14"/>
      <c r="DE12" s="14"/>
      <c r="DF12" s="14"/>
      <c r="DG12" s="14"/>
      <c r="DH12" s="17"/>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row>
    <row r="13" spans="1:304" s="16" customFormat="1" ht="105" customHeight="1">
      <c r="A13" s="33"/>
      <c r="B13" s="842" t="s">
        <v>333</v>
      </c>
      <c r="C13" s="842"/>
      <c r="D13" s="843"/>
      <c r="E13" s="843"/>
      <c r="BK13" s="18"/>
    </row>
    <row r="14" spans="1:304" s="16" customFormat="1">
      <c r="A14" s="33"/>
      <c r="B14" s="33"/>
      <c r="C14" s="33"/>
      <c r="D14" s="33"/>
      <c r="E14" s="33"/>
      <c r="BK14" s="18"/>
    </row>
    <row r="15" spans="1:304" s="16" customFormat="1" ht="30.75" customHeight="1">
      <c r="A15" s="18" t="s">
        <v>329</v>
      </c>
      <c r="B15" s="147" t="s">
        <v>330</v>
      </c>
      <c r="C15" s="1"/>
      <c r="D15" s="148" t="s">
        <v>17</v>
      </c>
      <c r="E15" s="1"/>
      <c r="BK15" s="18"/>
    </row>
    <row r="16" spans="1:304" s="16" customFormat="1">
      <c r="A16" s="33"/>
      <c r="B16" s="33"/>
      <c r="C16" s="33"/>
      <c r="D16" s="33"/>
      <c r="E16" s="33"/>
      <c r="BK16" s="18"/>
    </row>
    <row r="17" spans="1:304" s="16" customFormat="1" ht="25.5" customHeight="1">
      <c r="A17" s="18" t="s">
        <v>331</v>
      </c>
      <c r="B17" s="18" t="s">
        <v>355</v>
      </c>
      <c r="C17" s="45"/>
      <c r="D17" s="33"/>
      <c r="E17" s="33"/>
      <c r="BK17" s="18"/>
    </row>
    <row r="18" spans="1:304" s="16" customFormat="1">
      <c r="A18" s="33"/>
      <c r="B18" s="33"/>
      <c r="C18" s="33"/>
      <c r="D18" s="33"/>
      <c r="E18" s="33"/>
      <c r="BK18" s="18"/>
    </row>
    <row r="19" spans="1:304" s="16" customFormat="1" ht="27" customHeight="1">
      <c r="A19" s="18" t="s">
        <v>332</v>
      </c>
      <c r="B19" s="148" t="s">
        <v>334</v>
      </c>
      <c r="C19" s="1"/>
      <c r="D19" s="148" t="s">
        <v>17</v>
      </c>
      <c r="E19" s="1"/>
      <c r="BK19" s="18"/>
    </row>
    <row r="20" spans="1:304" s="16" customFormat="1">
      <c r="A20" s="33"/>
      <c r="B20" s="149"/>
      <c r="C20" s="149"/>
      <c r="D20" s="149"/>
      <c r="E20" s="149"/>
      <c r="BK20" s="18"/>
    </row>
    <row r="21" spans="1:304" s="14" customFormat="1" ht="15" hidden="1" outlineLevel="1">
      <c r="B21" s="38" t="s">
        <v>88</v>
      </c>
      <c r="C21" s="136"/>
      <c r="D21" s="38"/>
      <c r="E21" s="135"/>
    </row>
    <row r="22" spans="1:304" s="16" customFormat="1" hidden="1" outlineLevel="1">
      <c r="A22" s="22"/>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22"/>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row>
    <row r="23" spans="1:304" s="16" customFormat="1" ht="15" collapsed="1">
      <c r="A23" s="22">
        <v>7.2</v>
      </c>
      <c r="B23" s="31" t="s">
        <v>259</v>
      </c>
      <c r="D23" s="14"/>
      <c r="E23" s="14"/>
      <c r="F23" s="29" t="s">
        <v>2183</v>
      </c>
      <c r="G23" s="14"/>
      <c r="I23" s="14"/>
      <c r="J23" s="14"/>
      <c r="K23" s="14"/>
      <c r="L23" s="14"/>
      <c r="M23" s="14"/>
      <c r="N23" s="14"/>
      <c r="O23" s="14"/>
      <c r="P23" s="17"/>
      <c r="Q23" s="14"/>
      <c r="R23" s="14"/>
      <c r="S23" s="14"/>
      <c r="T23" s="14"/>
      <c r="U23" s="14"/>
      <c r="V23" s="14"/>
      <c r="W23" s="14"/>
      <c r="X23" s="14"/>
      <c r="Y23" s="14"/>
      <c r="Z23" s="14"/>
      <c r="AA23" s="14"/>
      <c r="AB23" s="17"/>
      <c r="AC23" s="14"/>
      <c r="AD23" s="14"/>
      <c r="AE23" s="14"/>
      <c r="AF23" s="14"/>
      <c r="AG23" s="14"/>
      <c r="AH23" s="14"/>
      <c r="AI23" s="14"/>
      <c r="AJ23" s="14"/>
      <c r="AK23" s="14"/>
      <c r="AL23" s="14"/>
      <c r="AM23" s="14"/>
      <c r="AN23" s="17"/>
      <c r="AO23" s="14"/>
      <c r="AP23" s="14"/>
      <c r="AQ23" s="14"/>
      <c r="AR23" s="14"/>
      <c r="AS23" s="14"/>
      <c r="AT23" s="14"/>
      <c r="AU23" s="14"/>
      <c r="AV23" s="14"/>
      <c r="AW23" s="14"/>
      <c r="AX23" s="14"/>
      <c r="AY23" s="14"/>
      <c r="AZ23" s="17"/>
      <c r="BA23" s="14"/>
      <c r="BB23" s="14"/>
      <c r="BC23" s="14"/>
      <c r="BD23" s="14"/>
      <c r="BE23" s="14"/>
      <c r="BF23" s="14"/>
      <c r="BG23" s="14"/>
      <c r="BH23" s="14"/>
      <c r="BI23" s="14"/>
      <c r="BJ23" s="14"/>
      <c r="BK23" s="14"/>
      <c r="BL23" s="17"/>
      <c r="BM23" s="14"/>
      <c r="BN23" s="14"/>
      <c r="BO23" s="14"/>
      <c r="BP23" s="14"/>
      <c r="BQ23" s="14"/>
      <c r="BR23" s="14"/>
      <c r="BS23" s="14"/>
      <c r="BT23" s="14"/>
      <c r="BU23" s="14"/>
      <c r="BV23" s="14"/>
      <c r="BW23" s="14"/>
      <c r="BX23" s="17"/>
      <c r="BY23" s="14"/>
      <c r="BZ23" s="14"/>
      <c r="CA23" s="14"/>
      <c r="CB23" s="14"/>
      <c r="CC23" s="14"/>
      <c r="CD23" s="14"/>
      <c r="CE23" s="14"/>
      <c r="CF23" s="14"/>
      <c r="CG23" s="14"/>
      <c r="CH23" s="14"/>
      <c r="CI23" s="14"/>
      <c r="CJ23" s="17"/>
      <c r="CK23" s="14"/>
      <c r="CL23" s="14"/>
      <c r="CM23" s="14"/>
      <c r="CN23" s="14"/>
      <c r="CO23" s="14"/>
      <c r="CP23" s="14"/>
      <c r="CQ23" s="14"/>
      <c r="CR23" s="14"/>
      <c r="CS23" s="14"/>
      <c r="CT23" s="14"/>
      <c r="CU23" s="14"/>
      <c r="CV23" s="17"/>
      <c r="CW23" s="14"/>
      <c r="CX23" s="14"/>
      <c r="CY23" s="14"/>
      <c r="CZ23" s="14"/>
      <c r="DA23" s="14"/>
      <c r="DB23" s="14"/>
      <c r="DC23" s="14"/>
      <c r="DD23" s="14"/>
      <c r="DE23" s="14"/>
      <c r="DF23" s="14"/>
      <c r="DG23" s="14"/>
      <c r="DH23" s="17"/>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row>
    <row r="24" spans="1:304">
      <c r="A24" s="124" t="s">
        <v>278</v>
      </c>
      <c r="B24" s="145" t="s">
        <v>2189</v>
      </c>
      <c r="F24" s="150" t="s">
        <v>2182</v>
      </c>
      <c r="G24" s="151"/>
      <c r="H24" s="151"/>
    </row>
    <row r="25" spans="1:304">
      <c r="B25" s="145" t="s">
        <v>2190</v>
      </c>
      <c r="F25" s="150"/>
      <c r="G25" s="151"/>
      <c r="H25" s="151"/>
    </row>
    <row r="27" spans="1:304" ht="73.5">
      <c r="B27" s="99" t="s">
        <v>160</v>
      </c>
      <c r="C27" s="152" t="s">
        <v>241</v>
      </c>
      <c r="D27" s="100" t="s">
        <v>2198</v>
      </c>
      <c r="F27" s="100" t="s">
        <v>2206</v>
      </c>
      <c r="G27" s="100" t="s">
        <v>2207</v>
      </c>
      <c r="H27" s="100" t="s">
        <v>2199</v>
      </c>
      <c r="I27" s="226" t="s">
        <v>2196</v>
      </c>
      <c r="J27" s="35" t="s">
        <v>2200</v>
      </c>
      <c r="K27" s="34" t="s">
        <v>94</v>
      </c>
      <c r="L27" s="35" t="s">
        <v>95</v>
      </c>
      <c r="M27" s="35" t="s">
        <v>91</v>
      </c>
      <c r="N27" s="35" t="s">
        <v>96</v>
      </c>
      <c r="O27" s="36" t="s">
        <v>88</v>
      </c>
    </row>
    <row r="28" spans="1:304" ht="15" customHeight="1">
      <c r="B28" s="102">
        <v>1</v>
      </c>
      <c r="C28" s="103"/>
      <c r="D28" s="41"/>
      <c r="F28" s="103"/>
      <c r="G28" s="41"/>
      <c r="H28" s="41"/>
      <c r="I28" s="126"/>
      <c r="J28" s="153">
        <f>H28*G28*F28</f>
        <v>0</v>
      </c>
      <c r="K28" s="37"/>
      <c r="L28" s="37"/>
      <c r="M28" s="37"/>
      <c r="N28" s="37"/>
      <c r="O28" s="37"/>
    </row>
    <row r="29" spans="1:304" ht="15" customHeight="1">
      <c r="B29" s="104">
        <v>2</v>
      </c>
      <c r="C29" s="103"/>
      <c r="D29" s="41"/>
      <c r="F29" s="103"/>
      <c r="G29" s="41"/>
      <c r="H29" s="41"/>
      <c r="I29" s="126"/>
      <c r="J29" s="153">
        <f t="shared" ref="J29:J37" si="0">H29*G29*F29</f>
        <v>0</v>
      </c>
      <c r="K29" s="37"/>
      <c r="L29" s="37"/>
      <c r="M29" s="37"/>
      <c r="N29" s="37"/>
      <c r="O29" s="37"/>
    </row>
    <row r="30" spans="1:304">
      <c r="B30" s="104">
        <v>3</v>
      </c>
      <c r="C30" s="103"/>
      <c r="D30" s="41"/>
      <c r="F30" s="103"/>
      <c r="G30" s="41"/>
      <c r="H30" s="41"/>
      <c r="I30" s="126"/>
      <c r="J30" s="153">
        <f t="shared" si="0"/>
        <v>0</v>
      </c>
      <c r="K30" s="37"/>
      <c r="L30" s="37"/>
      <c r="M30" s="37"/>
      <c r="N30" s="37"/>
      <c r="O30" s="37"/>
    </row>
    <row r="31" spans="1:304">
      <c r="B31" s="104">
        <v>4</v>
      </c>
      <c r="C31" s="103"/>
      <c r="D31" s="41"/>
      <c r="F31" s="103"/>
      <c r="G31" s="41"/>
      <c r="H31" s="41"/>
      <c r="I31" s="126"/>
      <c r="J31" s="153">
        <f t="shared" si="0"/>
        <v>0</v>
      </c>
      <c r="K31" s="37"/>
      <c r="L31" s="37"/>
      <c r="M31" s="37"/>
      <c r="N31" s="37"/>
      <c r="O31" s="37"/>
    </row>
    <row r="32" spans="1:304">
      <c r="B32" s="104">
        <v>5</v>
      </c>
      <c r="C32" s="103"/>
      <c r="D32" s="41"/>
      <c r="F32" s="103"/>
      <c r="G32" s="41"/>
      <c r="H32" s="41"/>
      <c r="I32" s="126"/>
      <c r="J32" s="153">
        <f t="shared" si="0"/>
        <v>0</v>
      </c>
      <c r="K32" s="37"/>
      <c r="L32" s="37"/>
      <c r="M32" s="37"/>
      <c r="N32" s="37"/>
      <c r="O32" s="37"/>
    </row>
    <row r="33" spans="1:15">
      <c r="B33" s="104">
        <v>6</v>
      </c>
      <c r="C33" s="103"/>
      <c r="D33" s="41"/>
      <c r="F33" s="103"/>
      <c r="G33" s="41"/>
      <c r="H33" s="41"/>
      <c r="I33" s="126"/>
      <c r="J33" s="153">
        <f t="shared" si="0"/>
        <v>0</v>
      </c>
      <c r="K33" s="37"/>
      <c r="L33" s="37"/>
      <c r="M33" s="37"/>
      <c r="N33" s="37"/>
      <c r="O33" s="37"/>
    </row>
    <row r="34" spans="1:15">
      <c r="B34" s="104">
        <v>7</v>
      </c>
      <c r="C34" s="103"/>
      <c r="D34" s="41"/>
      <c r="F34" s="103"/>
      <c r="G34" s="41"/>
      <c r="H34" s="41"/>
      <c r="I34" s="126"/>
      <c r="J34" s="153">
        <f t="shared" si="0"/>
        <v>0</v>
      </c>
      <c r="K34" s="37"/>
      <c r="L34" s="37"/>
      <c r="M34" s="37"/>
      <c r="N34" s="37"/>
      <c r="O34" s="37"/>
    </row>
    <row r="35" spans="1:15">
      <c r="B35" s="104">
        <v>8</v>
      </c>
      <c r="C35" s="103"/>
      <c r="D35" s="41"/>
      <c r="F35" s="103"/>
      <c r="G35" s="41"/>
      <c r="H35" s="41"/>
      <c r="I35" s="126"/>
      <c r="J35" s="153">
        <f t="shared" si="0"/>
        <v>0</v>
      </c>
      <c r="K35" s="37"/>
      <c r="L35" s="37"/>
      <c r="M35" s="37"/>
      <c r="N35" s="37"/>
      <c r="O35" s="37"/>
    </row>
    <row r="36" spans="1:15">
      <c r="B36" s="104">
        <v>9</v>
      </c>
      <c r="C36" s="103"/>
      <c r="D36" s="41"/>
      <c r="F36" s="103"/>
      <c r="G36" s="41"/>
      <c r="H36" s="41"/>
      <c r="I36" s="126"/>
      <c r="J36" s="153">
        <f t="shared" si="0"/>
        <v>0</v>
      </c>
      <c r="K36" s="37"/>
      <c r="L36" s="37"/>
      <c r="M36" s="37"/>
      <c r="N36" s="37"/>
      <c r="O36" s="37"/>
    </row>
    <row r="37" spans="1:15">
      <c r="B37" s="105">
        <v>10</v>
      </c>
      <c r="C37" s="103"/>
      <c r="D37" s="41"/>
      <c r="F37" s="103"/>
      <c r="G37" s="41"/>
      <c r="H37" s="41"/>
      <c r="I37" s="126"/>
      <c r="J37" s="153">
        <f t="shared" si="0"/>
        <v>0</v>
      </c>
      <c r="K37" s="37"/>
      <c r="L37" s="37"/>
      <c r="M37" s="37"/>
      <c r="N37" s="37"/>
      <c r="O37" s="37"/>
    </row>
    <row r="38" spans="1:15">
      <c r="B38" s="832" t="s">
        <v>165</v>
      </c>
      <c r="C38" s="833"/>
      <c r="D38" s="154">
        <f>SUM(D28:D37)</f>
        <v>0</v>
      </c>
      <c r="F38" s="154">
        <f>SUM(F28:F37)</f>
        <v>0</v>
      </c>
      <c r="G38" s="154">
        <f>SUM(G28:G37)</f>
        <v>0</v>
      </c>
      <c r="H38" s="154">
        <f>SUM(H28:H37)</f>
        <v>0</v>
      </c>
      <c r="J38" s="153">
        <f>H38*G38*F38</f>
        <v>0</v>
      </c>
      <c r="K38" s="37"/>
      <c r="L38" s="37"/>
      <c r="M38" s="37"/>
      <c r="N38" s="37"/>
      <c r="O38" s="37"/>
    </row>
    <row r="40" spans="1:15">
      <c r="B40" s="51" t="s">
        <v>335</v>
      </c>
      <c r="C40" s="155">
        <f>כמות_ייצור_חשמל*20</f>
        <v>0</v>
      </c>
    </row>
    <row r="42" spans="1:15" ht="15" hidden="1" customHeight="1" outlineLevel="1">
      <c r="B42" s="38"/>
      <c r="C42" s="38"/>
      <c r="D42" s="141"/>
      <c r="E42" s="141"/>
    </row>
    <row r="43" spans="1:15" s="14" customFormat="1" ht="15" hidden="1" customHeight="1" outlineLevel="1">
      <c r="B43" s="38" t="s">
        <v>88</v>
      </c>
      <c r="C43" s="136"/>
      <c r="D43" s="141"/>
      <c r="E43" s="141"/>
    </row>
    <row r="44" spans="1:15" s="14" customFormat="1" ht="15" hidden="1" customHeight="1" outlineLevel="1">
      <c r="B44" s="38"/>
      <c r="C44" s="38"/>
      <c r="D44" s="38"/>
      <c r="E44" s="135"/>
    </row>
    <row r="45" spans="1:15" collapsed="1">
      <c r="A45" s="124" t="s">
        <v>279</v>
      </c>
      <c r="B45" s="51" t="s">
        <v>328</v>
      </c>
      <c r="C45" s="156"/>
    </row>
    <row r="46" spans="1:15">
      <c r="B46" s="51" t="s">
        <v>280</v>
      </c>
      <c r="C46" s="155">
        <f>C45*כמות_ייצור_חשמל</f>
        <v>0</v>
      </c>
    </row>
    <row r="48" spans="1:15" s="14" customFormat="1" ht="15" hidden="1" outlineLevel="1">
      <c r="B48" s="38" t="s">
        <v>88</v>
      </c>
      <c r="C48" s="136"/>
      <c r="D48" s="38"/>
      <c r="E48" s="135"/>
    </row>
    <row r="49" spans="1:304 16384:16384" s="16" customFormat="1" hidden="1" outlineLevel="1">
      <c r="A49" s="2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22"/>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row>
    <row r="50" spans="1:304 16384:16384" s="16" customFormat="1" ht="15.75" collapsed="1" thickBot="1">
      <c r="A50" s="22">
        <v>7.3</v>
      </c>
      <c r="B50" s="157" t="s">
        <v>272</v>
      </c>
      <c r="D50" s="14"/>
      <c r="E50" s="14"/>
      <c r="G50" s="14"/>
      <c r="I50" s="14"/>
      <c r="J50" s="14"/>
      <c r="K50" s="14"/>
      <c r="L50" s="14"/>
      <c r="M50" s="14"/>
      <c r="N50" s="14"/>
      <c r="O50" s="14"/>
      <c r="P50" s="17"/>
      <c r="Q50" s="14"/>
      <c r="R50" s="14"/>
      <c r="S50" s="14"/>
      <c r="T50" s="14"/>
      <c r="U50" s="14"/>
      <c r="V50" s="14"/>
      <c r="W50" s="14"/>
      <c r="X50" s="14"/>
      <c r="Y50" s="14"/>
      <c r="Z50" s="14"/>
      <c r="AA50" s="14"/>
      <c r="AB50" s="17"/>
      <c r="AC50" s="14"/>
      <c r="AD50" s="14"/>
      <c r="AE50" s="14"/>
      <c r="AF50" s="14"/>
      <c r="AG50" s="14"/>
      <c r="AH50" s="14"/>
      <c r="AI50" s="14"/>
      <c r="AJ50" s="14"/>
      <c r="AK50" s="14"/>
      <c r="AL50" s="14"/>
      <c r="AM50" s="14"/>
      <c r="AN50" s="17"/>
      <c r="AO50" s="14"/>
      <c r="AP50" s="14"/>
      <c r="AQ50" s="14"/>
      <c r="AR50" s="14"/>
      <c r="AS50" s="14"/>
      <c r="AT50" s="14"/>
      <c r="AU50" s="14"/>
      <c r="AV50" s="14"/>
      <c r="AW50" s="14"/>
      <c r="AX50" s="14"/>
      <c r="AY50" s="14"/>
      <c r="AZ50" s="17"/>
      <c r="BA50" s="14"/>
      <c r="BB50" s="14"/>
      <c r="BC50" s="14"/>
      <c r="BD50" s="14"/>
      <c r="BE50" s="14"/>
      <c r="BF50" s="14"/>
      <c r="BG50" s="14"/>
      <c r="BH50" s="14"/>
      <c r="BI50" s="14"/>
      <c r="BJ50" s="14"/>
      <c r="BK50" s="14"/>
      <c r="BL50" s="17"/>
      <c r="BM50" s="14"/>
      <c r="BN50" s="14"/>
      <c r="BO50" s="14"/>
      <c r="BP50" s="14"/>
      <c r="BQ50" s="14"/>
      <c r="BR50" s="14"/>
      <c r="BS50" s="14"/>
      <c r="BT50" s="14"/>
      <c r="BU50" s="14"/>
      <c r="BV50" s="14"/>
      <c r="BW50" s="14"/>
      <c r="BX50" s="17"/>
      <c r="BY50" s="14"/>
      <c r="BZ50" s="14"/>
      <c r="CA50" s="14"/>
      <c r="CB50" s="14"/>
      <c r="CC50" s="14"/>
      <c r="CD50" s="14"/>
      <c r="CE50" s="14"/>
      <c r="CF50" s="14"/>
      <c r="CG50" s="14"/>
      <c r="CH50" s="14"/>
      <c r="CI50" s="14"/>
      <c r="CJ50" s="17"/>
      <c r="CK50" s="14"/>
      <c r="CL50" s="14"/>
      <c r="CM50" s="14"/>
      <c r="CN50" s="14"/>
      <c r="CO50" s="14"/>
      <c r="CP50" s="14"/>
      <c r="CQ50" s="14"/>
      <c r="CR50" s="14"/>
      <c r="CS50" s="14"/>
      <c r="CT50" s="14"/>
      <c r="CU50" s="14"/>
      <c r="CV50" s="17"/>
      <c r="CW50" s="14"/>
      <c r="CX50" s="14"/>
      <c r="CY50" s="14"/>
      <c r="CZ50" s="14"/>
      <c r="DA50" s="14"/>
      <c r="DB50" s="14"/>
      <c r="DC50" s="14"/>
      <c r="DD50" s="14"/>
      <c r="DE50" s="14"/>
      <c r="DF50" s="14"/>
      <c r="DG50" s="14"/>
      <c r="DH50" s="17"/>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row>
    <row r="51" spans="1:304 16384:16384" s="14" customFormat="1" ht="57" customHeight="1" thickBot="1">
      <c r="A51" s="22"/>
      <c r="B51" s="46" t="s">
        <v>214</v>
      </c>
      <c r="C51" s="42" t="str">
        <f>IF(כמות_ייצור_חשמל=0,"תא זה יעודכן אוטומטית עם מילוי סעיף 7.2",כמות_ייצור_חשמל*tCO2e_KWhחשמל)</f>
        <v>תא זה יעודכן אוטומטית עם מילוי סעיף 7.2</v>
      </c>
      <c r="D51" s="46" t="s">
        <v>227</v>
      </c>
      <c r="E51" s="106" t="str">
        <f>IF(כמות_ייצור_חשמל=0,"תא זה יעודכן אוטומטית עם מילוי סעיף 7.2",כמות_ייצור_חשמל)</f>
        <v>תא זה יעודכן אוטומטית עם מילוי סעיף 7.2</v>
      </c>
    </row>
    <row r="52" spans="1:304 16384:16384" s="14" customFormat="1" ht="15" hidden="1" outlineLevel="1">
      <c r="A52" s="22"/>
      <c r="B52" s="47"/>
      <c r="C52" s="107"/>
      <c r="D52" s="48"/>
      <c r="E52" s="135"/>
    </row>
    <row r="53" spans="1:304 16384:16384" s="14" customFormat="1" ht="30" hidden="1" outlineLevel="1">
      <c r="A53" s="22"/>
      <c r="B53" s="38" t="s">
        <v>166</v>
      </c>
      <c r="C53" s="136"/>
      <c r="D53" s="43" t="s">
        <v>166</v>
      </c>
      <c r="E53" s="137"/>
    </row>
    <row r="54" spans="1:304 16384:16384" s="14" customFormat="1" ht="15" hidden="1" outlineLevel="1">
      <c r="A54" s="22"/>
      <c r="B54" s="38" t="s">
        <v>88</v>
      </c>
      <c r="C54" s="136"/>
      <c r="D54" s="38" t="s">
        <v>88</v>
      </c>
      <c r="E54" s="137"/>
    </row>
    <row r="55" spans="1:304 16384:16384" s="14" customFormat="1" ht="15.75" collapsed="1" thickBot="1">
      <c r="A55" s="22"/>
      <c r="B55" s="47"/>
      <c r="C55" s="134"/>
      <c r="D55" s="47"/>
      <c r="E55" s="133"/>
    </row>
    <row r="56" spans="1:304 16384:16384" s="14" customFormat="1" ht="62.25" customHeight="1" thickBot="1">
      <c r="A56" s="22"/>
      <c r="B56" s="46" t="s">
        <v>215</v>
      </c>
      <c r="C56" s="42" t="str">
        <f>IF(כמות_ייצור_חשמל=0,"תא זה יעודכן אוטומטית עם מילוי סעיף 7.2",כמות_ייצור_חשמל*tCO2e_KWhחשמל*20)</f>
        <v>תא זה יעודכן אוטומטית עם מילוי סעיף 7.2</v>
      </c>
      <c r="D56" s="138" t="s">
        <v>168</v>
      </c>
      <c r="E56" s="42" t="str">
        <f>IF(כמות_ייצור_חשמל=0,"תא זה יעודכן אוטומטית עם מילוי סעיף 7.2",כמות_ייצור_חשמל*20)</f>
        <v>תא זה יעודכן אוטומטית עם מילוי סעיף 7.2</v>
      </c>
    </row>
    <row r="57" spans="1:304 16384:16384" s="14" customFormat="1" ht="15" hidden="1" outlineLevel="1">
      <c r="A57" s="22"/>
      <c r="B57" s="47"/>
      <c r="C57" s="107"/>
      <c r="D57" s="48"/>
      <c r="E57" s="135"/>
    </row>
    <row r="58" spans="1:304 16384:16384" s="14" customFormat="1" ht="30" hidden="1" outlineLevel="1">
      <c r="A58" s="22"/>
      <c r="B58" s="38" t="s">
        <v>166</v>
      </c>
      <c r="C58" s="136"/>
      <c r="D58" s="43" t="s">
        <v>166</v>
      </c>
      <c r="E58" s="137"/>
    </row>
    <row r="59" spans="1:304 16384:16384" s="14" customFormat="1" ht="15" hidden="1" outlineLevel="1">
      <c r="A59" s="22"/>
      <c r="B59" s="38" t="s">
        <v>88</v>
      </c>
      <c r="C59" s="136"/>
      <c r="D59" s="38" t="s">
        <v>88</v>
      </c>
      <c r="E59" s="137"/>
    </row>
    <row r="60" spans="1:304 16384:16384" s="14" customFormat="1" ht="15" hidden="1" outlineLevel="1">
      <c r="A60" s="22"/>
      <c r="B60" s="38"/>
      <c r="C60" s="22"/>
      <c r="D60" s="38"/>
      <c r="E60" s="22"/>
      <c r="XFD60" s="38"/>
    </row>
    <row r="61" spans="1:304 16384:16384" ht="30.75" collapsed="1" thickBot="1">
      <c r="B61" s="158" t="s">
        <v>283</v>
      </c>
      <c r="C61" s="159" t="s">
        <v>290</v>
      </c>
      <c r="D61" s="159" t="s">
        <v>292</v>
      </c>
      <c r="E61" s="160" t="s">
        <v>291</v>
      </c>
      <c r="G61" s="161"/>
    </row>
    <row r="62" spans="1:304 16384:16384" ht="15" thickBot="1">
      <c r="C62" s="162" t="str">
        <f>IF(AND(D38&gt;0,'פרטים כלליים, עלויות ותוצאות'!D70&gt;0),IRR(קבועים!#REF!),"0.0%")</f>
        <v>0.0%</v>
      </c>
      <c r="D62" s="163">
        <f>IF(OR(D38=0,C46=0),0,IF('פרטים כלליים, עלויות ותוצאות'!D70&gt;0,C46/'פרטים כלליים, עלויות ותוצאות'!D70,IF('פרטים כלליים, עלויות ותוצאות'!#REF!&gt;0,C46/'פרטים כלליים, עלויות ותוצאות'!#REF!,0)))</f>
        <v>0</v>
      </c>
      <c r="E62" s="164">
        <f>IF(C46&gt;0,NPV(7,קבועים!#REF!,קבועים!#REF!),0)</f>
        <v>0</v>
      </c>
    </row>
    <row r="64" spans="1:304 16384:16384" s="14" customFormat="1" ht="15" hidden="1" outlineLevel="1">
      <c r="B64" s="38" t="s">
        <v>88</v>
      </c>
      <c r="C64" s="136"/>
      <c r="D64" s="38"/>
      <c r="E64" s="135"/>
    </row>
    <row r="65" spans="1:301" s="16" customFormat="1" hidden="1" outlineLevel="1">
      <c r="A65" s="2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22"/>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row>
    <row r="66" spans="1:301" s="14" customFormat="1" ht="18" collapsed="1">
      <c r="A66" s="13"/>
      <c r="B66" s="26" t="s">
        <v>359</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row>
    <row r="67" spans="1:301" s="14" customFormat="1">
      <c r="A67" s="22"/>
    </row>
    <row r="68" spans="1:301" s="14" customFormat="1" ht="15">
      <c r="A68" s="22"/>
      <c r="B68" s="17" t="s">
        <v>29</v>
      </c>
    </row>
    <row r="69" spans="1:301" s="14" customFormat="1">
      <c r="A69" s="22"/>
      <c r="B69" s="14" t="s">
        <v>273</v>
      </c>
    </row>
    <row r="70" spans="1:301" s="14" customFormat="1">
      <c r="A70" s="22"/>
    </row>
    <row r="71" spans="1:301" s="14" customFormat="1" ht="239.25" customHeight="1">
      <c r="A71" s="22">
        <v>7.4</v>
      </c>
      <c r="B71" s="30" t="s">
        <v>2197</v>
      </c>
      <c r="C71" s="840"/>
      <c r="D71" s="840"/>
      <c r="E71" s="839" t="s">
        <v>2201</v>
      </c>
      <c r="F71" s="839"/>
      <c r="G71" s="839"/>
    </row>
    <row r="72" spans="1:301" s="14" customFormat="1">
      <c r="A72" s="22"/>
    </row>
    <row r="73" spans="1:301" s="14" customFormat="1" ht="15" hidden="1" outlineLevel="1">
      <c r="A73" s="22"/>
      <c r="B73" s="32" t="s">
        <v>87</v>
      </c>
      <c r="C73" s="32" t="s">
        <v>89</v>
      </c>
      <c r="D73" s="32" t="s">
        <v>90</v>
      </c>
      <c r="E73" s="49" t="s">
        <v>88</v>
      </c>
      <c r="BN73" s="22"/>
    </row>
    <row r="74" spans="1:301" s="14" customFormat="1" hidden="1" outlineLevel="1">
      <c r="A74" s="22"/>
      <c r="B74" s="830"/>
      <c r="C74" s="841"/>
      <c r="D74" s="830"/>
      <c r="E74" s="830"/>
      <c r="BN74" s="22"/>
    </row>
    <row r="75" spans="1:301" s="14" customFormat="1" hidden="1" outlineLevel="1">
      <c r="A75" s="22"/>
      <c r="B75" s="830"/>
      <c r="C75" s="841"/>
      <c r="D75" s="830"/>
      <c r="E75" s="830"/>
      <c r="BN75" s="22"/>
    </row>
    <row r="76" spans="1:301" s="14" customFormat="1" hidden="1" outlineLevel="1">
      <c r="A76" s="22"/>
      <c r="B76" s="830"/>
      <c r="C76" s="841"/>
      <c r="D76" s="830"/>
      <c r="E76" s="830"/>
      <c r="BN76" s="22"/>
    </row>
    <row r="77" spans="1:301" s="14" customFormat="1" hidden="1" outlineLevel="1">
      <c r="A77" s="22"/>
      <c r="B77" s="830"/>
      <c r="C77" s="841"/>
      <c r="D77" s="830"/>
      <c r="E77" s="830"/>
      <c r="BN77" s="22"/>
    </row>
    <row r="78" spans="1:301" s="14" customFormat="1" hidden="1" outlineLevel="1">
      <c r="A78" s="22"/>
      <c r="B78" s="51"/>
      <c r="D78" s="51"/>
      <c r="E78" s="51"/>
      <c r="BN78" s="22"/>
    </row>
    <row r="79" spans="1:301" s="14" customFormat="1" ht="15" collapsed="1">
      <c r="A79" s="22">
        <v>7.5</v>
      </c>
      <c r="B79" s="17" t="s">
        <v>7</v>
      </c>
    </row>
    <row r="80" spans="1:301" s="14" customFormat="1">
      <c r="A80" s="22"/>
    </row>
    <row r="81" spans="1:191" s="14" customFormat="1">
      <c r="A81" s="22"/>
      <c r="B81" s="31" t="s">
        <v>26</v>
      </c>
      <c r="C81" s="31" t="s">
        <v>6</v>
      </c>
      <c r="D81" s="31" t="s">
        <v>8</v>
      </c>
      <c r="E81" s="31" t="s">
        <v>23</v>
      </c>
    </row>
    <row r="82" spans="1:191" s="14" customFormat="1">
      <c r="A82" s="22"/>
      <c r="B82" s="50" t="s">
        <v>163</v>
      </c>
      <c r="C82" s="40"/>
      <c r="D82" s="40"/>
      <c r="E82" s="40"/>
    </row>
    <row r="83" spans="1:191" s="14" customFormat="1">
      <c r="A83" s="22"/>
      <c r="B83" s="44" t="s">
        <v>22</v>
      </c>
    </row>
    <row r="84" spans="1:191" s="14" customFormat="1" ht="15" hidden="1" customHeight="1" outlineLevel="1"/>
    <row r="85" spans="1:191" s="14" customFormat="1" ht="15" hidden="1" customHeight="1" outlineLevel="1">
      <c r="B85" s="32" t="s">
        <v>87</v>
      </c>
      <c r="C85" s="32" t="s">
        <v>89</v>
      </c>
      <c r="D85" s="32" t="s">
        <v>90</v>
      </c>
      <c r="E85" s="49" t="s">
        <v>88</v>
      </c>
      <c r="BN85" s="22"/>
    </row>
    <row r="86" spans="1:191" s="14" customFormat="1" ht="15" hidden="1" customHeight="1" outlineLevel="1">
      <c r="B86" s="830"/>
      <c r="C86" s="841"/>
      <c r="D86" s="830"/>
      <c r="E86" s="830"/>
      <c r="BN86" s="22"/>
    </row>
    <row r="87" spans="1:191" s="14" customFormat="1" ht="15" hidden="1" customHeight="1" outlineLevel="1">
      <c r="B87" s="830"/>
      <c r="C87" s="841"/>
      <c r="D87" s="830"/>
      <c r="E87" s="830"/>
      <c r="BN87" s="22"/>
    </row>
    <row r="88" spans="1:191" s="14" customFormat="1" ht="15" hidden="1" customHeight="1" outlineLevel="1">
      <c r="B88" s="830"/>
      <c r="C88" s="841"/>
      <c r="D88" s="830"/>
      <c r="E88" s="830"/>
      <c r="BN88" s="22"/>
    </row>
    <row r="89" spans="1:191" s="14" customFormat="1" ht="15" hidden="1" customHeight="1" outlineLevel="1">
      <c r="B89" s="830"/>
      <c r="C89" s="841"/>
      <c r="D89" s="830"/>
      <c r="E89" s="830"/>
      <c r="BN89" s="22"/>
    </row>
    <row r="90" spans="1:191" s="14" customFormat="1" ht="15" hidden="1" customHeight="1" outlineLevel="1">
      <c r="B90" s="51"/>
      <c r="D90" s="51"/>
      <c r="E90" s="51"/>
      <c r="BN90" s="22"/>
    </row>
    <row r="91" spans="1:191" s="14" customFormat="1" ht="15" hidden="1" customHeight="1" outlineLevel="1">
      <c r="B91" s="17" t="s">
        <v>93</v>
      </c>
      <c r="BN91" s="22"/>
    </row>
    <row r="92" spans="1:191" s="14" customFormat="1" ht="15" hidden="1" customHeight="1" outlineLevel="1">
      <c r="B92" s="8"/>
      <c r="BN92" s="22"/>
    </row>
    <row r="93" spans="1:191" s="52" customFormat="1" ht="15" collapsed="1" thickBot="1">
      <c r="BN93" s="53"/>
    </row>
    <row r="94" spans="1:191" s="8" customFormat="1" ht="83.25" customHeight="1">
      <c r="A94" s="838" t="s">
        <v>2202</v>
      </c>
      <c r="B94" s="838"/>
      <c r="C94" s="838"/>
      <c r="D94" s="838"/>
      <c r="BM94" s="20"/>
    </row>
    <row r="95" spans="1:191" s="16" customFormat="1" ht="48" customHeight="1">
      <c r="A95" s="22"/>
      <c r="B95" s="839" t="s">
        <v>255</v>
      </c>
      <c r="C95" s="839"/>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22"/>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row>
    <row r="96" spans="1:191" s="16" customFormat="1" ht="28.5">
      <c r="A96" s="22">
        <v>7.6</v>
      </c>
      <c r="B96" s="39" t="s">
        <v>171</v>
      </c>
      <c r="C96" s="5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22"/>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row>
    <row r="97" spans="1:90" s="14" customFormat="1">
      <c r="A97" s="22"/>
      <c r="BJ97" s="22"/>
    </row>
    <row r="98" spans="1:90" s="14" customFormat="1" ht="18">
      <c r="A98" s="128"/>
      <c r="B98" s="56" t="s">
        <v>360</v>
      </c>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row>
    <row r="99" spans="1:90" s="14" customFormat="1">
      <c r="A99" s="22"/>
      <c r="BN99" s="22"/>
    </row>
    <row r="100" spans="1:90" s="14" customFormat="1" ht="15">
      <c r="A100" s="66" t="s">
        <v>266</v>
      </c>
      <c r="B100" s="58" t="s">
        <v>120</v>
      </c>
      <c r="C100" s="2"/>
      <c r="D100" s="2"/>
      <c r="E100" s="57"/>
      <c r="F100" s="57"/>
      <c r="G100" s="57"/>
      <c r="H100" s="57"/>
      <c r="I100" s="59"/>
      <c r="J100" s="2"/>
      <c r="K100" s="2"/>
      <c r="L100" s="2"/>
      <c r="M100" s="2"/>
      <c r="N100" s="2"/>
      <c r="O100" s="2"/>
      <c r="P100" s="60"/>
      <c r="Q100" s="2"/>
      <c r="R100" s="2"/>
      <c r="S100" s="2"/>
      <c r="T100" s="2"/>
      <c r="U100" s="2"/>
      <c r="V100" s="2"/>
      <c r="W100" s="60"/>
      <c r="X100" s="2"/>
      <c r="Y100" s="2"/>
      <c r="Z100" s="2"/>
      <c r="AA100" s="2"/>
      <c r="AB100" s="2"/>
      <c r="AC100" s="2"/>
      <c r="AD100" s="60"/>
      <c r="AE100" s="2"/>
      <c r="AF100" s="2"/>
      <c r="AG100" s="2"/>
      <c r="AH100" s="2"/>
      <c r="AI100" s="2"/>
      <c r="AJ100" s="2"/>
      <c r="AK100" s="60"/>
      <c r="AL100" s="2"/>
      <c r="AM100" s="2"/>
      <c r="AN100" s="2"/>
      <c r="AO100" s="2"/>
      <c r="AP100" s="2"/>
      <c r="AQ100" s="2"/>
      <c r="AR100" s="60"/>
      <c r="AS100" s="2"/>
      <c r="AT100" s="2"/>
      <c r="AU100" s="2"/>
      <c r="AV100" s="2"/>
      <c r="AW100" s="2"/>
      <c r="AX100" s="2"/>
      <c r="AY100" s="60"/>
      <c r="AZ100" s="2"/>
      <c r="BA100" s="2"/>
      <c r="BB100" s="2"/>
      <c r="BC100" s="2"/>
      <c r="BD100" s="2"/>
      <c r="BE100" s="2"/>
      <c r="BF100" s="60"/>
      <c r="BG100" s="2"/>
      <c r="BH100" s="2"/>
      <c r="BI100" s="2"/>
      <c r="BJ100" s="2"/>
      <c r="BK100" s="2"/>
      <c r="BL100" s="2"/>
      <c r="BM100" s="60"/>
      <c r="BN100" s="2"/>
      <c r="BO100" s="2"/>
      <c r="BP100" s="2"/>
      <c r="BQ100" s="2"/>
      <c r="BR100" s="2"/>
      <c r="BS100" s="2"/>
      <c r="BT100" s="2"/>
      <c r="BU100" s="2"/>
      <c r="BV100" s="2"/>
      <c r="BW100" s="2"/>
      <c r="BX100" s="2"/>
      <c r="BY100" s="2"/>
      <c r="BZ100" s="2"/>
      <c r="CA100" s="2"/>
      <c r="CB100" s="2"/>
      <c r="CC100" s="2"/>
    </row>
    <row r="101" spans="1:90" s="14" customFormat="1">
      <c r="A101" s="66"/>
      <c r="B101" s="2"/>
      <c r="C101" s="2"/>
      <c r="D101" s="2"/>
      <c r="E101" s="57"/>
      <c r="F101" s="57"/>
      <c r="G101" s="57"/>
      <c r="H101" s="57"/>
      <c r="I101" s="59"/>
      <c r="J101" s="2"/>
      <c r="K101" s="2"/>
      <c r="L101" s="2"/>
      <c r="M101" s="2"/>
      <c r="N101" s="2"/>
      <c r="O101" s="2"/>
      <c r="P101" s="60"/>
      <c r="Q101" s="2"/>
      <c r="R101" s="2"/>
      <c r="S101" s="2"/>
      <c r="T101" s="2"/>
      <c r="U101" s="2"/>
      <c r="V101" s="2"/>
      <c r="W101" s="60"/>
      <c r="X101" s="2"/>
      <c r="Y101" s="2"/>
      <c r="Z101" s="2"/>
      <c r="AA101" s="2"/>
      <c r="AB101" s="2"/>
      <c r="AC101" s="2"/>
      <c r="AD101" s="60"/>
      <c r="AE101" s="2"/>
      <c r="AF101" s="2"/>
      <c r="AG101" s="2"/>
      <c r="AH101" s="2"/>
      <c r="AI101" s="2"/>
      <c r="AJ101" s="2"/>
      <c r="AK101" s="60"/>
      <c r="AL101" s="2"/>
      <c r="AM101" s="2"/>
      <c r="AN101" s="2"/>
      <c r="AO101" s="2"/>
      <c r="AP101" s="2"/>
      <c r="AQ101" s="2"/>
      <c r="AR101" s="60"/>
      <c r="AS101" s="2"/>
      <c r="AT101" s="2"/>
      <c r="AU101" s="2"/>
      <c r="AV101" s="2"/>
      <c r="AW101" s="2"/>
      <c r="AX101" s="2"/>
      <c r="AY101" s="60"/>
      <c r="AZ101" s="2"/>
      <c r="BA101" s="2"/>
      <c r="BB101" s="2"/>
      <c r="BC101" s="2"/>
      <c r="BD101" s="2"/>
      <c r="BE101" s="2"/>
      <c r="BF101" s="60"/>
      <c r="BG101" s="2"/>
      <c r="BH101" s="2"/>
      <c r="BI101" s="2"/>
      <c r="BJ101" s="2"/>
      <c r="BK101" s="2"/>
      <c r="BL101" s="2"/>
      <c r="BM101" s="60"/>
      <c r="BN101" s="2"/>
      <c r="BO101" s="2"/>
      <c r="BP101" s="2"/>
      <c r="BQ101" s="2"/>
      <c r="BR101" s="2"/>
      <c r="BS101" s="2"/>
      <c r="BT101" s="2"/>
      <c r="BU101" s="2"/>
      <c r="BV101" s="2"/>
      <c r="BW101" s="2"/>
      <c r="BX101" s="2"/>
      <c r="BY101" s="2"/>
      <c r="BZ101" s="2"/>
      <c r="CA101" s="2"/>
      <c r="CB101" s="2"/>
      <c r="CC101" s="2"/>
    </row>
    <row r="102" spans="1:90" s="14" customFormat="1" ht="28.5">
      <c r="A102" s="66"/>
      <c r="B102" s="61" t="s">
        <v>121</v>
      </c>
      <c r="C102" s="54"/>
      <c r="D102" s="61" t="s">
        <v>122</v>
      </c>
      <c r="E102" s="54"/>
      <c r="F102" s="57"/>
      <c r="G102" s="57"/>
      <c r="H102" s="57"/>
      <c r="I102" s="57"/>
      <c r="J102" s="5"/>
      <c r="K102" s="2"/>
      <c r="L102" s="63"/>
      <c r="M102" s="5"/>
      <c r="N102" s="2"/>
      <c r="O102" s="5"/>
      <c r="P102" s="2"/>
      <c r="Q102" s="5"/>
      <c r="R102" s="2"/>
      <c r="S102" s="63"/>
      <c r="T102" s="5"/>
      <c r="U102" s="2"/>
      <c r="V102" s="5"/>
      <c r="W102" s="2"/>
      <c r="X102" s="5"/>
      <c r="Y102" s="2"/>
      <c r="Z102" s="63"/>
      <c r="AA102" s="5"/>
      <c r="AB102" s="2"/>
      <c r="AC102" s="5"/>
      <c r="AD102" s="2"/>
      <c r="AE102" s="5"/>
      <c r="AF102" s="2"/>
      <c r="AG102" s="63"/>
      <c r="AH102" s="5"/>
      <c r="AI102" s="2"/>
      <c r="AJ102" s="5"/>
      <c r="AK102" s="2"/>
      <c r="AL102" s="5"/>
      <c r="AM102" s="2"/>
      <c r="AN102" s="63"/>
      <c r="AO102" s="5"/>
      <c r="AP102" s="5"/>
      <c r="AQ102" s="5"/>
      <c r="AR102" s="2"/>
      <c r="AS102" s="5"/>
      <c r="AT102" s="2"/>
      <c r="AU102" s="63"/>
      <c r="AV102" s="5"/>
      <c r="AW102" s="5"/>
      <c r="AX102" s="5"/>
      <c r="AY102" s="2"/>
      <c r="AZ102" s="5"/>
      <c r="BA102" s="2"/>
      <c r="BB102" s="63"/>
      <c r="BC102" s="5"/>
      <c r="BD102" s="5"/>
      <c r="BE102" s="5"/>
      <c r="BF102" s="2"/>
      <c r="BG102" s="5"/>
      <c r="BH102" s="2"/>
      <c r="BI102" s="63"/>
      <c r="BJ102" s="5"/>
      <c r="BK102" s="5"/>
      <c r="BL102" s="5"/>
      <c r="BM102" s="2"/>
      <c r="BN102" s="5"/>
      <c r="BO102" s="2"/>
      <c r="BP102" s="63"/>
      <c r="BQ102" s="5"/>
      <c r="BR102" s="5"/>
      <c r="BS102" s="5"/>
      <c r="BT102" s="2"/>
      <c r="BU102" s="2"/>
      <c r="BV102" s="2"/>
      <c r="BW102" s="2"/>
      <c r="BX102" s="2"/>
      <c r="BY102" s="2"/>
      <c r="BZ102" s="2"/>
      <c r="CA102" s="2"/>
      <c r="CB102" s="2"/>
      <c r="CC102" s="2"/>
    </row>
    <row r="103" spans="1:90" s="14" customFormat="1">
      <c r="A103" s="66"/>
      <c r="B103" s="59"/>
      <c r="C103" s="2"/>
      <c r="D103" s="2"/>
      <c r="E103" s="2"/>
      <c r="F103" s="57"/>
      <c r="G103" s="57"/>
      <c r="H103" s="57"/>
      <c r="I103" s="57"/>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63"/>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row>
    <row r="104" spans="1:90" s="14" customFormat="1">
      <c r="A104" s="66"/>
      <c r="B104" s="64" t="s">
        <v>123</v>
      </c>
      <c r="C104" s="65"/>
      <c r="D104" s="2"/>
      <c r="E104" s="2"/>
      <c r="F104" s="57"/>
      <c r="G104" s="57"/>
      <c r="H104" s="57"/>
      <c r="I104" s="57"/>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63"/>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row>
    <row r="105" spans="1:90" s="14" customFormat="1">
      <c r="A105" s="66"/>
      <c r="B105" s="59"/>
      <c r="C105" s="2"/>
      <c r="D105" s="2"/>
      <c r="E105" s="2"/>
      <c r="F105" s="57"/>
      <c r="G105" s="57"/>
      <c r="H105" s="57"/>
      <c r="I105" s="57"/>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63"/>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row>
    <row r="106" spans="1:90" s="14" customFormat="1" ht="15">
      <c r="A106" s="66" t="s">
        <v>269</v>
      </c>
      <c r="B106" s="58" t="s">
        <v>134</v>
      </c>
      <c r="C106" s="2"/>
      <c r="D106" s="2"/>
      <c r="E106" s="57"/>
      <c r="F106" s="57"/>
      <c r="G106" s="5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c r="BB106" s="67"/>
      <c r="BC106" s="67"/>
      <c r="BD106" s="67"/>
      <c r="BE106" s="67"/>
      <c r="BF106" s="67"/>
      <c r="BG106" s="67"/>
      <c r="BH106" s="67"/>
      <c r="BI106" s="67"/>
      <c r="BJ106" s="67"/>
      <c r="BK106" s="6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row>
    <row r="107" spans="1:90" s="14" customFormat="1">
      <c r="A107" s="66"/>
      <c r="B107" s="68"/>
      <c r="C107" s="2"/>
      <c r="D107" s="2"/>
      <c r="E107" s="57"/>
      <c r="F107" s="57"/>
      <c r="G107" s="5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c r="AT107" s="67"/>
      <c r="AU107" s="67"/>
      <c r="AV107" s="67"/>
      <c r="AW107" s="67"/>
      <c r="AX107" s="67"/>
      <c r="AY107" s="67"/>
      <c r="AZ107" s="67"/>
      <c r="BA107" s="67"/>
      <c r="BB107" s="67"/>
      <c r="BC107" s="67"/>
      <c r="BD107" s="67"/>
      <c r="BE107" s="67"/>
      <c r="BF107" s="67"/>
      <c r="BG107" s="67"/>
      <c r="BH107" s="67"/>
      <c r="BI107" s="67"/>
      <c r="BJ107" s="67"/>
      <c r="BK107" s="6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row>
    <row r="108" spans="1:90" s="14" customFormat="1" ht="42.75">
      <c r="A108" s="66"/>
      <c r="B108" s="61" t="s">
        <v>135</v>
      </c>
      <c r="C108" s="54"/>
      <c r="D108" s="61" t="s">
        <v>122</v>
      </c>
      <c r="E108" s="54"/>
      <c r="F108" s="57"/>
      <c r="G108" s="5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c r="AT108" s="67"/>
      <c r="AU108" s="67"/>
      <c r="AV108" s="67"/>
      <c r="AW108" s="67"/>
      <c r="AX108" s="67"/>
      <c r="AY108" s="67"/>
      <c r="AZ108" s="67"/>
      <c r="BA108" s="67"/>
      <c r="BB108" s="67"/>
      <c r="BC108" s="67"/>
      <c r="BD108" s="67"/>
      <c r="BE108" s="67"/>
      <c r="BF108" s="67"/>
      <c r="BG108" s="67"/>
      <c r="BH108" s="67"/>
      <c r="BI108" s="67"/>
      <c r="BJ108" s="67"/>
      <c r="BK108" s="6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row>
    <row r="109" spans="1:90" s="14" customFormat="1">
      <c r="A109" s="66"/>
      <c r="B109" s="59"/>
      <c r="C109" s="2"/>
      <c r="D109" s="2"/>
      <c r="E109" s="2"/>
      <c r="F109" s="57"/>
      <c r="G109" s="5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c r="AP109" s="67"/>
      <c r="AQ109" s="67"/>
      <c r="AR109" s="67"/>
      <c r="AS109" s="67"/>
      <c r="AT109" s="67"/>
      <c r="AU109" s="67"/>
      <c r="AV109" s="67"/>
      <c r="AW109" s="67"/>
      <c r="AX109" s="67"/>
      <c r="AY109" s="67"/>
      <c r="AZ109" s="67"/>
      <c r="BA109" s="67"/>
      <c r="BB109" s="67"/>
      <c r="BC109" s="67"/>
      <c r="BD109" s="67"/>
      <c r="BE109" s="67"/>
      <c r="BF109" s="67"/>
      <c r="BG109" s="67"/>
      <c r="BH109" s="67"/>
      <c r="BI109" s="67"/>
      <c r="BJ109" s="67"/>
      <c r="BK109" s="6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row>
    <row r="110" spans="1:90" s="14" customFormat="1">
      <c r="A110" s="66"/>
      <c r="B110" s="69" t="s">
        <v>123</v>
      </c>
      <c r="C110" s="65"/>
      <c r="D110" s="2"/>
      <c r="E110" s="2"/>
      <c r="F110" s="57"/>
      <c r="G110" s="5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67"/>
      <c r="AS110" s="67"/>
      <c r="AT110" s="67"/>
      <c r="AU110" s="67"/>
      <c r="AV110" s="67"/>
      <c r="AW110" s="67"/>
      <c r="AX110" s="67"/>
      <c r="AY110" s="67"/>
      <c r="AZ110" s="67"/>
      <c r="BA110" s="67"/>
      <c r="BB110" s="67"/>
      <c r="BC110" s="67"/>
      <c r="BD110" s="67"/>
      <c r="BE110" s="67"/>
      <c r="BF110" s="67"/>
      <c r="BG110" s="67"/>
      <c r="BH110" s="67"/>
      <c r="BI110" s="67"/>
      <c r="BJ110" s="67"/>
      <c r="BK110" s="6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row>
    <row r="111" spans="1:90" s="14" customFormat="1">
      <c r="A111" s="63"/>
      <c r="B111" s="57"/>
      <c r="C111" s="57"/>
      <c r="D111" s="57"/>
      <c r="E111" s="57"/>
      <c r="F111" s="2"/>
      <c r="G111" s="5"/>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c r="AP111" s="67"/>
      <c r="AQ111" s="67"/>
      <c r="AR111" s="67"/>
      <c r="AS111" s="67"/>
      <c r="AT111" s="67"/>
      <c r="AU111" s="67"/>
      <c r="AV111" s="67"/>
      <c r="AW111" s="67"/>
      <c r="AX111" s="67"/>
      <c r="AY111" s="67"/>
      <c r="AZ111" s="67"/>
      <c r="BA111" s="67"/>
      <c r="BB111" s="67"/>
      <c r="BC111" s="67"/>
      <c r="BD111" s="67"/>
      <c r="BE111" s="67"/>
      <c r="BF111" s="67"/>
      <c r="BG111" s="67"/>
      <c r="BH111" s="67"/>
      <c r="BI111" s="67"/>
      <c r="BJ111" s="67"/>
      <c r="BK111" s="67"/>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row>
    <row r="112" spans="1:90" s="14" customFormat="1" ht="15">
      <c r="A112" s="66" t="s">
        <v>270</v>
      </c>
      <c r="B112" s="70" t="s">
        <v>124</v>
      </c>
      <c r="C112" s="71" t="s">
        <v>125</v>
      </c>
      <c r="D112" s="2" t="s">
        <v>126</v>
      </c>
      <c r="E112" s="2" t="s">
        <v>127</v>
      </c>
      <c r="F112" s="57"/>
      <c r="G112" s="57"/>
      <c r="H112" s="57"/>
      <c r="I112" s="57"/>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63"/>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row>
    <row r="113" spans="1:156" s="14" customFormat="1" ht="28.5">
      <c r="A113" s="66"/>
      <c r="B113" s="4" t="s">
        <v>128</v>
      </c>
      <c r="C113" s="139" t="str">
        <f>IF(D123=0,"תא זה יתעדכן עם מילוי תקופת הדיווח",DATE(D123,E123,F123))</f>
        <v>תא זה יתעדכן עם מילוי תקופת הדיווח</v>
      </c>
      <c r="D113" s="139" t="str">
        <f>IF(D124=0,"תא זה יתעדכן עם מילוי תקופת הדיווח",DATE(D124,E124,F124))</f>
        <v>תא זה יתעדכן עם מילוי תקופת הדיווח</v>
      </c>
      <c r="E113" s="127" t="str">
        <f>IF(D150&gt;0,D150,"תא זה יתעדכן עם מילוי נתוני תקופת הדיווח")</f>
        <v>תא זה יתעדכן עם מילוי נתוני תקופת הדיווח</v>
      </c>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66"/>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row>
    <row r="114" spans="1:156" s="14" customFormat="1" ht="28.5">
      <c r="A114" s="66"/>
      <c r="B114" s="4" t="s">
        <v>129</v>
      </c>
      <c r="C114" s="139" t="str">
        <f>IF(D163=0,"תא זה יתעדכן עם מילוי תקופת הדיווח",DATE(D163,E163,F163))</f>
        <v>תא זה יתעדכן עם מילוי תקופת הדיווח</v>
      </c>
      <c r="D114" s="139" t="str">
        <f>IF(D165=0,"תא זה יתעדכן עם מילוי תקופת הדיווח",DATE(D165,E165,F165))</f>
        <v>תא זה יתעדכן עם מילוי תקופת הדיווח</v>
      </c>
      <c r="E114" s="127" t="str">
        <f>IF(D184&gt;0,D184,"תא זה יתעדכן עם מילוי נתוני תקופת הדיווח")</f>
        <v>תא זה יתעדכן עם מילוי נתוני תקופת הדיווח</v>
      </c>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66"/>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row>
    <row r="115" spans="1:156" s="14" customFormat="1" ht="33" customHeight="1">
      <c r="A115" s="66"/>
      <c r="B115" s="4" t="s">
        <v>130</v>
      </c>
      <c r="C115" s="139" t="str">
        <f>IF(D196=0,"תא זה יתעדכן עם מילוי תקופת הדיווח",DATE(D196,E196,F196))</f>
        <v>תא זה יתעדכן עם מילוי תקופת הדיווח</v>
      </c>
      <c r="D115" s="139" t="str">
        <f>IF(D197=0,"תא זה יתעדכן עם מילוי תקופת הדיווח",DATE(D197,E197,F197))</f>
        <v>תא זה יתעדכן עם מילוי תקופת הדיווח</v>
      </c>
      <c r="E115" s="127" t="str">
        <f>IF(D216&gt;0,D216,"תא זה יתעדכן עם מילוי נתוני תקופת הדיווח")</f>
        <v>תא זה יתעדכן עם מילוי נתוני תקופת הדיווח</v>
      </c>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66"/>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row>
    <row r="116" spans="1:156" s="14" customFormat="1">
      <c r="A116" s="66"/>
      <c r="B116" s="72"/>
      <c r="C116" s="71"/>
      <c r="D116" s="71" t="s">
        <v>131</v>
      </c>
      <c r="E116" s="127">
        <f>SUM(E113:E115)</f>
        <v>0</v>
      </c>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66"/>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c r="DS116" s="57"/>
      <c r="DT116" s="57"/>
      <c r="DU116" s="57"/>
      <c r="DV116" s="57"/>
      <c r="DW116" s="57"/>
      <c r="DX116" s="57"/>
      <c r="DY116" s="57"/>
      <c r="DZ116" s="57"/>
      <c r="EA116" s="57"/>
      <c r="EB116" s="57"/>
      <c r="EC116" s="57"/>
      <c r="ED116" s="57"/>
      <c r="EE116" s="57"/>
      <c r="EF116" s="57"/>
      <c r="EG116" s="57"/>
      <c r="EH116" s="57"/>
      <c r="EI116" s="57"/>
      <c r="EJ116" s="57"/>
      <c r="EK116" s="57"/>
      <c r="EL116" s="57"/>
      <c r="EM116" s="57"/>
      <c r="EN116" s="57"/>
      <c r="EO116" s="57"/>
      <c r="EP116" s="57"/>
      <c r="EQ116" s="57"/>
      <c r="ER116" s="57"/>
      <c r="ES116" s="57"/>
      <c r="ET116" s="57"/>
      <c r="EU116" s="57"/>
      <c r="EV116" s="57"/>
      <c r="EW116" s="57"/>
      <c r="EX116" s="57"/>
      <c r="EY116" s="57"/>
      <c r="EZ116" s="57"/>
    </row>
    <row r="117" spans="1:156" s="14" customFormat="1">
      <c r="A117" s="63"/>
      <c r="B117" s="2"/>
      <c r="C117" s="2"/>
      <c r="D117" s="5"/>
      <c r="E117" s="2"/>
      <c r="F117" s="2"/>
      <c r="G117" s="2"/>
      <c r="H117" s="5"/>
      <c r="I117" s="2"/>
      <c r="J117" s="2"/>
      <c r="K117" s="5"/>
      <c r="L117" s="2"/>
      <c r="M117" s="2"/>
      <c r="N117" s="2"/>
      <c r="O117" s="5"/>
      <c r="P117" s="2"/>
      <c r="Q117" s="2"/>
      <c r="R117" s="5"/>
      <c r="S117" s="2"/>
      <c r="T117" s="2"/>
      <c r="U117" s="2"/>
      <c r="V117" s="5"/>
      <c r="W117" s="2"/>
      <c r="X117" s="2"/>
      <c r="Y117" s="5"/>
      <c r="Z117" s="2"/>
      <c r="AA117" s="2"/>
      <c r="AB117" s="2"/>
      <c r="AC117" s="5"/>
      <c r="AD117" s="2"/>
      <c r="AE117" s="2"/>
      <c r="AF117" s="5"/>
      <c r="AG117" s="2"/>
      <c r="AH117" s="2"/>
      <c r="AI117" s="2"/>
      <c r="AJ117" s="5"/>
      <c r="AK117" s="2"/>
      <c r="AL117" s="2"/>
      <c r="AM117" s="5"/>
      <c r="AN117" s="2"/>
      <c r="AO117" s="2"/>
      <c r="AP117" s="2"/>
      <c r="AQ117" s="5"/>
      <c r="AR117" s="2"/>
      <c r="AS117" s="2"/>
      <c r="AT117" s="5"/>
      <c r="AU117" s="2"/>
      <c r="AV117" s="2"/>
      <c r="AW117" s="2"/>
      <c r="AX117" s="5"/>
      <c r="AY117" s="2"/>
      <c r="AZ117" s="2"/>
      <c r="BA117" s="5"/>
      <c r="BB117" s="2"/>
      <c r="BC117" s="2"/>
      <c r="BD117" s="2"/>
      <c r="BE117" s="5"/>
      <c r="BF117" s="2"/>
      <c r="BG117" s="2"/>
      <c r="BH117" s="5"/>
      <c r="BI117" s="2"/>
      <c r="BJ117" s="2"/>
      <c r="BK117" s="2"/>
      <c r="BL117" s="5"/>
      <c r="BM117" s="2"/>
      <c r="BN117" s="2"/>
      <c r="BO117" s="5"/>
      <c r="BP117" s="2"/>
      <c r="BQ117" s="2"/>
      <c r="BR117" s="2"/>
      <c r="BS117" s="5"/>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row>
    <row r="118" spans="1:156" s="14" customFormat="1" ht="18">
      <c r="A118" s="129"/>
      <c r="B118" s="74" t="s">
        <v>361</v>
      </c>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c r="BR118" s="73"/>
      <c r="BS118" s="73"/>
      <c r="BT118" s="73"/>
      <c r="BU118" s="73"/>
      <c r="BV118" s="73"/>
      <c r="BW118" s="73"/>
      <c r="BX118" s="73"/>
      <c r="BY118" s="73"/>
      <c r="BZ118" s="73"/>
      <c r="CA118" s="73"/>
      <c r="CB118" s="73"/>
      <c r="CC118" s="73"/>
      <c r="CD118" s="73"/>
      <c r="CE118" s="73"/>
      <c r="CF118" s="73"/>
      <c r="CG118" s="73"/>
      <c r="CH118" s="73"/>
      <c r="CI118" s="73"/>
      <c r="CJ118" s="73"/>
      <c r="CK118" s="73"/>
      <c r="CL118" s="73"/>
    </row>
    <row r="119" spans="1:156" s="14" customFormat="1">
      <c r="A119" s="66"/>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row>
    <row r="120" spans="1:156" s="94" customFormat="1" ht="27.75">
      <c r="A120" s="165">
        <v>7.7</v>
      </c>
      <c r="B120" s="75" t="s">
        <v>136</v>
      </c>
      <c r="C120" s="90"/>
      <c r="D120" s="91"/>
      <c r="E120" s="92"/>
      <c r="F120" s="90"/>
      <c r="G120" s="90"/>
      <c r="H120" s="90"/>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93"/>
      <c r="BK120" s="93"/>
      <c r="BL120" s="93"/>
      <c r="BM120" s="93"/>
      <c r="BN120" s="93"/>
      <c r="BO120" s="93"/>
      <c r="BP120" s="93"/>
      <c r="BQ120" s="93"/>
      <c r="BR120" s="93"/>
      <c r="BS120" s="93"/>
      <c r="BT120" s="93"/>
      <c r="BU120" s="93"/>
      <c r="BV120" s="93"/>
      <c r="BW120" s="93"/>
      <c r="BX120" s="93"/>
      <c r="BY120" s="93"/>
      <c r="BZ120" s="90"/>
      <c r="CA120" s="90"/>
      <c r="CB120" s="90"/>
      <c r="CC120" s="90"/>
      <c r="CD120" s="90"/>
      <c r="CE120" s="90"/>
      <c r="CF120" s="90"/>
      <c r="CG120" s="90"/>
      <c r="CH120" s="90"/>
      <c r="CI120" s="90"/>
      <c r="CJ120" s="90"/>
      <c r="CK120" s="90"/>
      <c r="CL120" s="90"/>
    </row>
    <row r="121" spans="1:156" s="14" customFormat="1" ht="27.75">
      <c r="A121" s="166"/>
      <c r="B121" s="108"/>
      <c r="C121" s="57"/>
      <c r="D121" s="96"/>
      <c r="E121" s="2"/>
      <c r="F121" s="57"/>
      <c r="G121" s="57"/>
      <c r="H121" s="57"/>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57"/>
      <c r="CA121" s="57"/>
      <c r="CB121" s="57"/>
      <c r="CC121" s="57"/>
      <c r="CD121" s="57"/>
      <c r="CE121" s="57"/>
      <c r="CF121" s="57"/>
      <c r="CG121" s="57"/>
      <c r="CH121" s="57"/>
      <c r="CI121" s="57"/>
      <c r="CJ121" s="57"/>
      <c r="CK121" s="57"/>
      <c r="CL121" s="57"/>
    </row>
    <row r="122" spans="1:156" s="14" customFormat="1" ht="15">
      <c r="A122" s="66"/>
      <c r="B122" s="76" t="s">
        <v>137</v>
      </c>
      <c r="C122" s="62"/>
      <c r="D122" s="77" t="s">
        <v>36</v>
      </c>
      <c r="E122" s="77" t="s">
        <v>37</v>
      </c>
      <c r="F122" s="5" t="s">
        <v>119</v>
      </c>
      <c r="G122" s="5"/>
      <c r="H122" s="57"/>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57"/>
      <c r="CA122" s="57"/>
      <c r="CB122" s="57"/>
      <c r="CC122" s="57"/>
      <c r="CD122" s="57"/>
      <c r="CE122" s="57"/>
      <c r="CF122" s="57"/>
      <c r="CG122" s="57"/>
      <c r="CH122" s="57"/>
      <c r="CI122" s="57"/>
      <c r="CJ122" s="57"/>
      <c r="CK122" s="57"/>
      <c r="CL122" s="57"/>
    </row>
    <row r="123" spans="1:156" s="14" customFormat="1" ht="28.5">
      <c r="A123" s="66"/>
      <c r="B123" s="79" t="s">
        <v>138</v>
      </c>
      <c r="C123" s="61" t="s">
        <v>125</v>
      </c>
      <c r="D123" s="65"/>
      <c r="E123" s="65"/>
      <c r="F123" s="65"/>
      <c r="G123" s="5"/>
      <c r="H123" s="57"/>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57"/>
      <c r="CA123" s="57"/>
      <c r="CB123" s="57"/>
      <c r="CC123" s="57"/>
      <c r="CD123" s="57"/>
      <c r="CE123" s="57"/>
      <c r="CF123" s="57"/>
      <c r="CG123" s="57"/>
      <c r="CH123" s="57"/>
      <c r="CI123" s="57"/>
      <c r="CJ123" s="57"/>
      <c r="CK123" s="57"/>
      <c r="CL123" s="57"/>
    </row>
    <row r="124" spans="1:156" s="14" customFormat="1">
      <c r="A124" s="66"/>
      <c r="B124" s="71"/>
      <c r="C124" s="80" t="s">
        <v>126</v>
      </c>
      <c r="D124" s="65"/>
      <c r="E124" s="65"/>
      <c r="F124" s="65"/>
      <c r="G124" s="5"/>
      <c r="H124" s="57"/>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57"/>
      <c r="CA124" s="57"/>
      <c r="CB124" s="57"/>
      <c r="CC124" s="57"/>
      <c r="CD124" s="57"/>
      <c r="CE124" s="57"/>
      <c r="CF124" s="57"/>
      <c r="CG124" s="57"/>
      <c r="CH124" s="57"/>
      <c r="CI124" s="57"/>
      <c r="CJ124" s="57"/>
      <c r="CK124" s="57"/>
      <c r="CL124" s="57"/>
    </row>
    <row r="125" spans="1:156" s="14" customFormat="1" ht="15">
      <c r="A125" s="66"/>
      <c r="B125" s="81" t="s">
        <v>139</v>
      </c>
      <c r="C125" s="82"/>
      <c r="D125" s="83" t="s">
        <v>140</v>
      </c>
      <c r="E125" s="83" t="s">
        <v>141</v>
      </c>
      <c r="F125" s="83" t="s">
        <v>142</v>
      </c>
      <c r="G125" s="84" t="s">
        <v>143</v>
      </c>
      <c r="H125" s="57"/>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57"/>
      <c r="CA125" s="57"/>
      <c r="CB125" s="57"/>
      <c r="CC125" s="57"/>
      <c r="CD125" s="57"/>
      <c r="CE125" s="57"/>
      <c r="CF125" s="57"/>
      <c r="CG125" s="57"/>
      <c r="CH125" s="57"/>
      <c r="CI125" s="57"/>
      <c r="CJ125" s="57"/>
      <c r="CK125" s="57"/>
      <c r="CL125" s="57"/>
    </row>
    <row r="126" spans="1:156" s="14" customFormat="1" ht="42.75">
      <c r="A126" s="66"/>
      <c r="B126" s="5"/>
      <c r="C126" s="85" t="s">
        <v>144</v>
      </c>
      <c r="D126" s="65"/>
      <c r="E126" s="65"/>
      <c r="F126" s="65"/>
      <c r="G126" s="65"/>
      <c r="H126" s="57"/>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57"/>
      <c r="CA126" s="57"/>
      <c r="CB126" s="57"/>
      <c r="CC126" s="57"/>
      <c r="CD126" s="57"/>
      <c r="CE126" s="57"/>
      <c r="CF126" s="57"/>
      <c r="CG126" s="57"/>
      <c r="CH126" s="57"/>
      <c r="CI126" s="57"/>
      <c r="CJ126" s="57"/>
      <c r="CK126" s="57"/>
      <c r="CL126" s="57"/>
    </row>
    <row r="127" spans="1:156" s="14" customFormat="1">
      <c r="A127" s="66"/>
      <c r="B127" s="4"/>
      <c r="C127" s="86"/>
      <c r="D127" s="65"/>
      <c r="E127" s="65"/>
      <c r="F127" s="65"/>
      <c r="G127" s="65"/>
      <c r="H127" s="57"/>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57"/>
      <c r="CA127" s="57"/>
      <c r="CB127" s="57"/>
      <c r="CC127" s="57"/>
      <c r="CD127" s="57"/>
      <c r="CE127" s="57"/>
      <c r="CF127" s="57"/>
      <c r="CG127" s="57"/>
      <c r="CH127" s="57"/>
      <c r="CI127" s="57"/>
      <c r="CJ127" s="57"/>
      <c r="CK127" s="57"/>
      <c r="CL127" s="57"/>
    </row>
    <row r="128" spans="1:156" s="14" customFormat="1">
      <c r="A128" s="66"/>
      <c r="B128" s="71"/>
      <c r="C128" s="2"/>
      <c r="D128" s="2"/>
      <c r="E128" s="5"/>
      <c r="F128" s="5"/>
      <c r="G128" s="5"/>
      <c r="H128" s="57"/>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row>
    <row r="129" spans="1:77" s="16" customFormat="1" ht="15">
      <c r="A129" s="63"/>
      <c r="B129" s="76" t="s">
        <v>145</v>
      </c>
      <c r="C129" s="2"/>
      <c r="D129" s="2"/>
      <c r="E129" s="5"/>
      <c r="F129" s="5"/>
      <c r="G129" s="5"/>
      <c r="H129" s="5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c r="AV129" s="67"/>
      <c r="AW129" s="67"/>
      <c r="AX129" s="67"/>
      <c r="AY129" s="67"/>
      <c r="AZ129" s="67"/>
      <c r="BA129" s="67"/>
      <c r="BB129" s="67"/>
      <c r="BC129" s="67"/>
      <c r="BD129" s="67"/>
      <c r="BE129" s="67"/>
      <c r="BF129" s="67"/>
      <c r="BG129" s="67"/>
      <c r="BH129" s="67"/>
      <c r="BI129" s="67"/>
      <c r="BJ129" s="67"/>
      <c r="BK129" s="67"/>
      <c r="BL129" s="67"/>
      <c r="BM129" s="67"/>
      <c r="BN129" s="67"/>
      <c r="BO129" s="67"/>
      <c r="BP129" s="67"/>
      <c r="BQ129" s="67"/>
      <c r="BR129" s="67"/>
      <c r="BS129" s="67"/>
      <c r="BT129" s="67"/>
      <c r="BU129" s="67"/>
      <c r="BV129" s="67"/>
      <c r="BW129" s="67"/>
      <c r="BX129" s="67"/>
      <c r="BY129" s="67"/>
    </row>
    <row r="130" spans="1:77" s="14" customFormat="1">
      <c r="A130" s="66"/>
      <c r="B130" s="71"/>
      <c r="C130" s="2"/>
      <c r="D130" s="2"/>
      <c r="E130" s="5"/>
      <c r="F130" s="5"/>
      <c r="G130" s="5"/>
      <c r="H130" s="57"/>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row>
    <row r="131" spans="1:77" s="14" customFormat="1">
      <c r="A131" s="66"/>
      <c r="B131" s="109" t="s">
        <v>282</v>
      </c>
      <c r="C131" s="2"/>
      <c r="D131" s="2"/>
      <c r="E131" s="5"/>
      <c r="F131" s="5"/>
      <c r="G131" s="5"/>
      <c r="H131" s="57"/>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row>
    <row r="132" spans="1:77" ht="42.75">
      <c r="B132" s="140" t="s">
        <v>311</v>
      </c>
      <c r="C132" s="99" t="s">
        <v>160</v>
      </c>
      <c r="D132" s="152" t="s">
        <v>241</v>
      </c>
      <c r="E132" s="100" t="s">
        <v>2203</v>
      </c>
    </row>
    <row r="133" spans="1:77">
      <c r="B133" s="16"/>
      <c r="C133" s="102">
        <v>1</v>
      </c>
      <c r="D133" s="103"/>
      <c r="E133" s="41"/>
    </row>
    <row r="134" spans="1:77">
      <c r="C134" s="104">
        <v>2</v>
      </c>
      <c r="D134" s="103"/>
      <c r="E134" s="41"/>
    </row>
    <row r="135" spans="1:77">
      <c r="C135" s="104">
        <v>3</v>
      </c>
      <c r="D135" s="103"/>
      <c r="E135" s="41"/>
    </row>
    <row r="136" spans="1:77">
      <c r="C136" s="104">
        <v>4</v>
      </c>
      <c r="D136" s="103"/>
      <c r="E136" s="41"/>
    </row>
    <row r="137" spans="1:77">
      <c r="C137" s="104">
        <v>5</v>
      </c>
      <c r="D137" s="103"/>
      <c r="E137" s="41"/>
    </row>
    <row r="138" spans="1:77">
      <c r="C138" s="104">
        <v>6</v>
      </c>
      <c r="D138" s="103"/>
      <c r="E138" s="41"/>
    </row>
    <row r="139" spans="1:77">
      <c r="C139" s="104">
        <v>7</v>
      </c>
      <c r="D139" s="103"/>
      <c r="E139" s="41"/>
    </row>
    <row r="140" spans="1:77">
      <c r="C140" s="104">
        <v>8</v>
      </c>
      <c r="D140" s="103"/>
      <c r="E140" s="41"/>
    </row>
    <row r="141" spans="1:77">
      <c r="C141" s="104">
        <v>9</v>
      </c>
      <c r="D141" s="103"/>
      <c r="E141" s="41"/>
      <c r="F141" s="124"/>
    </row>
    <row r="142" spans="1:77">
      <c r="C142" s="105">
        <v>10</v>
      </c>
      <c r="D142" s="103"/>
      <c r="E142" s="41"/>
    </row>
    <row r="143" spans="1:77">
      <c r="C143" s="832" t="s">
        <v>165</v>
      </c>
      <c r="D143" s="833"/>
      <c r="E143" s="154">
        <f>SUM(E133:E142)</f>
        <v>0</v>
      </c>
    </row>
    <row r="144" spans="1:77">
      <c r="A144" s="51"/>
    </row>
    <row r="145" spans="1:78" s="16" customFormat="1" ht="18.75" thickBot="1">
      <c r="A145" s="18"/>
      <c r="C145" s="110"/>
      <c r="D145" s="110"/>
      <c r="E145" s="110"/>
      <c r="F145" s="111"/>
      <c r="G145" s="111"/>
      <c r="H145" s="112"/>
      <c r="I145" s="2"/>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c r="AT145" s="67"/>
      <c r="AU145" s="67"/>
      <c r="AV145" s="67"/>
      <c r="AW145" s="67"/>
      <c r="AX145" s="67"/>
      <c r="AY145" s="67"/>
      <c r="AZ145" s="67"/>
      <c r="BA145" s="67"/>
      <c r="BB145" s="67"/>
      <c r="BC145" s="67"/>
      <c r="BD145" s="67"/>
      <c r="BE145" s="67"/>
      <c r="BF145" s="67"/>
      <c r="BG145" s="67"/>
      <c r="BH145" s="67"/>
      <c r="BI145" s="67"/>
      <c r="BJ145" s="67"/>
      <c r="BK145" s="67"/>
      <c r="BL145" s="67"/>
      <c r="BM145" s="67"/>
      <c r="BN145" s="67"/>
      <c r="BO145" s="67"/>
      <c r="BP145" s="67"/>
      <c r="BQ145" s="67"/>
      <c r="BR145" s="67"/>
      <c r="BS145" s="67"/>
      <c r="BT145" s="67"/>
      <c r="BU145" s="67"/>
      <c r="BV145" s="67"/>
      <c r="BW145" s="67"/>
      <c r="BX145" s="67"/>
      <c r="BY145" s="67"/>
      <c r="BZ145" s="67"/>
    </row>
    <row r="146" spans="1:78" s="16" customFormat="1" ht="15">
      <c r="A146" s="18"/>
      <c r="B146" s="6" t="s">
        <v>147</v>
      </c>
      <c r="C146" s="113"/>
      <c r="D146" s="114" t="s">
        <v>148</v>
      </c>
      <c r="E146" s="115" t="s">
        <v>149</v>
      </c>
      <c r="F146" s="116" t="s">
        <v>150</v>
      </c>
      <c r="G146" s="117" t="s">
        <v>151</v>
      </c>
      <c r="I146" s="831"/>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67"/>
      <c r="AT146" s="67"/>
      <c r="AU146" s="67"/>
      <c r="AV146" s="67"/>
      <c r="AW146" s="67"/>
      <c r="AX146" s="67"/>
      <c r="AY146" s="67"/>
      <c r="AZ146" s="67"/>
      <c r="BA146" s="67"/>
      <c r="BB146" s="67"/>
      <c r="BC146" s="67"/>
      <c r="BD146" s="67"/>
      <c r="BE146" s="67"/>
      <c r="BF146" s="67"/>
      <c r="BG146" s="67"/>
      <c r="BH146" s="67"/>
      <c r="BI146" s="67"/>
      <c r="BJ146" s="67"/>
      <c r="BK146" s="67"/>
      <c r="BL146" s="67"/>
      <c r="BM146" s="67"/>
      <c r="BN146" s="67"/>
      <c r="BO146" s="67"/>
      <c r="BP146" s="67"/>
      <c r="BQ146" s="67"/>
      <c r="BR146" s="67"/>
      <c r="BS146" s="67"/>
      <c r="BT146" s="67"/>
      <c r="BU146" s="67"/>
      <c r="BV146" s="67"/>
      <c r="BW146" s="67"/>
      <c r="BX146" s="67"/>
      <c r="BY146" s="67"/>
      <c r="BZ146" s="67"/>
    </row>
    <row r="147" spans="1:78" s="16" customFormat="1" ht="72" thickBot="1">
      <c r="A147" s="18"/>
      <c r="C147" s="131" t="s">
        <v>154</v>
      </c>
      <c r="D147" s="118">
        <f>IF(E143=0,0,E143*tCO2e_KWhחשמל)</f>
        <v>0</v>
      </c>
      <c r="E147" s="167">
        <f>IF(E143&gt;0,$C$51,0)</f>
        <v>0</v>
      </c>
      <c r="F147" s="168">
        <f>IF(E147=0,0,-1*(1-D147/E147))</f>
        <v>0</v>
      </c>
      <c r="G147" s="119"/>
      <c r="H147" s="141" t="s">
        <v>152</v>
      </c>
      <c r="I147" s="831"/>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67"/>
      <c r="AQ147" s="67"/>
      <c r="AR147" s="67"/>
      <c r="AS147" s="67"/>
      <c r="AT147" s="67"/>
      <c r="AU147" s="67"/>
      <c r="AV147" s="67"/>
      <c r="AW147" s="67"/>
      <c r="AX147" s="67"/>
      <c r="AY147" s="67"/>
      <c r="AZ147" s="67"/>
      <c r="BA147" s="67"/>
      <c r="BB147" s="67"/>
      <c r="BC147" s="67"/>
      <c r="BD147" s="67"/>
      <c r="BE147" s="67"/>
      <c r="BF147" s="67"/>
      <c r="BG147" s="67"/>
      <c r="BH147" s="67"/>
      <c r="BI147" s="67"/>
      <c r="BJ147" s="67"/>
      <c r="BK147" s="67"/>
      <c r="BL147" s="67"/>
      <c r="BM147" s="67"/>
      <c r="BN147" s="67"/>
      <c r="BO147" s="67"/>
      <c r="BP147" s="67"/>
      <c r="BQ147" s="67"/>
      <c r="BR147" s="67"/>
      <c r="BS147" s="67"/>
      <c r="BT147" s="67"/>
      <c r="BU147" s="67"/>
      <c r="BV147" s="67"/>
      <c r="BW147" s="67"/>
      <c r="BX147" s="67"/>
      <c r="BY147" s="67"/>
      <c r="BZ147" s="67"/>
    </row>
    <row r="148" spans="1:78" s="16" customFormat="1" ht="15.75" thickBot="1">
      <c r="A148" s="18"/>
      <c r="B148" s="71"/>
      <c r="C148" s="3"/>
      <c r="D148" s="88"/>
      <c r="E148" s="5"/>
      <c r="F148" s="89"/>
      <c r="G148" s="2"/>
      <c r="H148" s="2"/>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67"/>
      <c r="AT148" s="67"/>
      <c r="AU148" s="67"/>
      <c r="AV148" s="67"/>
      <c r="AW148" s="67"/>
      <c r="AX148" s="67"/>
      <c r="AY148" s="67"/>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7"/>
      <c r="BX148" s="67"/>
      <c r="BY148" s="67"/>
    </row>
    <row r="149" spans="1:78" s="16" customFormat="1" ht="15">
      <c r="A149" s="18"/>
      <c r="B149" s="7" t="s">
        <v>159</v>
      </c>
      <c r="C149" s="120"/>
      <c r="D149" s="121" t="s">
        <v>148</v>
      </c>
      <c r="E149" s="122" t="s">
        <v>149</v>
      </c>
      <c r="F149" s="121" t="s">
        <v>150</v>
      </c>
      <c r="G149" s="123" t="s">
        <v>151</v>
      </c>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c r="AP149" s="67"/>
      <c r="AQ149" s="67"/>
      <c r="AR149" s="67"/>
      <c r="AS149" s="67"/>
      <c r="AT149" s="67"/>
      <c r="AU149" s="67"/>
      <c r="AV149" s="67"/>
      <c r="AW149" s="67"/>
      <c r="AX149" s="67"/>
      <c r="AY149" s="67"/>
      <c r="AZ149" s="67"/>
      <c r="BA149" s="67"/>
      <c r="BB149" s="67"/>
      <c r="BC149" s="67"/>
      <c r="BD149" s="67"/>
      <c r="BE149" s="67"/>
      <c r="BF149" s="67"/>
      <c r="BG149" s="67"/>
      <c r="BH149" s="67"/>
      <c r="BI149" s="67"/>
      <c r="BJ149" s="67"/>
      <c r="BK149" s="67"/>
      <c r="BL149" s="67"/>
      <c r="BM149" s="67"/>
      <c r="BN149" s="67"/>
      <c r="BO149" s="67"/>
      <c r="BP149" s="67"/>
      <c r="BQ149" s="67"/>
      <c r="BR149" s="67"/>
      <c r="BS149" s="67"/>
      <c r="BT149" s="67"/>
      <c r="BU149" s="67"/>
      <c r="BV149" s="67"/>
      <c r="BW149" s="67"/>
      <c r="BX149" s="67"/>
    </row>
    <row r="150" spans="1:78" s="16" customFormat="1" ht="72" thickBot="1">
      <c r="A150" s="18"/>
      <c r="B150" s="71"/>
      <c r="C150" s="87" t="s">
        <v>231</v>
      </c>
      <c r="D150" s="118">
        <f>IF(E143=0,0,E143)</f>
        <v>0</v>
      </c>
      <c r="E150" s="118">
        <f>IF(E143&gt;0,$E$51,0)</f>
        <v>0</v>
      </c>
      <c r="F150" s="168">
        <f>IF(E150=0,0,-1*(1-D150/E150))</f>
        <v>0</v>
      </c>
      <c r="G150" s="119"/>
      <c r="H150" s="169" t="s">
        <v>152</v>
      </c>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row>
    <row r="151" spans="1:78" s="18" customFormat="1"/>
    <row r="152" spans="1:78" s="16" customFormat="1" ht="15">
      <c r="A152" s="18"/>
      <c r="B152" s="71"/>
      <c r="C152" s="3"/>
      <c r="D152" s="88"/>
      <c r="E152" s="5"/>
      <c r="F152" s="2"/>
      <c r="G152" s="2"/>
      <c r="H152" s="2"/>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c r="AP152" s="67"/>
      <c r="AQ152" s="67"/>
      <c r="AR152" s="67"/>
      <c r="AS152" s="67"/>
      <c r="AT152" s="67"/>
      <c r="AU152" s="67"/>
      <c r="AV152" s="67"/>
      <c r="AW152" s="67"/>
      <c r="AX152" s="67"/>
      <c r="AY152" s="67"/>
      <c r="AZ152" s="67"/>
      <c r="BA152" s="67"/>
      <c r="BB152" s="67"/>
      <c r="BC152" s="67"/>
      <c r="BD152" s="67"/>
      <c r="BE152" s="67"/>
      <c r="BF152" s="67"/>
      <c r="BG152" s="67"/>
      <c r="BH152" s="67"/>
      <c r="BI152" s="67"/>
      <c r="BJ152" s="67"/>
      <c r="BK152" s="67"/>
      <c r="BL152" s="67"/>
      <c r="BM152" s="67"/>
      <c r="BN152" s="67"/>
      <c r="BO152" s="67"/>
      <c r="BP152" s="67"/>
      <c r="BQ152" s="67"/>
      <c r="BR152" s="67"/>
      <c r="BS152" s="67"/>
      <c r="BT152" s="67"/>
      <c r="BU152" s="67"/>
      <c r="BV152" s="67"/>
      <c r="BW152" s="67"/>
      <c r="BX152" s="67"/>
      <c r="BY152" s="67"/>
    </row>
    <row r="153" spans="1:78" s="94" customFormat="1" ht="27.75">
      <c r="A153" s="130">
        <v>7.8</v>
      </c>
      <c r="B153" s="142" t="s">
        <v>157</v>
      </c>
      <c r="C153" s="90"/>
      <c r="D153" s="91"/>
      <c r="E153" s="92"/>
      <c r="F153" s="90"/>
      <c r="G153" s="90"/>
      <c r="H153" s="90"/>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93"/>
      <c r="AX153" s="93"/>
      <c r="AY153" s="93"/>
      <c r="AZ153" s="93"/>
      <c r="BA153" s="93"/>
      <c r="BB153" s="93"/>
      <c r="BC153" s="93"/>
      <c r="BD153" s="93"/>
      <c r="BE153" s="93"/>
      <c r="BF153" s="93"/>
      <c r="BG153" s="93"/>
      <c r="BH153" s="93"/>
      <c r="BI153" s="93"/>
      <c r="BJ153" s="93"/>
      <c r="BK153" s="93"/>
      <c r="BL153" s="93"/>
      <c r="BM153" s="93"/>
      <c r="BN153" s="93"/>
      <c r="BO153" s="93"/>
      <c r="BP153" s="93"/>
      <c r="BQ153" s="93"/>
      <c r="BR153" s="93"/>
      <c r="BS153" s="93"/>
      <c r="BT153" s="93"/>
      <c r="BU153" s="93"/>
      <c r="BV153" s="93"/>
      <c r="BW153" s="93"/>
      <c r="BX153" s="93"/>
      <c r="BY153" s="93"/>
    </row>
    <row r="154" spans="1:78" s="14" customFormat="1" ht="15">
      <c r="A154" s="66"/>
      <c r="B154" s="95"/>
      <c r="C154" s="57"/>
      <c r="D154" s="96"/>
      <c r="E154" s="2"/>
      <c r="F154" s="57"/>
      <c r="G154" s="57"/>
      <c r="H154" s="57"/>
      <c r="I154" s="78"/>
      <c r="J154" s="78"/>
      <c r="K154" s="78"/>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c r="BC154" s="78"/>
      <c r="BD154" s="78"/>
      <c r="BE154" s="78"/>
      <c r="BF154" s="78"/>
      <c r="BG154" s="78"/>
      <c r="BH154" s="78"/>
      <c r="BI154" s="78"/>
      <c r="BJ154" s="78"/>
      <c r="BK154" s="78"/>
      <c r="BL154" s="78"/>
      <c r="BM154" s="78"/>
      <c r="BN154" s="78"/>
      <c r="BO154" s="78"/>
      <c r="BP154" s="78"/>
      <c r="BQ154" s="78"/>
      <c r="BR154" s="78"/>
      <c r="BS154" s="78"/>
      <c r="BT154" s="78"/>
      <c r="BU154" s="78"/>
      <c r="BV154" s="78"/>
      <c r="BW154" s="78"/>
      <c r="BX154" s="78"/>
      <c r="BY154" s="78"/>
    </row>
    <row r="155" spans="1:78" s="14" customFormat="1" ht="28.5">
      <c r="A155" s="66"/>
      <c r="B155" s="39" t="s">
        <v>172</v>
      </c>
      <c r="C155" s="54"/>
      <c r="D155" s="96"/>
      <c r="E155" s="2"/>
      <c r="F155" s="57"/>
      <c r="G155" s="57"/>
      <c r="H155" s="57"/>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8"/>
      <c r="BA155" s="78"/>
      <c r="BB155" s="78"/>
      <c r="BC155" s="78"/>
      <c r="BD155" s="78"/>
      <c r="BE155" s="78"/>
      <c r="BF155" s="78"/>
      <c r="BG155" s="78"/>
      <c r="BH155" s="78"/>
      <c r="BI155" s="78"/>
      <c r="BJ155" s="78"/>
      <c r="BK155" s="78"/>
      <c r="BL155" s="78"/>
      <c r="BM155" s="78"/>
      <c r="BN155" s="78"/>
      <c r="BO155" s="78"/>
      <c r="BP155" s="78"/>
      <c r="BQ155" s="78"/>
      <c r="BR155" s="78"/>
      <c r="BS155" s="78"/>
      <c r="BT155" s="78"/>
      <c r="BU155" s="78"/>
      <c r="BV155" s="78"/>
      <c r="BW155" s="78"/>
      <c r="BX155" s="78"/>
      <c r="BY155" s="78"/>
    </row>
    <row r="156" spans="1:78" s="14" customFormat="1" ht="15">
      <c r="A156" s="66"/>
      <c r="B156" s="39"/>
      <c r="C156" s="96"/>
      <c r="D156" s="96"/>
      <c r="E156" s="2"/>
      <c r="F156" s="57"/>
      <c r="G156" s="57"/>
      <c r="H156" s="57"/>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8"/>
      <c r="BU156" s="78"/>
      <c r="BV156" s="78"/>
      <c r="BW156" s="78"/>
      <c r="BX156" s="78"/>
      <c r="BY156" s="78"/>
    </row>
    <row r="157" spans="1:78" s="16" customFormat="1" ht="15">
      <c r="A157" s="63"/>
      <c r="B157" s="76" t="s">
        <v>137</v>
      </c>
      <c r="C157" s="62"/>
      <c r="D157" s="77" t="s">
        <v>36</v>
      </c>
      <c r="E157" s="77" t="s">
        <v>37</v>
      </c>
      <c r="F157" s="5" t="s">
        <v>119</v>
      </c>
      <c r="G157" s="5"/>
      <c r="H157" s="5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c r="AP157" s="67"/>
      <c r="AQ157" s="67"/>
      <c r="AR157" s="67"/>
      <c r="AS157" s="67"/>
      <c r="AT157" s="67"/>
      <c r="AU157" s="67"/>
      <c r="AV157" s="67"/>
      <c r="AW157" s="67"/>
      <c r="AX157" s="67"/>
      <c r="AY157" s="67"/>
      <c r="AZ157" s="67"/>
      <c r="BA157" s="67"/>
      <c r="BB157" s="67"/>
      <c r="BC157" s="67"/>
      <c r="BD157" s="67"/>
      <c r="BE157" s="67"/>
      <c r="BF157" s="67"/>
      <c r="BG157" s="67"/>
      <c r="BH157" s="67"/>
      <c r="BI157" s="67"/>
      <c r="BJ157" s="67"/>
      <c r="BK157" s="67"/>
      <c r="BL157" s="67"/>
      <c r="BM157" s="67"/>
      <c r="BN157" s="67"/>
      <c r="BO157" s="67"/>
      <c r="BP157" s="67"/>
      <c r="BQ157" s="67"/>
      <c r="BR157" s="67"/>
      <c r="BS157" s="67"/>
      <c r="BT157" s="67"/>
      <c r="BU157" s="67"/>
      <c r="BV157" s="67"/>
      <c r="BW157" s="67"/>
      <c r="BX157" s="67"/>
      <c r="BY157" s="67"/>
    </row>
    <row r="158" spans="1:78" s="16" customFormat="1" ht="28.5">
      <c r="A158" s="63"/>
      <c r="B158" s="79" t="s">
        <v>138</v>
      </c>
      <c r="C158" s="61" t="s">
        <v>125</v>
      </c>
      <c r="D158" s="65"/>
      <c r="E158" s="65"/>
      <c r="F158" s="65"/>
      <c r="G158" s="5"/>
      <c r="H158" s="57"/>
      <c r="I158" s="67"/>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c r="AP158" s="67"/>
      <c r="AQ158" s="67"/>
      <c r="AR158" s="67"/>
      <c r="AS158" s="67"/>
      <c r="AT158" s="67"/>
      <c r="AU158" s="67"/>
      <c r="AV158" s="67"/>
      <c r="AW158" s="67"/>
      <c r="AX158" s="67"/>
      <c r="AY158" s="67"/>
      <c r="AZ158" s="67"/>
      <c r="BA158" s="67"/>
      <c r="BB158" s="67"/>
      <c r="BC158" s="67"/>
      <c r="BD158" s="67"/>
      <c r="BE158" s="67"/>
      <c r="BF158" s="67"/>
      <c r="BG158" s="67"/>
      <c r="BH158" s="67"/>
      <c r="BI158" s="67"/>
      <c r="BJ158" s="67"/>
      <c r="BK158" s="67"/>
      <c r="BL158" s="67"/>
      <c r="BM158" s="67"/>
      <c r="BN158" s="67"/>
      <c r="BO158" s="67"/>
      <c r="BP158" s="67"/>
      <c r="BQ158" s="67"/>
      <c r="BR158" s="67"/>
      <c r="BS158" s="67"/>
      <c r="BT158" s="67"/>
      <c r="BU158" s="67"/>
      <c r="BV158" s="67"/>
      <c r="BW158" s="67"/>
      <c r="BX158" s="67"/>
      <c r="BY158" s="67"/>
    </row>
    <row r="159" spans="1:78" s="16" customFormat="1">
      <c r="A159" s="63"/>
      <c r="B159" s="71"/>
      <c r="C159" s="80" t="s">
        <v>126</v>
      </c>
      <c r="D159" s="65"/>
      <c r="E159" s="65"/>
      <c r="F159" s="65"/>
      <c r="G159" s="5"/>
      <c r="H159" s="5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c r="AP159" s="67"/>
      <c r="AQ159" s="67"/>
      <c r="AR159" s="67"/>
      <c r="AS159" s="67"/>
      <c r="AT159" s="67"/>
      <c r="AU159" s="67"/>
      <c r="AV159" s="67"/>
      <c r="AW159" s="67"/>
      <c r="AX159" s="67"/>
      <c r="AY159" s="67"/>
      <c r="AZ159" s="67"/>
      <c r="BA159" s="67"/>
      <c r="BB159" s="67"/>
      <c r="BC159" s="67"/>
      <c r="BD159" s="67"/>
      <c r="BE159" s="67"/>
      <c r="BF159" s="67"/>
      <c r="BG159" s="67"/>
      <c r="BH159" s="67"/>
      <c r="BI159" s="67"/>
      <c r="BJ159" s="67"/>
      <c r="BK159" s="67"/>
      <c r="BL159" s="67"/>
      <c r="BM159" s="67"/>
      <c r="BN159" s="67"/>
      <c r="BO159" s="67"/>
      <c r="BP159" s="67"/>
      <c r="BQ159" s="67"/>
      <c r="BR159" s="67"/>
      <c r="BS159" s="67"/>
      <c r="BT159" s="67"/>
      <c r="BU159" s="67"/>
      <c r="BV159" s="67"/>
      <c r="BW159" s="67"/>
      <c r="BX159" s="67"/>
      <c r="BY159" s="67"/>
    </row>
    <row r="160" spans="1:78" s="16" customFormat="1" ht="15">
      <c r="A160" s="63"/>
      <c r="B160" s="81" t="s">
        <v>139</v>
      </c>
      <c r="C160" s="82"/>
      <c r="D160" s="83" t="s">
        <v>140</v>
      </c>
      <c r="E160" s="83" t="s">
        <v>141</v>
      </c>
      <c r="F160" s="83" t="s">
        <v>142</v>
      </c>
      <c r="G160" s="83" t="s">
        <v>143</v>
      </c>
      <c r="H160" s="5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67"/>
      <c r="AT160" s="67"/>
      <c r="AU160" s="67"/>
      <c r="AV160" s="67"/>
      <c r="AW160" s="67"/>
      <c r="AX160" s="67"/>
      <c r="AY160" s="67"/>
      <c r="AZ160" s="67"/>
      <c r="BA160" s="67"/>
      <c r="BB160" s="67"/>
      <c r="BC160" s="67"/>
      <c r="BD160" s="67"/>
      <c r="BE160" s="67"/>
      <c r="BF160" s="67"/>
      <c r="BG160" s="67"/>
      <c r="BH160" s="67"/>
      <c r="BI160" s="67"/>
      <c r="BJ160" s="67"/>
      <c r="BK160" s="67"/>
      <c r="BL160" s="67"/>
      <c r="BM160" s="67"/>
      <c r="BN160" s="67"/>
      <c r="BO160" s="67"/>
      <c r="BP160" s="67"/>
      <c r="BQ160" s="67"/>
      <c r="BR160" s="67"/>
      <c r="BS160" s="67"/>
      <c r="BT160" s="67"/>
      <c r="BU160" s="67"/>
      <c r="BV160" s="67"/>
      <c r="BW160" s="67"/>
      <c r="BX160" s="67"/>
      <c r="BY160" s="67"/>
    </row>
    <row r="161" spans="1:77" s="16" customFormat="1" ht="42.75">
      <c r="A161" s="63"/>
      <c r="B161" s="5"/>
      <c r="C161" s="85" t="s">
        <v>144</v>
      </c>
      <c r="D161" s="65"/>
      <c r="E161" s="65"/>
      <c r="F161" s="65"/>
      <c r="G161" s="65"/>
      <c r="H161" s="5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67"/>
      <c r="BP161" s="67"/>
      <c r="BQ161" s="67"/>
      <c r="BR161" s="67"/>
      <c r="BS161" s="67"/>
      <c r="BT161" s="67"/>
      <c r="BU161" s="67"/>
      <c r="BV161" s="67"/>
      <c r="BW161" s="67"/>
      <c r="BX161" s="67"/>
      <c r="BY161" s="67"/>
    </row>
    <row r="162" spans="1:77" s="16" customFormat="1">
      <c r="A162" s="63"/>
      <c r="B162" s="4"/>
      <c r="C162" s="86"/>
      <c r="D162" s="65"/>
      <c r="E162" s="65"/>
      <c r="F162" s="65"/>
      <c r="G162" s="65"/>
      <c r="H162" s="5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c r="AP162" s="67"/>
      <c r="AQ162" s="67"/>
      <c r="AR162" s="67"/>
      <c r="AS162" s="67"/>
      <c r="AT162" s="67"/>
      <c r="AU162" s="67"/>
      <c r="AV162" s="67"/>
      <c r="AW162" s="67"/>
      <c r="AX162" s="67"/>
      <c r="AY162" s="67"/>
      <c r="AZ162" s="67"/>
      <c r="BA162" s="67"/>
      <c r="BB162" s="67"/>
      <c r="BC162" s="67"/>
      <c r="BD162" s="67"/>
      <c r="BE162" s="67"/>
      <c r="BF162" s="67"/>
      <c r="BG162" s="67"/>
      <c r="BH162" s="67"/>
      <c r="BI162" s="67"/>
      <c r="BJ162" s="67"/>
      <c r="BK162" s="67"/>
      <c r="BL162" s="67"/>
      <c r="BM162" s="67"/>
      <c r="BN162" s="67"/>
      <c r="BO162" s="67"/>
      <c r="BP162" s="67"/>
      <c r="BQ162" s="67"/>
      <c r="BR162" s="67"/>
      <c r="BS162" s="67"/>
      <c r="BT162" s="67"/>
      <c r="BU162" s="67"/>
      <c r="BV162" s="67"/>
      <c r="BW162" s="67"/>
      <c r="BX162" s="67"/>
      <c r="BY162" s="67"/>
    </row>
    <row r="163" spans="1:77" s="16" customFormat="1" ht="15">
      <c r="A163" s="63"/>
      <c r="B163" s="76" t="s">
        <v>145</v>
      </c>
      <c r="C163" s="2"/>
      <c r="D163" s="2"/>
      <c r="E163" s="5"/>
      <c r="F163" s="5"/>
      <c r="G163" s="5"/>
      <c r="H163" s="5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c r="AV163" s="67"/>
      <c r="AW163" s="67"/>
      <c r="AX163" s="67"/>
      <c r="AY163" s="67"/>
      <c r="AZ163" s="67"/>
      <c r="BA163" s="67"/>
      <c r="BB163" s="67"/>
      <c r="BC163" s="67"/>
      <c r="BD163" s="67"/>
      <c r="BE163" s="67"/>
      <c r="BF163" s="67"/>
      <c r="BG163" s="67"/>
      <c r="BH163" s="67"/>
      <c r="BI163" s="67"/>
      <c r="BJ163" s="67"/>
      <c r="BK163" s="67"/>
      <c r="BL163" s="67"/>
      <c r="BM163" s="67"/>
      <c r="BN163" s="67"/>
      <c r="BO163" s="67"/>
      <c r="BP163" s="67"/>
      <c r="BQ163" s="67"/>
      <c r="BR163" s="67"/>
      <c r="BS163" s="67"/>
      <c r="BT163" s="67"/>
      <c r="BU163" s="67"/>
      <c r="BV163" s="67"/>
      <c r="BW163" s="67"/>
      <c r="BX163" s="67"/>
      <c r="BY163" s="67"/>
    </row>
    <row r="164" spans="1:77" s="16" customFormat="1" ht="15">
      <c r="A164" s="63"/>
      <c r="B164" s="7"/>
      <c r="C164" s="2"/>
      <c r="D164" s="2"/>
      <c r="E164" s="5"/>
      <c r="F164" s="5"/>
      <c r="G164" s="5"/>
      <c r="H164" s="2"/>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c r="AP164" s="67"/>
      <c r="AQ164" s="67"/>
      <c r="AR164" s="67"/>
      <c r="AS164" s="67"/>
      <c r="AT164" s="67"/>
      <c r="AU164" s="67"/>
      <c r="AV164" s="67"/>
      <c r="AW164" s="67"/>
      <c r="AX164" s="67"/>
      <c r="AY164" s="67"/>
      <c r="AZ164" s="67"/>
      <c r="BA164" s="67"/>
      <c r="BB164" s="67"/>
      <c r="BC164" s="67"/>
      <c r="BD164" s="67"/>
      <c r="BE164" s="67"/>
      <c r="BF164" s="67"/>
      <c r="BG164" s="67"/>
      <c r="BH164" s="67"/>
      <c r="BI164" s="67"/>
      <c r="BJ164" s="67"/>
      <c r="BK164" s="67"/>
      <c r="BL164" s="67"/>
      <c r="BM164" s="67"/>
      <c r="BN164" s="67"/>
      <c r="BO164" s="67"/>
      <c r="BP164" s="67"/>
      <c r="BQ164" s="67"/>
      <c r="BR164" s="67"/>
      <c r="BS164" s="67"/>
      <c r="BT164" s="67"/>
      <c r="BU164" s="67"/>
      <c r="BV164" s="67"/>
      <c r="BW164" s="67"/>
      <c r="BX164" s="67"/>
      <c r="BY164" s="67"/>
    </row>
    <row r="165" spans="1:77" s="14" customFormat="1">
      <c r="A165" s="66"/>
      <c r="B165" s="109" t="s">
        <v>282</v>
      </c>
      <c r="C165" s="2"/>
      <c r="D165" s="2"/>
      <c r="E165" s="5"/>
      <c r="F165" s="5"/>
      <c r="G165" s="5"/>
      <c r="H165" s="57"/>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8"/>
      <c r="BU165" s="78"/>
      <c r="BV165" s="78"/>
      <c r="BW165" s="78"/>
      <c r="BX165" s="78"/>
      <c r="BY165" s="78"/>
    </row>
    <row r="166" spans="1:77" ht="42.75">
      <c r="B166" s="140" t="s">
        <v>311</v>
      </c>
      <c r="C166" s="99" t="s">
        <v>160</v>
      </c>
      <c r="D166" s="152" t="s">
        <v>241</v>
      </c>
      <c r="E166" s="100" t="s">
        <v>2203</v>
      </c>
    </row>
    <row r="167" spans="1:77">
      <c r="B167" s="48"/>
      <c r="C167" s="102">
        <v>1</v>
      </c>
      <c r="D167" s="103"/>
      <c r="E167" s="41"/>
    </row>
    <row r="168" spans="1:77">
      <c r="C168" s="104">
        <v>2</v>
      </c>
      <c r="D168" s="103"/>
      <c r="E168" s="41"/>
    </row>
    <row r="169" spans="1:77">
      <c r="C169" s="104">
        <v>3</v>
      </c>
      <c r="D169" s="103"/>
      <c r="E169" s="41"/>
    </row>
    <row r="170" spans="1:77">
      <c r="C170" s="104">
        <v>4</v>
      </c>
      <c r="D170" s="103"/>
      <c r="E170" s="41"/>
    </row>
    <row r="171" spans="1:77">
      <c r="C171" s="104">
        <v>5</v>
      </c>
      <c r="D171" s="103"/>
      <c r="E171" s="41"/>
    </row>
    <row r="172" spans="1:77">
      <c r="C172" s="104">
        <v>6</v>
      </c>
      <c r="D172" s="103"/>
      <c r="E172" s="41"/>
    </row>
    <row r="173" spans="1:77">
      <c r="C173" s="104">
        <v>7</v>
      </c>
      <c r="D173" s="103"/>
      <c r="E173" s="41"/>
    </row>
    <row r="174" spans="1:77">
      <c r="C174" s="104">
        <v>8</v>
      </c>
      <c r="D174" s="103"/>
      <c r="E174" s="41"/>
    </row>
    <row r="175" spans="1:77">
      <c r="C175" s="104">
        <v>9</v>
      </c>
      <c r="D175" s="103"/>
      <c r="E175" s="41"/>
      <c r="F175" s="124"/>
    </row>
    <row r="176" spans="1:77">
      <c r="C176" s="105">
        <v>10</v>
      </c>
      <c r="D176" s="103"/>
      <c r="E176" s="41"/>
    </row>
    <row r="177" spans="1:78">
      <c r="C177" s="832" t="s">
        <v>165</v>
      </c>
      <c r="D177" s="833"/>
      <c r="E177" s="154">
        <f>SUM(E167:E176)</f>
        <v>0</v>
      </c>
    </row>
    <row r="178" spans="1:78">
      <c r="A178" s="51"/>
    </row>
    <row r="179" spans="1:78" s="16" customFormat="1" ht="18.75" thickBot="1">
      <c r="A179" s="18"/>
      <c r="C179" s="110"/>
      <c r="D179" s="110"/>
      <c r="E179" s="110"/>
      <c r="F179" s="111"/>
      <c r="G179" s="111"/>
      <c r="H179" s="112"/>
      <c r="I179" s="2"/>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c r="AP179" s="67"/>
      <c r="AQ179" s="67"/>
      <c r="AR179" s="67"/>
      <c r="AS179" s="67"/>
      <c r="AT179" s="67"/>
      <c r="AU179" s="67"/>
      <c r="AV179" s="67"/>
      <c r="AW179" s="67"/>
      <c r="AX179" s="67"/>
      <c r="AY179" s="67"/>
      <c r="AZ179" s="67"/>
      <c r="BA179" s="67"/>
      <c r="BB179" s="67"/>
      <c r="BC179" s="67"/>
      <c r="BD179" s="67"/>
      <c r="BE179" s="67"/>
      <c r="BF179" s="67"/>
      <c r="BG179" s="67"/>
      <c r="BH179" s="67"/>
      <c r="BI179" s="67"/>
      <c r="BJ179" s="67"/>
      <c r="BK179" s="67"/>
      <c r="BL179" s="67"/>
      <c r="BM179" s="67"/>
      <c r="BN179" s="67"/>
      <c r="BO179" s="67"/>
      <c r="BP179" s="67"/>
      <c r="BQ179" s="67"/>
      <c r="BR179" s="67"/>
      <c r="BS179" s="67"/>
      <c r="BT179" s="67"/>
      <c r="BU179" s="67"/>
      <c r="BV179" s="67"/>
      <c r="BW179" s="67"/>
      <c r="BX179" s="67"/>
      <c r="BY179" s="67"/>
      <c r="BZ179" s="67"/>
    </row>
    <row r="180" spans="1:78" s="16" customFormat="1" ht="15">
      <c r="A180" s="18"/>
      <c r="B180" s="6" t="s">
        <v>147</v>
      </c>
      <c r="C180" s="113"/>
      <c r="D180" s="114" t="s">
        <v>148</v>
      </c>
      <c r="E180" s="115" t="s">
        <v>149</v>
      </c>
      <c r="F180" s="116" t="s">
        <v>150</v>
      </c>
      <c r="G180" s="117" t="s">
        <v>151</v>
      </c>
      <c r="I180" s="831"/>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67"/>
      <c r="AT180" s="67"/>
      <c r="AU180" s="67"/>
      <c r="AV180" s="67"/>
      <c r="AW180" s="67"/>
      <c r="AX180" s="67"/>
      <c r="AY180" s="67"/>
      <c r="AZ180" s="67"/>
      <c r="BA180" s="67"/>
      <c r="BB180" s="67"/>
      <c r="BC180" s="67"/>
      <c r="BD180" s="67"/>
      <c r="BE180" s="67"/>
      <c r="BF180" s="67"/>
      <c r="BG180" s="67"/>
      <c r="BH180" s="67"/>
      <c r="BI180" s="67"/>
      <c r="BJ180" s="67"/>
      <c r="BK180" s="67"/>
      <c r="BL180" s="67"/>
      <c r="BM180" s="67"/>
      <c r="BN180" s="67"/>
      <c r="BO180" s="67"/>
      <c r="BP180" s="67"/>
      <c r="BQ180" s="67"/>
      <c r="BR180" s="67"/>
      <c r="BS180" s="67"/>
      <c r="BT180" s="67"/>
      <c r="BU180" s="67"/>
      <c r="BV180" s="67"/>
      <c r="BW180" s="67"/>
      <c r="BX180" s="67"/>
      <c r="BY180" s="67"/>
      <c r="BZ180" s="67"/>
    </row>
    <row r="181" spans="1:78" s="16" customFormat="1" ht="72" thickBot="1">
      <c r="A181" s="18"/>
      <c r="C181" s="131" t="s">
        <v>154</v>
      </c>
      <c r="D181" s="118">
        <f>IF(E177=0,0,E177*tCO2e_KWhחשמל)</f>
        <v>0</v>
      </c>
      <c r="E181" s="167">
        <f>IF(E177=0,0,$C$51)</f>
        <v>0</v>
      </c>
      <c r="F181" s="168">
        <f>IF(E181=0,0,-1*(1-D181/E181))</f>
        <v>0</v>
      </c>
      <c r="G181" s="119"/>
      <c r="H181" s="141" t="s">
        <v>152</v>
      </c>
      <c r="I181" s="831"/>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c r="AT181" s="67"/>
      <c r="AU181" s="67"/>
      <c r="AV181" s="67"/>
      <c r="AW181" s="67"/>
      <c r="AX181" s="67"/>
      <c r="AY181" s="67"/>
      <c r="AZ181" s="67"/>
      <c r="BA181" s="67"/>
      <c r="BB181" s="67"/>
      <c r="BC181" s="67"/>
      <c r="BD181" s="67"/>
      <c r="BE181" s="67"/>
      <c r="BF181" s="67"/>
      <c r="BG181" s="67"/>
      <c r="BH181" s="67"/>
      <c r="BI181" s="67"/>
      <c r="BJ181" s="67"/>
      <c r="BK181" s="67"/>
      <c r="BL181" s="67"/>
      <c r="BM181" s="67"/>
      <c r="BN181" s="67"/>
      <c r="BO181" s="67"/>
      <c r="BP181" s="67"/>
      <c r="BQ181" s="67"/>
      <c r="BR181" s="67"/>
      <c r="BS181" s="67"/>
      <c r="BT181" s="67"/>
      <c r="BU181" s="67"/>
      <c r="BV181" s="67"/>
      <c r="BW181" s="67"/>
      <c r="BX181" s="67"/>
      <c r="BY181" s="67"/>
      <c r="BZ181" s="67"/>
    </row>
    <row r="182" spans="1:78" s="16" customFormat="1" ht="15.75" thickBot="1">
      <c r="A182" s="18"/>
      <c r="B182" s="71"/>
      <c r="C182" s="3"/>
      <c r="D182" s="88"/>
      <c r="E182" s="5"/>
      <c r="F182" s="89"/>
      <c r="G182" s="2"/>
      <c r="H182" s="2"/>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c r="AP182" s="67"/>
      <c r="AQ182" s="67"/>
      <c r="AR182" s="67"/>
      <c r="AS182" s="67"/>
      <c r="AT182" s="67"/>
      <c r="AU182" s="67"/>
      <c r="AV182" s="67"/>
      <c r="AW182" s="67"/>
      <c r="AX182" s="67"/>
      <c r="AY182" s="67"/>
      <c r="AZ182" s="67"/>
      <c r="BA182" s="67"/>
      <c r="BB182" s="67"/>
      <c r="BC182" s="67"/>
      <c r="BD182" s="67"/>
      <c r="BE182" s="67"/>
      <c r="BF182" s="67"/>
      <c r="BG182" s="67"/>
      <c r="BH182" s="67"/>
      <c r="BI182" s="67"/>
      <c r="BJ182" s="67"/>
      <c r="BK182" s="67"/>
      <c r="BL182" s="67"/>
      <c r="BM182" s="67"/>
      <c r="BN182" s="67"/>
      <c r="BO182" s="67"/>
      <c r="BP182" s="67"/>
      <c r="BQ182" s="67"/>
      <c r="BR182" s="67"/>
      <c r="BS182" s="67"/>
      <c r="BT182" s="67"/>
      <c r="BU182" s="67"/>
      <c r="BV182" s="67"/>
      <c r="BW182" s="67"/>
      <c r="BX182" s="67"/>
      <c r="BY182" s="67"/>
    </row>
    <row r="183" spans="1:78" s="16" customFormat="1" ht="15">
      <c r="A183" s="18"/>
      <c r="B183" s="7" t="s">
        <v>159</v>
      </c>
      <c r="C183" s="120"/>
      <c r="D183" s="121" t="s">
        <v>148</v>
      </c>
      <c r="E183" s="122" t="s">
        <v>149</v>
      </c>
      <c r="F183" s="121" t="s">
        <v>150</v>
      </c>
      <c r="G183" s="123" t="s">
        <v>151</v>
      </c>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67"/>
      <c r="AT183" s="67"/>
      <c r="AU183" s="67"/>
      <c r="AV183" s="67"/>
      <c r="AW183" s="67"/>
      <c r="AX183" s="67"/>
      <c r="AY183" s="67"/>
      <c r="AZ183" s="67"/>
      <c r="BA183" s="67"/>
      <c r="BB183" s="67"/>
      <c r="BC183" s="67"/>
      <c r="BD183" s="67"/>
      <c r="BE183" s="67"/>
      <c r="BF183" s="67"/>
      <c r="BG183" s="67"/>
      <c r="BH183" s="67"/>
      <c r="BI183" s="67"/>
      <c r="BJ183" s="67"/>
      <c r="BK183" s="67"/>
      <c r="BL183" s="67"/>
      <c r="BM183" s="67"/>
      <c r="BN183" s="67"/>
      <c r="BO183" s="67"/>
      <c r="BP183" s="67"/>
      <c r="BQ183" s="67"/>
      <c r="BR183" s="67"/>
      <c r="BS183" s="67"/>
      <c r="BT183" s="67"/>
      <c r="BU183" s="67"/>
      <c r="BV183" s="67"/>
      <c r="BW183" s="67"/>
      <c r="BX183" s="67"/>
    </row>
    <row r="184" spans="1:78" s="16" customFormat="1" ht="72" thickBot="1">
      <c r="A184" s="18"/>
      <c r="B184" s="71"/>
      <c r="C184" s="87" t="s">
        <v>231</v>
      </c>
      <c r="D184" s="118">
        <f>IF(E177=0,0,E177)</f>
        <v>0</v>
      </c>
      <c r="E184" s="118">
        <f>IF(E177=0,0,$E$51)</f>
        <v>0</v>
      </c>
      <c r="F184" s="168">
        <f>IF(E184=0,0,-1*(1-D184/E184))</f>
        <v>0</v>
      </c>
      <c r="G184" s="119"/>
      <c r="H184" s="169" t="s">
        <v>152</v>
      </c>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c r="AP184" s="67"/>
      <c r="AQ184" s="67"/>
      <c r="AR184" s="67"/>
      <c r="AS184" s="67"/>
      <c r="AT184" s="67"/>
      <c r="AU184" s="67"/>
      <c r="AV184" s="67"/>
      <c r="AW184" s="67"/>
      <c r="AX184" s="67"/>
      <c r="AY184" s="67"/>
      <c r="AZ184" s="67"/>
      <c r="BA184" s="67"/>
      <c r="BB184" s="67"/>
      <c r="BC184" s="67"/>
      <c r="BD184" s="67"/>
      <c r="BE184" s="67"/>
      <c r="BF184" s="67"/>
      <c r="BG184" s="67"/>
      <c r="BH184" s="67"/>
      <c r="BI184" s="67"/>
      <c r="BJ184" s="67"/>
      <c r="BK184" s="67"/>
      <c r="BL184" s="67"/>
      <c r="BM184" s="67"/>
      <c r="BN184" s="67"/>
      <c r="BO184" s="67"/>
      <c r="BP184" s="67"/>
      <c r="BQ184" s="67"/>
      <c r="BR184" s="67"/>
      <c r="BS184" s="67"/>
      <c r="BT184" s="67"/>
      <c r="BU184" s="67"/>
      <c r="BV184" s="67"/>
      <c r="BW184" s="67"/>
      <c r="BX184" s="67"/>
    </row>
    <row r="185" spans="1:78" s="14" customFormat="1">
      <c r="A185" s="22"/>
      <c r="C185" s="143"/>
      <c r="D185" s="144"/>
      <c r="E185" s="144"/>
      <c r="F185" s="144"/>
      <c r="G185" s="144"/>
      <c r="H185" s="2"/>
      <c r="I185" s="67"/>
      <c r="J185" s="78"/>
      <c r="K185" s="78"/>
      <c r="L185" s="78"/>
      <c r="M185" s="78"/>
      <c r="N185" s="78"/>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c r="AP185" s="67"/>
      <c r="AQ185" s="67"/>
      <c r="AR185" s="67"/>
      <c r="AS185" s="67"/>
      <c r="AT185" s="67"/>
      <c r="AU185" s="67"/>
      <c r="AV185" s="67"/>
      <c r="AW185" s="67"/>
      <c r="AX185" s="67"/>
      <c r="AY185" s="67"/>
      <c r="AZ185" s="67"/>
      <c r="BA185" s="67"/>
      <c r="BB185" s="67"/>
      <c r="BC185" s="67"/>
      <c r="BD185" s="67"/>
      <c r="BE185" s="67"/>
      <c r="BF185" s="67"/>
      <c r="BG185" s="67"/>
      <c r="BH185" s="67"/>
      <c r="BI185" s="67"/>
      <c r="BJ185" s="67"/>
      <c r="BK185" s="67"/>
      <c r="BL185" s="67"/>
      <c r="BM185" s="67"/>
      <c r="BN185" s="67"/>
      <c r="BO185" s="67"/>
      <c r="BP185" s="67"/>
      <c r="BQ185" s="67"/>
      <c r="BR185" s="67"/>
      <c r="BS185" s="67"/>
      <c r="BT185" s="67"/>
      <c r="BU185" s="67"/>
      <c r="BV185" s="67"/>
      <c r="BW185" s="67"/>
      <c r="BX185" s="67"/>
      <c r="BY185" s="67"/>
    </row>
    <row r="186" spans="1:78" s="94" customFormat="1" ht="27.75">
      <c r="A186" s="130">
        <v>7.9</v>
      </c>
      <c r="B186" s="142" t="s">
        <v>158</v>
      </c>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c r="AS186" s="93"/>
      <c r="AT186" s="93"/>
      <c r="AU186" s="93"/>
      <c r="AV186" s="93"/>
      <c r="AW186" s="93"/>
      <c r="AX186" s="93"/>
      <c r="AY186" s="93"/>
      <c r="AZ186" s="93"/>
      <c r="BA186" s="93"/>
      <c r="BB186" s="93"/>
      <c r="BC186" s="93"/>
      <c r="BD186" s="93"/>
      <c r="BE186" s="93"/>
      <c r="BF186" s="93"/>
      <c r="BG186" s="93"/>
      <c r="BH186" s="93"/>
      <c r="BI186" s="93"/>
      <c r="BJ186" s="93"/>
      <c r="BK186" s="93"/>
      <c r="BL186" s="93"/>
      <c r="BM186" s="93"/>
      <c r="BN186" s="93"/>
      <c r="BO186" s="93"/>
      <c r="BP186" s="93"/>
      <c r="BQ186" s="93"/>
      <c r="BR186" s="93"/>
      <c r="BS186" s="93"/>
      <c r="BT186" s="93"/>
      <c r="BU186" s="93"/>
      <c r="BV186" s="93"/>
      <c r="BW186" s="93"/>
      <c r="BX186" s="93"/>
      <c r="BY186" s="93"/>
    </row>
    <row r="187" spans="1:78" s="14" customFormat="1">
      <c r="A187" s="66"/>
      <c r="B187" s="97"/>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78"/>
      <c r="BI187" s="78"/>
      <c r="BJ187" s="78"/>
      <c r="BK187" s="78"/>
      <c r="BL187" s="78"/>
      <c r="BM187" s="78"/>
      <c r="BN187" s="78"/>
      <c r="BO187" s="78"/>
      <c r="BP187" s="78"/>
      <c r="BQ187" s="78"/>
      <c r="BR187" s="78"/>
      <c r="BS187" s="78"/>
      <c r="BT187" s="78"/>
      <c r="BU187" s="78"/>
      <c r="BV187" s="78"/>
      <c r="BW187" s="78"/>
      <c r="BX187" s="78"/>
      <c r="BY187" s="78"/>
    </row>
    <row r="188" spans="1:78" s="14" customFormat="1" ht="28.5">
      <c r="A188" s="66"/>
      <c r="B188" s="39" t="s">
        <v>173</v>
      </c>
      <c r="C188" s="54"/>
      <c r="D188" s="78"/>
      <c r="E188" s="78"/>
      <c r="F188" s="78"/>
      <c r="G188" s="78"/>
      <c r="H188" s="78"/>
      <c r="I188" s="78"/>
      <c r="J188" s="78"/>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c r="BE188" s="78"/>
      <c r="BF188" s="78"/>
      <c r="BG188" s="78"/>
      <c r="BH188" s="78"/>
      <c r="BI188" s="78"/>
      <c r="BJ188" s="78"/>
      <c r="BK188" s="78"/>
      <c r="BL188" s="78"/>
      <c r="BM188" s="78"/>
      <c r="BN188" s="78"/>
      <c r="BO188" s="78"/>
      <c r="BP188" s="78"/>
      <c r="BQ188" s="78"/>
      <c r="BR188" s="78"/>
      <c r="BS188" s="78"/>
      <c r="BT188" s="78"/>
      <c r="BU188" s="78"/>
      <c r="BV188" s="78"/>
      <c r="BW188" s="78"/>
      <c r="BX188" s="78"/>
      <c r="BY188" s="78"/>
    </row>
    <row r="189" spans="1:78" s="14" customFormat="1">
      <c r="A189" s="66"/>
      <c r="B189" s="97"/>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c r="BB189" s="78"/>
      <c r="BC189" s="78"/>
      <c r="BD189" s="78"/>
      <c r="BE189" s="78"/>
      <c r="BF189" s="78"/>
      <c r="BG189" s="78"/>
      <c r="BH189" s="78"/>
      <c r="BI189" s="78"/>
      <c r="BJ189" s="78"/>
      <c r="BK189" s="78"/>
      <c r="BL189" s="78"/>
      <c r="BM189" s="78"/>
      <c r="BN189" s="78"/>
      <c r="BO189" s="78"/>
      <c r="BP189" s="78"/>
      <c r="BQ189" s="78"/>
      <c r="BR189" s="78"/>
      <c r="BS189" s="78"/>
      <c r="BT189" s="78"/>
      <c r="BU189" s="78"/>
      <c r="BV189" s="78"/>
      <c r="BW189" s="78"/>
      <c r="BX189" s="78"/>
      <c r="BY189" s="78"/>
    </row>
    <row r="190" spans="1:78" s="14" customFormat="1" ht="15">
      <c r="A190" s="66"/>
      <c r="B190" s="76" t="s">
        <v>137</v>
      </c>
      <c r="C190" s="62"/>
      <c r="D190" s="77" t="s">
        <v>36</v>
      </c>
      <c r="E190" s="77" t="s">
        <v>37</v>
      </c>
      <c r="F190" s="5" t="s">
        <v>119</v>
      </c>
      <c r="G190" s="5"/>
      <c r="H190" s="57"/>
      <c r="I190" s="78"/>
      <c r="J190" s="78"/>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78"/>
      <c r="BI190" s="78"/>
      <c r="BJ190" s="78"/>
      <c r="BK190" s="78"/>
      <c r="BL190" s="78"/>
      <c r="BM190" s="78"/>
      <c r="BN190" s="78"/>
      <c r="BO190" s="78"/>
      <c r="BP190" s="78"/>
      <c r="BQ190" s="78"/>
      <c r="BR190" s="78"/>
      <c r="BS190" s="78"/>
      <c r="BT190" s="78"/>
      <c r="BU190" s="78"/>
      <c r="BV190" s="78"/>
      <c r="BW190" s="78"/>
      <c r="BX190" s="78"/>
      <c r="BY190" s="78"/>
    </row>
    <row r="191" spans="1:78" s="14" customFormat="1" ht="28.5">
      <c r="A191" s="66"/>
      <c r="B191" s="79" t="s">
        <v>138</v>
      </c>
      <c r="C191" s="61" t="s">
        <v>125</v>
      </c>
      <c r="D191" s="65"/>
      <c r="E191" s="65"/>
      <c r="F191" s="65"/>
      <c r="G191" s="5"/>
      <c r="H191" s="57"/>
      <c r="I191" s="78"/>
      <c r="J191" s="78"/>
      <c r="K191" s="78"/>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78"/>
      <c r="BI191" s="78"/>
      <c r="BJ191" s="78"/>
      <c r="BK191" s="78"/>
      <c r="BL191" s="78"/>
      <c r="BM191" s="78"/>
      <c r="BN191" s="78"/>
      <c r="BO191" s="78"/>
      <c r="BP191" s="78"/>
      <c r="BQ191" s="78"/>
      <c r="BR191" s="78"/>
      <c r="BS191" s="78"/>
      <c r="BT191" s="78"/>
      <c r="BU191" s="78"/>
      <c r="BV191" s="78"/>
      <c r="BW191" s="78"/>
      <c r="BX191" s="78"/>
      <c r="BY191" s="78"/>
    </row>
    <row r="192" spans="1:78" s="14" customFormat="1">
      <c r="A192" s="66"/>
      <c r="B192" s="71"/>
      <c r="C192" s="80" t="s">
        <v>126</v>
      </c>
      <c r="D192" s="65"/>
      <c r="E192" s="65"/>
      <c r="F192" s="65"/>
      <c r="G192" s="5"/>
      <c r="H192" s="57"/>
      <c r="I192" s="78"/>
      <c r="J192" s="78"/>
      <c r="K192" s="78"/>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8"/>
      <c r="BA192" s="78"/>
      <c r="BB192" s="78"/>
      <c r="BC192" s="78"/>
      <c r="BD192" s="78"/>
      <c r="BE192" s="78"/>
      <c r="BF192" s="78"/>
      <c r="BG192" s="78"/>
      <c r="BH192" s="78"/>
      <c r="BI192" s="78"/>
      <c r="BJ192" s="78"/>
      <c r="BK192" s="78"/>
      <c r="BL192" s="78"/>
      <c r="BM192" s="78"/>
      <c r="BN192" s="78"/>
      <c r="BO192" s="78"/>
      <c r="BP192" s="78"/>
      <c r="BQ192" s="78"/>
      <c r="BR192" s="78"/>
      <c r="BS192" s="78"/>
      <c r="BT192" s="78"/>
      <c r="BU192" s="78"/>
      <c r="BV192" s="78"/>
      <c r="BW192" s="78"/>
      <c r="BX192" s="78"/>
      <c r="BY192" s="78"/>
    </row>
    <row r="193" spans="1:77" s="14" customFormat="1" ht="15">
      <c r="A193" s="66"/>
      <c r="B193" s="81" t="s">
        <v>139</v>
      </c>
      <c r="C193" s="82"/>
      <c r="D193" s="83" t="s">
        <v>140</v>
      </c>
      <c r="E193" s="83" t="s">
        <v>141</v>
      </c>
      <c r="F193" s="83" t="s">
        <v>142</v>
      </c>
      <c r="G193" s="84" t="s">
        <v>143</v>
      </c>
      <c r="H193" s="57"/>
      <c r="I193" s="78"/>
      <c r="J193" s="78"/>
      <c r="K193" s="78"/>
      <c r="L193" s="78"/>
      <c r="M193" s="78"/>
      <c r="N193" s="78"/>
      <c r="O193" s="78"/>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8"/>
      <c r="BA193" s="78"/>
      <c r="BB193" s="78"/>
      <c r="BC193" s="78"/>
      <c r="BD193" s="78"/>
      <c r="BE193" s="78"/>
      <c r="BF193" s="78"/>
      <c r="BG193" s="78"/>
      <c r="BH193" s="78"/>
      <c r="BI193" s="78"/>
      <c r="BJ193" s="78"/>
      <c r="BK193" s="78"/>
      <c r="BL193" s="78"/>
      <c r="BM193" s="78"/>
      <c r="BN193" s="78"/>
      <c r="BO193" s="78"/>
      <c r="BP193" s="78"/>
      <c r="BQ193" s="78"/>
      <c r="BR193" s="78"/>
      <c r="BS193" s="78"/>
      <c r="BT193" s="78"/>
      <c r="BU193" s="78"/>
      <c r="BV193" s="78"/>
      <c r="BW193" s="78"/>
      <c r="BX193" s="78"/>
      <c r="BY193" s="78"/>
    </row>
    <row r="194" spans="1:77" s="14" customFormat="1" ht="42.75">
      <c r="A194" s="66"/>
      <c r="B194" s="5"/>
      <c r="C194" s="85" t="s">
        <v>144</v>
      </c>
      <c r="D194" s="65"/>
      <c r="E194" s="65"/>
      <c r="F194" s="65"/>
      <c r="G194" s="65"/>
      <c r="H194" s="57"/>
      <c r="I194" s="78"/>
      <c r="J194" s="78"/>
      <c r="K194" s="78"/>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c r="BC194" s="78"/>
      <c r="BD194" s="78"/>
      <c r="BE194" s="78"/>
      <c r="BF194" s="78"/>
      <c r="BG194" s="78"/>
      <c r="BH194" s="78"/>
      <c r="BI194" s="78"/>
      <c r="BJ194" s="78"/>
      <c r="BK194" s="78"/>
      <c r="BL194" s="78"/>
      <c r="BM194" s="78"/>
      <c r="BN194" s="78"/>
      <c r="BO194" s="78"/>
      <c r="BP194" s="78"/>
      <c r="BQ194" s="78"/>
      <c r="BR194" s="78"/>
      <c r="BS194" s="78"/>
      <c r="BT194" s="78"/>
      <c r="BU194" s="78"/>
      <c r="BV194" s="78"/>
      <c r="BW194" s="78"/>
      <c r="BX194" s="78"/>
      <c r="BY194" s="78"/>
    </row>
    <row r="195" spans="1:77" s="14" customFormat="1">
      <c r="A195" s="66"/>
      <c r="B195" s="4"/>
      <c r="C195" s="86"/>
      <c r="D195" s="65"/>
      <c r="E195" s="65"/>
      <c r="F195" s="65"/>
      <c r="G195" s="65"/>
      <c r="H195" s="57"/>
      <c r="I195" s="78"/>
      <c r="J195" s="78"/>
      <c r="K195" s="78"/>
      <c r="L195" s="78"/>
      <c r="M195" s="78"/>
      <c r="N195" s="78"/>
      <c r="O195" s="78"/>
      <c r="P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c r="BX195" s="78"/>
      <c r="BY195" s="78"/>
    </row>
    <row r="196" spans="1:77" s="14" customFormat="1">
      <c r="A196" s="66"/>
      <c r="B196" s="71"/>
      <c r="C196" s="2"/>
      <c r="D196" s="2"/>
      <c r="E196" s="5"/>
      <c r="F196" s="5"/>
      <c r="G196" s="5"/>
      <c r="H196" s="57"/>
      <c r="I196" s="78"/>
      <c r="J196" s="78"/>
      <c r="K196" s="78"/>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c r="BX196" s="78"/>
      <c r="BY196" s="78"/>
    </row>
    <row r="197" spans="1:77" s="14" customFormat="1" ht="15">
      <c r="A197" s="66"/>
      <c r="B197" s="76" t="s">
        <v>145</v>
      </c>
      <c r="C197" s="2"/>
      <c r="D197" s="2"/>
      <c r="E197" s="5"/>
      <c r="F197" s="5"/>
      <c r="G197" s="5"/>
      <c r="H197" s="57"/>
      <c r="I197" s="78"/>
      <c r="J197" s="78"/>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c r="BX197" s="78"/>
      <c r="BY197" s="78"/>
    </row>
    <row r="198" spans="1:77" s="14" customFormat="1">
      <c r="A198" s="66"/>
      <c r="B198" s="4"/>
      <c r="C198" s="4"/>
      <c r="D198" s="5"/>
      <c r="E198" s="5"/>
      <c r="F198" s="5"/>
      <c r="G198" s="5"/>
      <c r="H198" s="2"/>
      <c r="I198" s="78"/>
      <c r="J198" s="78"/>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8"/>
      <c r="BU198" s="78"/>
      <c r="BV198" s="78"/>
      <c r="BW198" s="78"/>
      <c r="BX198" s="78"/>
      <c r="BY198" s="78"/>
    </row>
    <row r="199" spans="1:77" s="14" customFormat="1">
      <c r="A199" s="66"/>
      <c r="B199" s="109" t="s">
        <v>282</v>
      </c>
      <c r="C199" s="2"/>
      <c r="D199" s="2"/>
      <c r="E199" s="5"/>
      <c r="F199" s="5"/>
      <c r="G199" s="5"/>
      <c r="H199" s="57"/>
      <c r="I199" s="78"/>
      <c r="J199" s="78"/>
      <c r="K199" s="78"/>
      <c r="L199" s="78"/>
      <c r="M199" s="78"/>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8"/>
      <c r="BA199" s="78"/>
      <c r="BB199" s="78"/>
      <c r="BC199" s="78"/>
      <c r="BD199" s="78"/>
      <c r="BE199" s="78"/>
      <c r="BF199" s="78"/>
      <c r="BG199" s="78"/>
      <c r="BH199" s="78"/>
      <c r="BI199" s="78"/>
      <c r="BJ199" s="78"/>
      <c r="BK199" s="78"/>
      <c r="BL199" s="78"/>
      <c r="BM199" s="78"/>
      <c r="BN199" s="78"/>
      <c r="BO199" s="78"/>
      <c r="BP199" s="78"/>
      <c r="BQ199" s="78"/>
      <c r="BR199" s="78"/>
      <c r="BS199" s="78"/>
      <c r="BT199" s="78"/>
      <c r="BU199" s="78"/>
      <c r="BV199" s="78"/>
      <c r="BW199" s="78"/>
      <c r="BX199" s="78"/>
      <c r="BY199" s="78"/>
    </row>
    <row r="200" spans="1:77" ht="42.75">
      <c r="B200" s="140" t="s">
        <v>311</v>
      </c>
      <c r="C200" s="99" t="s">
        <v>160</v>
      </c>
      <c r="D200" s="152" t="s">
        <v>241</v>
      </c>
      <c r="E200" s="100" t="s">
        <v>2203</v>
      </c>
    </row>
    <row r="201" spans="1:77">
      <c r="B201" s="16"/>
      <c r="C201" s="102">
        <v>1</v>
      </c>
      <c r="D201" s="103"/>
      <c r="E201" s="41"/>
    </row>
    <row r="202" spans="1:77">
      <c r="C202" s="104">
        <v>2</v>
      </c>
      <c r="D202" s="103"/>
      <c r="E202" s="41"/>
    </row>
    <row r="203" spans="1:77">
      <c r="C203" s="104">
        <v>3</v>
      </c>
      <c r="D203" s="103"/>
      <c r="E203" s="41"/>
    </row>
    <row r="204" spans="1:77">
      <c r="C204" s="104">
        <v>4</v>
      </c>
      <c r="D204" s="103"/>
      <c r="E204" s="41"/>
    </row>
    <row r="205" spans="1:77">
      <c r="C205" s="104">
        <v>5</v>
      </c>
      <c r="D205" s="103"/>
      <c r="E205" s="41"/>
    </row>
    <row r="206" spans="1:77">
      <c r="C206" s="104">
        <v>6</v>
      </c>
      <c r="D206" s="103"/>
      <c r="E206" s="41"/>
    </row>
    <row r="207" spans="1:77">
      <c r="C207" s="104">
        <v>7</v>
      </c>
      <c r="D207" s="103"/>
      <c r="E207" s="41"/>
    </row>
    <row r="208" spans="1:77">
      <c r="C208" s="104">
        <v>8</v>
      </c>
      <c r="D208" s="103"/>
      <c r="E208" s="41"/>
    </row>
    <row r="209" spans="1:78">
      <c r="C209" s="104">
        <v>9</v>
      </c>
      <c r="D209" s="103"/>
      <c r="E209" s="41"/>
      <c r="F209" s="124"/>
    </row>
    <row r="210" spans="1:78">
      <c r="C210" s="105">
        <v>10</v>
      </c>
      <c r="D210" s="103"/>
      <c r="E210" s="41"/>
    </row>
    <row r="211" spans="1:78">
      <c r="C211" s="832" t="s">
        <v>165</v>
      </c>
      <c r="D211" s="833"/>
      <c r="E211" s="154">
        <f>SUM(E201:E210)</f>
        <v>0</v>
      </c>
    </row>
    <row r="212" spans="1:78">
      <c r="A212" s="51"/>
    </row>
    <row r="213" spans="1:78" s="16" customFormat="1" ht="18.75" thickBot="1">
      <c r="A213" s="18"/>
      <c r="C213" s="110"/>
      <c r="D213" s="110"/>
      <c r="E213" s="110"/>
      <c r="F213" s="111"/>
      <c r="G213" s="111"/>
      <c r="H213" s="112"/>
      <c r="I213" s="2"/>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c r="AP213" s="67"/>
      <c r="AQ213" s="67"/>
      <c r="AR213" s="67"/>
      <c r="AS213" s="67"/>
      <c r="AT213" s="67"/>
      <c r="AU213" s="67"/>
      <c r="AV213" s="67"/>
      <c r="AW213" s="67"/>
      <c r="AX213" s="67"/>
      <c r="AY213" s="67"/>
      <c r="AZ213" s="67"/>
      <c r="BA213" s="67"/>
      <c r="BB213" s="67"/>
      <c r="BC213" s="67"/>
      <c r="BD213" s="67"/>
      <c r="BE213" s="67"/>
      <c r="BF213" s="67"/>
      <c r="BG213" s="67"/>
      <c r="BH213" s="67"/>
      <c r="BI213" s="67"/>
      <c r="BJ213" s="67"/>
      <c r="BK213" s="67"/>
      <c r="BL213" s="67"/>
      <c r="BM213" s="67"/>
      <c r="BN213" s="67"/>
      <c r="BO213" s="67"/>
      <c r="BP213" s="67"/>
      <c r="BQ213" s="67"/>
      <c r="BR213" s="67"/>
      <c r="BS213" s="67"/>
      <c r="BT213" s="67"/>
      <c r="BU213" s="67"/>
      <c r="BV213" s="67"/>
      <c r="BW213" s="67"/>
      <c r="BX213" s="67"/>
      <c r="BY213" s="67"/>
      <c r="BZ213" s="67"/>
    </row>
    <row r="214" spans="1:78" s="16" customFormat="1" ht="15">
      <c r="A214" s="18"/>
      <c r="B214" s="6" t="s">
        <v>147</v>
      </c>
      <c r="C214" s="113"/>
      <c r="D214" s="114" t="s">
        <v>148</v>
      </c>
      <c r="E214" s="115" t="s">
        <v>149</v>
      </c>
      <c r="F214" s="116" t="s">
        <v>150</v>
      </c>
      <c r="G214" s="117" t="s">
        <v>151</v>
      </c>
      <c r="I214" s="831"/>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67"/>
      <c r="AS214" s="67"/>
      <c r="AT214" s="67"/>
      <c r="AU214" s="67"/>
      <c r="AV214" s="67"/>
      <c r="AW214" s="67"/>
      <c r="AX214" s="67"/>
      <c r="AY214" s="67"/>
      <c r="AZ214" s="67"/>
      <c r="BA214" s="67"/>
      <c r="BB214" s="67"/>
      <c r="BC214" s="67"/>
      <c r="BD214" s="67"/>
      <c r="BE214" s="67"/>
      <c r="BF214" s="67"/>
      <c r="BG214" s="67"/>
      <c r="BH214" s="67"/>
      <c r="BI214" s="67"/>
      <c r="BJ214" s="67"/>
      <c r="BK214" s="67"/>
      <c r="BL214" s="67"/>
      <c r="BM214" s="67"/>
      <c r="BN214" s="67"/>
      <c r="BO214" s="67"/>
      <c r="BP214" s="67"/>
      <c r="BQ214" s="67"/>
      <c r="BR214" s="67"/>
      <c r="BS214" s="67"/>
      <c r="BT214" s="67"/>
      <c r="BU214" s="67"/>
      <c r="BV214" s="67"/>
      <c r="BW214" s="67"/>
      <c r="BX214" s="67"/>
      <c r="BY214" s="67"/>
      <c r="BZ214" s="67"/>
    </row>
    <row r="215" spans="1:78" s="16" customFormat="1" ht="72" thickBot="1">
      <c r="A215" s="18"/>
      <c r="C215" s="131" t="s">
        <v>154</v>
      </c>
      <c r="D215" s="118">
        <f>IF(E211=0,0,E211*tCO2e_KWhחשמל)</f>
        <v>0</v>
      </c>
      <c r="E215" s="167">
        <f>IF(E211=0,0,$C$51)</f>
        <v>0</v>
      </c>
      <c r="F215" s="168">
        <f>IF(E215=0,0,-1*(1-D215/E215))</f>
        <v>0</v>
      </c>
      <c r="G215" s="119"/>
      <c r="H215" s="141" t="s">
        <v>152</v>
      </c>
      <c r="I215" s="831"/>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c r="AT215" s="67"/>
      <c r="AU215" s="67"/>
      <c r="AV215" s="67"/>
      <c r="AW215" s="67"/>
      <c r="AX215" s="67"/>
      <c r="AY215" s="67"/>
      <c r="AZ215" s="67"/>
      <c r="BA215" s="67"/>
      <c r="BB215" s="67"/>
      <c r="BC215" s="67"/>
      <c r="BD215" s="67"/>
      <c r="BE215" s="67"/>
      <c r="BF215" s="67"/>
      <c r="BG215" s="67"/>
      <c r="BH215" s="67"/>
      <c r="BI215" s="67"/>
      <c r="BJ215" s="67"/>
      <c r="BK215" s="67"/>
      <c r="BL215" s="67"/>
      <c r="BM215" s="67"/>
      <c r="BN215" s="67"/>
      <c r="BO215" s="67"/>
      <c r="BP215" s="67"/>
      <c r="BQ215" s="67"/>
      <c r="BR215" s="67"/>
      <c r="BS215" s="67"/>
      <c r="BT215" s="67"/>
      <c r="BU215" s="67"/>
      <c r="BV215" s="67"/>
      <c r="BW215" s="67"/>
      <c r="BX215" s="67"/>
      <c r="BY215" s="67"/>
      <c r="BZ215" s="67"/>
    </row>
    <row r="216" spans="1:78" s="16" customFormat="1" ht="15.75" thickBot="1">
      <c r="A216" s="18"/>
      <c r="B216" s="71"/>
      <c r="C216" s="3"/>
      <c r="D216" s="88"/>
      <c r="E216" s="5"/>
      <c r="F216" s="89"/>
      <c r="G216" s="2"/>
      <c r="H216" s="2"/>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7"/>
      <c r="BX216" s="67"/>
      <c r="BY216" s="67"/>
    </row>
    <row r="217" spans="1:78" s="16" customFormat="1" ht="15">
      <c r="A217" s="18"/>
      <c r="B217" s="7" t="s">
        <v>159</v>
      </c>
      <c r="C217" s="120"/>
      <c r="D217" s="121" t="s">
        <v>148</v>
      </c>
      <c r="E217" s="122" t="s">
        <v>149</v>
      </c>
      <c r="F217" s="121" t="s">
        <v>150</v>
      </c>
      <c r="G217" s="123" t="s">
        <v>151</v>
      </c>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BX217" s="67"/>
    </row>
    <row r="218" spans="1:78" s="16" customFormat="1" ht="72" thickBot="1">
      <c r="A218" s="18"/>
      <c r="B218" s="71"/>
      <c r="C218" s="87" t="s">
        <v>231</v>
      </c>
      <c r="D218" s="118">
        <f>IF(E211=0,0,E211)</f>
        <v>0</v>
      </c>
      <c r="E218" s="118">
        <f>IF(E211=0,0,$E$51)</f>
        <v>0</v>
      </c>
      <c r="F218" s="168">
        <f>IF(E218=0,0,-1*(1-D218/E218))</f>
        <v>0</v>
      </c>
      <c r="G218" s="119"/>
      <c r="H218" s="169" t="s">
        <v>152</v>
      </c>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c r="AP218" s="67"/>
      <c r="AQ218" s="67"/>
      <c r="AR218" s="67"/>
      <c r="AS218" s="67"/>
      <c r="AT218" s="67"/>
      <c r="AU218" s="67"/>
      <c r="AV218" s="67"/>
      <c r="AW218" s="67"/>
      <c r="AX218" s="67"/>
      <c r="AY218" s="67"/>
      <c r="AZ218" s="67"/>
      <c r="BA218" s="67"/>
      <c r="BB218" s="67"/>
      <c r="BC218" s="67"/>
      <c r="BD218" s="67"/>
      <c r="BE218" s="67"/>
      <c r="BF218" s="67"/>
      <c r="BG218" s="67"/>
      <c r="BH218" s="67"/>
      <c r="BI218" s="67"/>
      <c r="BJ218" s="67"/>
      <c r="BK218" s="67"/>
      <c r="BL218" s="67"/>
      <c r="BM218" s="67"/>
      <c r="BN218" s="67"/>
      <c r="BO218" s="67"/>
      <c r="BP218" s="67"/>
      <c r="BQ218" s="67"/>
      <c r="BR218" s="67"/>
      <c r="BS218" s="67"/>
      <c r="BT218" s="67"/>
      <c r="BU218" s="67"/>
      <c r="BV218" s="67"/>
      <c r="BW218" s="67"/>
      <c r="BX218" s="67"/>
    </row>
  </sheetData>
  <sheetProtection algorithmName="SHA-512" hashValue="x9pxn7TIZQYc4v6JcXO4xCxKrszOkQtgkfo8JH0JI7PbcvhcWnGVcthMNSlgqcc5EWVUk6U35WbqNnmlFiRXOA==" saltValue="VBNwwnr0nznZn56pgDHLaA==" spinCount="100000" sheet="1" objects="1" scenarios="1" selectLockedCells="1"/>
  <customSheetViews>
    <customSheetView guid="{2DAA1D84-496C-43B3-9B3D-F6443FDB70D2}" scale="90" hiddenRows="1">
      <selection activeCell="E149" sqref="E149"/>
      <pageMargins left="0.7" right="0.7" top="0.75" bottom="0.75" header="0.3" footer="0.3"/>
      <pageSetup paperSize="9" orientation="portrait" verticalDpi="0" r:id="rId1"/>
    </customSheetView>
    <customSheetView guid="{4795D392-B56F-435A-BCD0-DB99C7E0A0B0}" scale="90" hiddenRows="1" topLeftCell="A136">
      <selection activeCell="E149" sqref="E149"/>
      <pageMargins left="0.7" right="0.7" top="0.75" bottom="0.75" header="0.3" footer="0.3"/>
      <pageSetup paperSize="9" orientation="portrait" verticalDpi="0" r:id="rId2"/>
    </customSheetView>
  </customSheetViews>
  <mergeCells count="24">
    <mergeCell ref="B12:C12"/>
    <mergeCell ref="C1:F1"/>
    <mergeCell ref="D2:E2"/>
    <mergeCell ref="A94:D94"/>
    <mergeCell ref="B95:C95"/>
    <mergeCell ref="C71:D71"/>
    <mergeCell ref="E71:G71"/>
    <mergeCell ref="B74:B77"/>
    <mergeCell ref="C74:C77"/>
    <mergeCell ref="B13:C13"/>
    <mergeCell ref="D13:E13"/>
    <mergeCell ref="B38:C38"/>
    <mergeCell ref="D74:D77"/>
    <mergeCell ref="E74:E77"/>
    <mergeCell ref="B86:B89"/>
    <mergeCell ref="C86:C89"/>
    <mergeCell ref="E86:E89"/>
    <mergeCell ref="D86:D89"/>
    <mergeCell ref="I180:I181"/>
    <mergeCell ref="C211:D211"/>
    <mergeCell ref="I214:I215"/>
    <mergeCell ref="I146:I147"/>
    <mergeCell ref="C143:D143"/>
    <mergeCell ref="C177:D177"/>
  </mergeCells>
  <conditionalFormatting sqref="GE97:XFD97">
    <cfRule type="expression" dxfId="13" priority="41">
      <formula>OR(#REF!="",#REF!="לא")</formula>
    </cfRule>
  </conditionalFormatting>
  <conditionalFormatting sqref="GE97:XFD97">
    <cfRule type="expression" dxfId="12" priority="40">
      <formula>OR(#REF!="",#REF!="לא")</formula>
    </cfRule>
  </conditionalFormatting>
  <conditionalFormatting sqref="GE97:XFD97">
    <cfRule type="expression" dxfId="11" priority="39">
      <formula>OR(#REF!="",#REF!="לא")</formula>
    </cfRule>
  </conditionalFormatting>
  <conditionalFormatting sqref="GE49:XFD49 GE22:XFD22">
    <cfRule type="expression" dxfId="10" priority="11">
      <formula>OR(#REF!="",#REF!="לא")</formula>
    </cfRule>
  </conditionalFormatting>
  <conditionalFormatting sqref="A98:XFD219">
    <cfRule type="expression" dxfId="9" priority="9">
      <formula>OR($C$96="",$C$96="לא")</formula>
    </cfRule>
  </conditionalFormatting>
  <conditionalFormatting sqref="A157:XFD219">
    <cfRule type="expression" dxfId="8" priority="8">
      <formula>OR($C$155="לא",$C$155=0)</formula>
    </cfRule>
  </conditionalFormatting>
  <conditionalFormatting sqref="A190:XFD219">
    <cfRule type="expression" dxfId="7" priority="7">
      <formula>OR($C$188="",$C$188=0)</formula>
    </cfRule>
  </conditionalFormatting>
  <conditionalFormatting sqref="GE65:XFD65">
    <cfRule type="expression" dxfId="6" priority="5">
      <formula>OR(#REF!="",#REF!="לא")</formula>
    </cfRule>
  </conditionalFormatting>
  <conditionalFormatting sqref="C15 C19">
    <cfRule type="expression" dxfId="5" priority="4">
      <formula>$C$30=TRUE</formula>
    </cfRule>
  </conditionalFormatting>
  <conditionalFormatting sqref="J27:O27">
    <cfRule type="expression" dxfId="4" priority="2">
      <formula>$C$26="לא בוצעו מדידות"</formula>
    </cfRule>
  </conditionalFormatting>
  <conditionalFormatting sqref="J28:O38">
    <cfRule type="expression" dxfId="3" priority="1">
      <formula>$C$33="לא"</formula>
    </cfRule>
  </conditionalFormatting>
  <dataValidations count="8">
    <dataValidation type="decimal" operator="greaterThanOrEqual" allowBlank="1" showInputMessage="1" showErrorMessage="1" sqref="D28:D37 E201:E210 E133:E142 E167:E176 C45 F28:H37">
      <formula1>0</formula1>
    </dataValidation>
    <dataValidation type="list" allowBlank="1" showInputMessage="1" showErrorMessage="1" sqref="C188 C96 C155 C15 C19">
      <formula1>כן_לא</formula1>
    </dataValidation>
    <dataValidation type="list" allowBlank="1" showInputMessage="1" showErrorMessage="1" sqref="E191:E192 E123:E124 E158:E159">
      <formula1>חודשים</formula1>
    </dataValidation>
    <dataValidation type="list" allowBlank="1" showInputMessage="1" showErrorMessage="1" sqref="D191:D192 D123:D124 D158:D159">
      <formula1>שנה</formula1>
    </dataValidation>
    <dataValidation type="list" allowBlank="1" showInputMessage="1" showErrorMessage="1" sqref="F191:F192 F123:F124 F158:F159">
      <formula1>ימים</formula1>
    </dataValidation>
    <dataValidation type="decimal" operator="greaterThanOrEqual" allowBlank="1" showInputMessage="1" showErrorMessage="1" sqref="H9:H10">
      <formula1>אפס</formula1>
    </dataValidation>
    <dataValidation operator="greaterThanOrEqual" allowBlank="1" showInputMessage="1" showErrorMessage="1" sqref="J27:L27"/>
    <dataValidation type="list" allowBlank="1" showInputMessage="1" showErrorMessage="1" sqref="I28:I37">
      <formula1>אסמכתאות</formula1>
    </dataValidation>
  </dataValidations>
  <pageMargins left="0.7" right="0.7" top="0.75" bottom="0.75" header="0.3" footer="0.3"/>
  <pageSetup paperSize="9"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3" tint="0.59999389629810485"/>
    <pageSetUpPr autoPageBreaks="0"/>
  </sheetPr>
  <dimension ref="A1:KL193"/>
  <sheetViews>
    <sheetView rightToLeft="1" zoomScale="60" zoomScaleNormal="60" workbookViewId="0">
      <selection activeCell="A58" sqref="A58"/>
    </sheetView>
  </sheetViews>
  <sheetFormatPr defaultColWidth="9" defaultRowHeight="16.5" outlineLevelRow="1"/>
  <cols>
    <col min="1" max="1" width="6.875" style="620" customWidth="1"/>
    <col min="2" max="2" width="35.125" style="281" customWidth="1"/>
    <col min="3" max="3" width="30.25" style="281" customWidth="1"/>
    <col min="4" max="4" width="21.25" style="281" customWidth="1"/>
    <col min="5" max="5" width="25.125" style="281" customWidth="1"/>
    <col min="6" max="6" width="24.375" style="281" customWidth="1"/>
    <col min="7" max="8" width="17.375" style="281" customWidth="1"/>
    <col min="9" max="9" width="20.875" style="281" customWidth="1"/>
    <col min="10" max="10" width="13.875" style="281" customWidth="1"/>
    <col min="11" max="11" width="28.375" style="281" customWidth="1"/>
    <col min="12" max="12" width="11" style="281" customWidth="1"/>
    <col min="13" max="13" width="34.625" style="281" customWidth="1"/>
    <col min="14" max="14" width="26.25" style="281" customWidth="1"/>
    <col min="15" max="15" width="29.625" style="281" customWidth="1"/>
    <col min="16" max="16" width="18.125" style="281" customWidth="1"/>
    <col min="17" max="22" width="29.375" style="281" customWidth="1"/>
    <col min="23" max="23" width="10.625" style="281" customWidth="1"/>
    <col min="24" max="24" width="29.875" style="281" customWidth="1"/>
    <col min="25" max="25" width="14.625" style="281" customWidth="1"/>
    <col min="26" max="26" width="28.25" style="281" customWidth="1"/>
    <col min="27" max="27" width="20.375" style="281" customWidth="1"/>
    <col min="28" max="28" width="29.375" style="281" customWidth="1"/>
    <col min="29" max="29" width="20.75" style="281" customWidth="1"/>
    <col min="30" max="30" width="16.625" style="281" customWidth="1"/>
    <col min="31" max="31" width="15.625" style="281" customWidth="1"/>
    <col min="32" max="32" width="18.75" style="281" customWidth="1"/>
    <col min="33" max="33" width="20.875" style="281" customWidth="1"/>
    <col min="34" max="34" width="27.125" style="281" customWidth="1"/>
    <col min="35" max="35" width="27" style="281" customWidth="1"/>
    <col min="36" max="36" width="18.25" style="281" customWidth="1"/>
    <col min="37" max="37" width="23.375" style="281" customWidth="1"/>
    <col min="38" max="38" width="20.25" style="281" customWidth="1"/>
    <col min="39" max="39" width="20.125" style="281" customWidth="1"/>
    <col min="40" max="40" width="16.375" style="281" customWidth="1"/>
    <col min="41" max="41" width="24.875" style="281" customWidth="1"/>
    <col min="42" max="42" width="14.375" style="281" customWidth="1"/>
    <col min="43" max="43" width="28.75" style="281" customWidth="1"/>
    <col min="44" max="44" width="19.125" style="281" customWidth="1"/>
    <col min="45" max="45" width="20.875" style="281" customWidth="1"/>
    <col min="46" max="46" width="22.375" style="281" customWidth="1"/>
    <col min="47" max="47" width="25.875" style="281" customWidth="1"/>
    <col min="48" max="48" width="21.875" style="281" customWidth="1"/>
    <col min="49" max="49" width="25.125" style="281" customWidth="1"/>
    <col min="50" max="50" width="22" style="281" bestFit="1" customWidth="1"/>
    <col min="51" max="51" width="11.75" style="281" customWidth="1"/>
    <col min="52" max="52" width="27.375" style="281" customWidth="1"/>
    <col min="53" max="53" width="22.375" style="281" customWidth="1"/>
    <col min="54" max="54" width="26.25" style="281" customWidth="1"/>
    <col min="55" max="55" width="20.875" style="281" customWidth="1"/>
    <col min="56" max="57" width="26.375" style="281" customWidth="1"/>
    <col min="58" max="58" width="15.375" style="281" customWidth="1"/>
    <col min="59" max="59" width="11.25" style="281" customWidth="1"/>
    <col min="60" max="60" width="13.25" style="281" customWidth="1"/>
    <col min="61" max="61" width="11" style="281" customWidth="1"/>
    <col min="62" max="62" width="22" style="350" bestFit="1" customWidth="1"/>
    <col min="63" max="63" width="13.75" style="281" customWidth="1"/>
    <col min="64" max="64" width="26.375" style="281" customWidth="1"/>
    <col min="65" max="65" width="14.875" style="281" customWidth="1"/>
    <col min="66" max="66" width="13.75" style="281" customWidth="1"/>
    <col min="67" max="67" width="14.375" style="281" customWidth="1"/>
    <col min="68" max="68" width="17.75" style="281" customWidth="1"/>
    <col min="69" max="69" width="20.875" style="281" customWidth="1"/>
    <col min="70" max="70" width="12.125" style="281" customWidth="1"/>
    <col min="71" max="71" width="14.375" style="281" customWidth="1"/>
    <col min="72" max="72" width="20.375" style="281" customWidth="1"/>
    <col min="73" max="73" width="15.125" style="281" customWidth="1"/>
    <col min="74" max="74" width="22" style="281" bestFit="1" customWidth="1"/>
    <col min="75" max="75" width="13.375" style="281" customWidth="1"/>
    <col min="76" max="76" width="20" style="281" customWidth="1"/>
    <col min="77" max="77" width="12.25" style="281" customWidth="1"/>
    <col min="78" max="78" width="15.625" style="281" customWidth="1"/>
    <col min="79" max="79" width="26" style="281" customWidth="1"/>
    <col min="80" max="80" width="14.625" style="281" customWidth="1"/>
    <col min="81" max="81" width="20.875" style="281" customWidth="1"/>
    <col min="82" max="82" width="11.625" style="281" customWidth="1"/>
    <col min="83" max="83" width="20.125" style="281" bestFit="1" customWidth="1"/>
    <col min="84" max="84" width="9" style="281"/>
    <col min="85" max="85" width="11.75" style="281" bestFit="1" customWidth="1"/>
    <col min="86" max="86" width="22" style="281" bestFit="1" customWidth="1"/>
    <col min="87" max="89" width="9" style="281"/>
    <col min="90" max="90" width="13.375" style="281" customWidth="1"/>
    <col min="91" max="91" width="13.125" style="281" customWidth="1"/>
    <col min="92" max="92" width="10.375" style="281" customWidth="1"/>
    <col min="93" max="93" width="20.875" style="281" customWidth="1"/>
    <col min="94" max="94" width="9" style="281" customWidth="1"/>
    <col min="95" max="95" width="20.125" style="281" bestFit="1" customWidth="1"/>
    <col min="96" max="96" width="9" style="281"/>
    <col min="97" max="97" width="11.75" style="281" bestFit="1" customWidth="1"/>
    <col min="98" max="98" width="22" style="281" bestFit="1" customWidth="1"/>
    <col min="99" max="101" width="9" style="281"/>
    <col min="102" max="102" width="13.375" style="281" customWidth="1"/>
    <col min="103" max="103" width="13.125" style="281" customWidth="1"/>
    <col min="104" max="104" width="10.375" style="281" customWidth="1"/>
    <col min="105" max="105" width="20.875" style="281" customWidth="1"/>
    <col min="106" max="106" width="9" style="281" customWidth="1"/>
    <col min="107" max="107" width="20.125" style="281" bestFit="1" customWidth="1"/>
    <col min="108" max="108" width="9" style="281"/>
    <col min="109" max="109" width="11.75" style="281" bestFit="1" customWidth="1"/>
    <col min="110" max="110" width="22" style="281" bestFit="1" customWidth="1"/>
    <col min="111" max="113" width="9" style="281"/>
    <col min="114" max="114" width="13.375" style="281" customWidth="1"/>
    <col min="115" max="115" width="20.125" style="281" customWidth="1"/>
    <col min="116" max="116" width="10.375" style="281" customWidth="1"/>
    <col min="117" max="117" width="20.875" style="281" customWidth="1"/>
    <col min="118" max="118" width="9" style="281" customWidth="1"/>
    <col min="119" max="16384" width="9" style="281"/>
  </cols>
  <sheetData>
    <row r="1" spans="1:298" ht="86.45" customHeight="1">
      <c r="A1" s="819" t="s">
        <v>2472</v>
      </c>
      <c r="B1" s="820"/>
      <c r="C1" s="820"/>
      <c r="D1" s="820"/>
      <c r="E1" s="820"/>
      <c r="F1" s="820"/>
      <c r="G1" s="820"/>
      <c r="H1" s="820"/>
      <c r="I1" s="820"/>
      <c r="J1" s="844"/>
      <c r="K1" s="723"/>
      <c r="L1" s="723"/>
      <c r="M1" s="723"/>
      <c r="N1" s="723"/>
      <c r="O1" s="723"/>
      <c r="P1" s="723"/>
      <c r="BJ1" s="281"/>
    </row>
    <row r="2" spans="1:298" ht="17.25">
      <c r="A2" s="706"/>
      <c r="B2" s="283"/>
      <c r="C2" s="810"/>
      <c r="D2" s="810"/>
      <c r="E2" s="810"/>
      <c r="F2" s="810"/>
      <c r="G2" s="810"/>
      <c r="H2" s="283"/>
      <c r="I2" s="283"/>
      <c r="J2" s="708"/>
      <c r="BJ2" s="281"/>
    </row>
    <row r="3" spans="1:298" ht="20.25">
      <c r="A3" s="724"/>
      <c r="B3" s="444" t="s">
        <v>2440</v>
      </c>
      <c r="C3" s="474"/>
      <c r="D3" s="283"/>
      <c r="E3" s="283"/>
      <c r="F3" s="283"/>
      <c r="G3" s="283"/>
      <c r="H3" s="283"/>
      <c r="I3" s="283"/>
      <c r="J3" s="708"/>
      <c r="BJ3" s="281"/>
      <c r="JS3" s="472"/>
      <c r="JT3" s="472"/>
      <c r="JU3" s="472"/>
      <c r="JV3" s="472"/>
      <c r="JW3" s="472"/>
      <c r="JX3" s="472"/>
      <c r="JY3" s="472"/>
      <c r="JZ3" s="472"/>
      <c r="KA3" s="472"/>
      <c r="KB3" s="472"/>
      <c r="KC3" s="472"/>
      <c r="KD3" s="472"/>
      <c r="KE3" s="472"/>
      <c r="KF3" s="472"/>
      <c r="KG3" s="472"/>
      <c r="KH3" s="472"/>
      <c r="KI3" s="472"/>
      <c r="KJ3" s="472"/>
      <c r="KK3" s="472"/>
      <c r="KL3" s="472"/>
    </row>
    <row r="4" spans="1:298" ht="23.45" customHeight="1">
      <c r="A4" s="725"/>
      <c r="B4" s="726" t="s">
        <v>288</v>
      </c>
      <c r="C4" s="474"/>
      <c r="D4" s="283"/>
      <c r="E4" s="283"/>
      <c r="F4" s="283"/>
      <c r="G4" s="283"/>
      <c r="H4" s="283"/>
      <c r="I4" s="283"/>
      <c r="J4" s="708"/>
      <c r="BJ4" s="281"/>
      <c r="JS4" s="472"/>
      <c r="JT4" s="472"/>
      <c r="JU4" s="472"/>
      <c r="JV4" s="472"/>
      <c r="JW4" s="472"/>
      <c r="JX4" s="472"/>
      <c r="JY4" s="472"/>
      <c r="JZ4" s="472"/>
      <c r="KA4" s="472"/>
      <c r="KB4" s="472"/>
      <c r="KC4" s="472"/>
      <c r="KD4" s="472"/>
      <c r="KE4" s="472"/>
      <c r="KF4" s="472"/>
      <c r="KG4" s="472"/>
      <c r="KH4" s="472"/>
      <c r="KI4" s="472"/>
      <c r="KJ4" s="472"/>
      <c r="KK4" s="472"/>
      <c r="KL4" s="472"/>
    </row>
    <row r="5" spans="1:298" ht="23.45" customHeight="1">
      <c r="A5" s="725"/>
      <c r="B5" s="325" t="s">
        <v>256</v>
      </c>
      <c r="C5" s="283"/>
      <c r="D5" s="727"/>
      <c r="E5" s="283"/>
      <c r="F5" s="283"/>
      <c r="G5" s="283"/>
      <c r="H5" s="283"/>
      <c r="I5" s="283"/>
      <c r="J5" s="708"/>
      <c r="BJ5" s="281"/>
      <c r="BL5" s="472"/>
      <c r="BM5" s="472"/>
      <c r="BN5" s="472"/>
      <c r="BO5" s="472"/>
      <c r="BP5" s="472"/>
      <c r="BQ5" s="472"/>
      <c r="BR5" s="472"/>
      <c r="BX5" s="472"/>
      <c r="BY5" s="472"/>
      <c r="BZ5" s="472"/>
      <c r="CA5" s="472"/>
      <c r="CB5" s="472"/>
      <c r="CC5" s="472"/>
      <c r="CD5" s="472"/>
      <c r="CE5" s="472"/>
      <c r="CF5" s="472"/>
      <c r="CG5" s="472"/>
      <c r="CH5" s="472"/>
      <c r="CI5" s="472"/>
      <c r="CJ5" s="472"/>
      <c r="CK5" s="472"/>
      <c r="CL5" s="472"/>
      <c r="CM5" s="472"/>
      <c r="CN5" s="472"/>
      <c r="CO5" s="472"/>
      <c r="CP5" s="472"/>
      <c r="CQ5" s="472"/>
      <c r="CR5" s="472"/>
      <c r="CS5" s="472"/>
      <c r="CT5" s="472"/>
      <c r="CU5" s="472"/>
      <c r="CV5" s="472"/>
      <c r="CW5" s="472"/>
      <c r="CX5" s="472"/>
      <c r="CY5" s="472"/>
      <c r="CZ5" s="472"/>
      <c r="DA5" s="472"/>
      <c r="DB5" s="472"/>
      <c r="DC5" s="472"/>
      <c r="DD5" s="472"/>
      <c r="DE5" s="472"/>
      <c r="DF5" s="472"/>
      <c r="DG5" s="472"/>
      <c r="DH5" s="472"/>
      <c r="DI5" s="472"/>
      <c r="DJ5" s="472"/>
      <c r="DK5" s="472"/>
      <c r="DL5" s="472"/>
      <c r="DM5" s="472"/>
      <c r="DN5" s="472"/>
      <c r="DO5" s="472"/>
      <c r="DP5" s="472"/>
      <c r="DQ5" s="472"/>
      <c r="DR5" s="472"/>
      <c r="DS5" s="472"/>
      <c r="DT5" s="472"/>
      <c r="DU5" s="472"/>
      <c r="DV5" s="472"/>
      <c r="DW5" s="472"/>
      <c r="DX5" s="472"/>
      <c r="DY5" s="472"/>
      <c r="DZ5" s="472"/>
      <c r="EA5" s="472"/>
      <c r="EB5" s="472"/>
      <c r="EC5" s="472"/>
      <c r="ED5" s="472"/>
      <c r="EE5" s="472"/>
      <c r="EF5" s="472"/>
      <c r="EG5" s="472"/>
      <c r="EH5" s="472"/>
      <c r="EI5" s="472"/>
      <c r="EJ5" s="472"/>
      <c r="EK5" s="472"/>
      <c r="EL5" s="472"/>
      <c r="EM5" s="472"/>
      <c r="EN5" s="472"/>
      <c r="EO5" s="472"/>
      <c r="EP5" s="472"/>
      <c r="EQ5" s="472"/>
      <c r="ER5" s="472"/>
      <c r="ES5" s="472"/>
      <c r="ET5" s="472"/>
      <c r="EU5" s="472"/>
      <c r="EV5" s="472"/>
      <c r="EW5" s="472"/>
      <c r="EX5" s="472"/>
      <c r="EY5" s="472"/>
      <c r="EZ5" s="472"/>
      <c r="FA5" s="472"/>
      <c r="FB5" s="472"/>
      <c r="FC5" s="472"/>
      <c r="FD5" s="472"/>
      <c r="FE5" s="472"/>
      <c r="FF5" s="472"/>
      <c r="FG5" s="472"/>
      <c r="FH5" s="472"/>
      <c r="FI5" s="472"/>
      <c r="FJ5" s="472"/>
      <c r="FK5" s="472"/>
      <c r="FL5" s="472"/>
      <c r="FM5" s="472"/>
      <c r="FN5" s="472"/>
      <c r="FO5" s="472"/>
      <c r="FP5" s="472"/>
      <c r="FQ5" s="472"/>
      <c r="FR5" s="472"/>
      <c r="FS5" s="472"/>
      <c r="FT5" s="472"/>
      <c r="FU5" s="472"/>
      <c r="FV5" s="472"/>
      <c r="FW5" s="472"/>
      <c r="FX5" s="472"/>
      <c r="FY5" s="472"/>
      <c r="FZ5" s="472"/>
      <c r="GA5" s="472"/>
      <c r="GB5" s="472"/>
      <c r="GC5" s="472"/>
      <c r="GD5" s="472"/>
      <c r="GE5" s="472"/>
      <c r="GF5" s="472"/>
      <c r="GG5" s="472"/>
      <c r="GH5" s="472"/>
      <c r="GI5" s="472"/>
      <c r="GJ5" s="472"/>
      <c r="GK5" s="472"/>
      <c r="GL5" s="472"/>
      <c r="GM5" s="472"/>
      <c r="GN5" s="472"/>
      <c r="GO5" s="472"/>
      <c r="GP5" s="472"/>
      <c r="GQ5" s="472"/>
      <c r="GR5" s="472"/>
      <c r="GS5" s="472"/>
      <c r="GT5" s="472"/>
      <c r="GU5" s="472"/>
      <c r="GV5" s="472"/>
      <c r="GW5" s="472"/>
      <c r="GX5" s="472"/>
      <c r="GY5" s="472"/>
      <c r="GZ5" s="472"/>
      <c r="HA5" s="472"/>
      <c r="HB5" s="472"/>
      <c r="HC5" s="472"/>
      <c r="HD5" s="472"/>
      <c r="HE5" s="472"/>
      <c r="HF5" s="472"/>
      <c r="HG5" s="472"/>
      <c r="HH5" s="472"/>
      <c r="HI5" s="472"/>
      <c r="HJ5" s="472"/>
      <c r="HK5" s="472"/>
      <c r="HL5" s="472"/>
      <c r="HM5" s="472"/>
      <c r="HN5" s="472"/>
      <c r="HO5" s="472"/>
      <c r="HP5" s="472"/>
      <c r="HQ5" s="472"/>
      <c r="HR5" s="472"/>
      <c r="HS5" s="472"/>
      <c r="HT5" s="472"/>
      <c r="HU5" s="472"/>
      <c r="HV5" s="472"/>
      <c r="HW5" s="472"/>
      <c r="HX5" s="472"/>
      <c r="HY5" s="472"/>
      <c r="HZ5" s="472"/>
      <c r="IA5" s="472"/>
      <c r="IB5" s="472"/>
      <c r="IC5" s="472"/>
      <c r="ID5" s="472"/>
      <c r="IE5" s="472"/>
      <c r="IF5" s="472"/>
      <c r="IG5" s="472"/>
      <c r="IH5" s="472"/>
      <c r="II5" s="472"/>
      <c r="IJ5" s="472"/>
      <c r="IK5" s="472"/>
      <c r="IL5" s="472"/>
      <c r="IM5" s="472"/>
      <c r="IN5" s="472"/>
      <c r="IO5" s="472"/>
      <c r="IP5" s="472"/>
      <c r="IQ5" s="472"/>
      <c r="IR5" s="472"/>
      <c r="IS5" s="472"/>
      <c r="IT5" s="472"/>
      <c r="IU5" s="472"/>
      <c r="IV5" s="472"/>
      <c r="IW5" s="472"/>
      <c r="IX5" s="472"/>
      <c r="IY5" s="472"/>
      <c r="IZ5" s="472"/>
      <c r="JA5" s="472"/>
      <c r="JB5" s="472"/>
      <c r="JC5" s="472"/>
      <c r="JD5" s="472"/>
      <c r="JE5" s="472"/>
      <c r="JF5" s="472"/>
      <c r="JG5" s="472"/>
      <c r="JH5" s="472"/>
      <c r="JI5" s="472"/>
      <c r="JJ5" s="472"/>
      <c r="JK5" s="472"/>
      <c r="JL5" s="472"/>
      <c r="JM5" s="472"/>
      <c r="JN5" s="472"/>
      <c r="JO5" s="472"/>
      <c r="JP5" s="472"/>
      <c r="JQ5" s="472"/>
      <c r="JR5" s="472"/>
    </row>
    <row r="6" spans="1:298" s="283" customFormat="1" ht="23.45" customHeight="1">
      <c r="A6" s="711"/>
      <c r="B6" s="728" t="s">
        <v>24</v>
      </c>
      <c r="D6" s="686"/>
      <c r="J6" s="708"/>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472"/>
      <c r="BM6" s="472"/>
      <c r="BN6" s="472"/>
      <c r="BO6" s="472"/>
      <c r="BP6" s="472"/>
      <c r="BQ6" s="472"/>
      <c r="BR6" s="472"/>
      <c r="BS6" s="281"/>
      <c r="BT6" s="281"/>
      <c r="BU6" s="281"/>
      <c r="BV6" s="281"/>
      <c r="BW6" s="281"/>
      <c r="BX6" s="472"/>
      <c r="BY6" s="472"/>
      <c r="BZ6" s="472"/>
      <c r="CA6" s="472"/>
      <c r="CB6" s="472"/>
      <c r="CC6" s="472"/>
      <c r="CD6" s="472"/>
      <c r="CE6" s="472"/>
      <c r="CF6" s="472"/>
      <c r="CG6" s="472"/>
      <c r="CH6" s="472"/>
      <c r="CI6" s="472"/>
      <c r="CJ6" s="472"/>
      <c r="CK6" s="472"/>
      <c r="CL6" s="472"/>
      <c r="CM6" s="472"/>
      <c r="CN6" s="472"/>
      <c r="CO6" s="472"/>
      <c r="CP6" s="472"/>
      <c r="CQ6" s="472"/>
      <c r="CR6" s="472"/>
      <c r="CS6" s="472"/>
      <c r="CT6" s="472"/>
      <c r="CU6" s="472"/>
      <c r="CV6" s="472"/>
      <c r="CW6" s="472"/>
      <c r="CX6" s="472"/>
      <c r="CY6" s="472"/>
      <c r="CZ6" s="472"/>
      <c r="DA6" s="472"/>
      <c r="DB6" s="472"/>
      <c r="DC6" s="472"/>
      <c r="DD6" s="472"/>
      <c r="DE6" s="472"/>
      <c r="DF6" s="472"/>
      <c r="DG6" s="472"/>
      <c r="DH6" s="472"/>
      <c r="DI6" s="472"/>
      <c r="DJ6" s="472"/>
      <c r="DK6" s="472"/>
      <c r="DL6" s="472"/>
      <c r="DM6" s="472"/>
      <c r="DN6" s="472"/>
      <c r="DO6" s="472"/>
      <c r="DP6" s="472"/>
      <c r="DQ6" s="472"/>
      <c r="DR6" s="472"/>
      <c r="DS6" s="472"/>
      <c r="DT6" s="472"/>
      <c r="DU6" s="472"/>
      <c r="DV6" s="472"/>
      <c r="DW6" s="472"/>
      <c r="DX6" s="472"/>
      <c r="DY6" s="472"/>
      <c r="DZ6" s="472"/>
      <c r="EA6" s="472"/>
      <c r="EB6" s="472"/>
      <c r="EC6" s="472"/>
      <c r="ED6" s="472"/>
      <c r="EE6" s="472"/>
      <c r="EF6" s="472"/>
      <c r="EG6" s="472"/>
      <c r="EH6" s="472"/>
      <c r="EI6" s="472"/>
      <c r="EJ6" s="472"/>
      <c r="EK6" s="472"/>
      <c r="EL6" s="472"/>
      <c r="EM6" s="472"/>
      <c r="EN6" s="472"/>
      <c r="EO6" s="472"/>
      <c r="EP6" s="472"/>
      <c r="EQ6" s="472"/>
      <c r="ER6" s="472"/>
      <c r="ES6" s="472"/>
      <c r="ET6" s="472"/>
      <c r="EU6" s="472"/>
      <c r="EV6" s="472"/>
      <c r="EW6" s="472"/>
      <c r="EX6" s="472"/>
      <c r="EY6" s="472"/>
      <c r="EZ6" s="472"/>
      <c r="FA6" s="472"/>
      <c r="FB6" s="472"/>
      <c r="FC6" s="472"/>
      <c r="FD6" s="472"/>
      <c r="FE6" s="472"/>
      <c r="FF6" s="472"/>
      <c r="FG6" s="472"/>
      <c r="FH6" s="472"/>
      <c r="FI6" s="472"/>
      <c r="FJ6" s="472"/>
      <c r="FK6" s="472"/>
      <c r="FL6" s="472"/>
      <c r="FM6" s="472"/>
      <c r="FN6" s="472"/>
      <c r="FO6" s="472"/>
      <c r="FP6" s="472"/>
      <c r="FQ6" s="472"/>
      <c r="FR6" s="472"/>
      <c r="FS6" s="472"/>
      <c r="FT6" s="472"/>
      <c r="FU6" s="472"/>
      <c r="FV6" s="472"/>
      <c r="FW6" s="472"/>
      <c r="FX6" s="472"/>
      <c r="FY6" s="472"/>
      <c r="FZ6" s="472"/>
      <c r="GA6" s="472"/>
      <c r="GB6" s="472"/>
      <c r="GC6" s="472"/>
      <c r="GD6" s="472"/>
      <c r="GE6" s="472"/>
      <c r="GF6" s="472"/>
      <c r="GG6" s="472"/>
      <c r="GH6" s="472"/>
      <c r="GI6" s="472"/>
      <c r="GJ6" s="472"/>
      <c r="GK6" s="472"/>
      <c r="GL6" s="472"/>
      <c r="GM6" s="472"/>
      <c r="GN6" s="472"/>
      <c r="GO6" s="472"/>
      <c r="GP6" s="472"/>
      <c r="GQ6" s="472"/>
      <c r="GR6" s="472"/>
      <c r="GS6" s="472"/>
      <c r="GT6" s="472"/>
      <c r="GU6" s="472"/>
      <c r="GV6" s="472"/>
      <c r="GW6" s="472"/>
      <c r="GX6" s="472"/>
      <c r="GY6" s="472"/>
      <c r="GZ6" s="472"/>
      <c r="HA6" s="472"/>
      <c r="HB6" s="472"/>
      <c r="HC6" s="472"/>
      <c r="HD6" s="472"/>
      <c r="HE6" s="472"/>
      <c r="HF6" s="472"/>
      <c r="HG6" s="472"/>
      <c r="HH6" s="472"/>
      <c r="HI6" s="472"/>
      <c r="HJ6" s="472"/>
      <c r="HK6" s="472"/>
      <c r="HL6" s="472"/>
      <c r="HM6" s="472"/>
      <c r="HN6" s="472"/>
      <c r="HO6" s="472"/>
      <c r="HP6" s="472"/>
      <c r="HQ6" s="472"/>
      <c r="HR6" s="472"/>
      <c r="HS6" s="472"/>
      <c r="HT6" s="472"/>
      <c r="HU6" s="472"/>
      <c r="HV6" s="472"/>
      <c r="HW6" s="472"/>
      <c r="HX6" s="472"/>
      <c r="HY6" s="472"/>
      <c r="HZ6" s="472"/>
      <c r="IA6" s="472"/>
      <c r="IB6" s="472"/>
      <c r="IC6" s="472"/>
      <c r="ID6" s="472"/>
      <c r="IE6" s="472"/>
      <c r="IF6" s="472"/>
      <c r="IG6" s="472"/>
      <c r="IH6" s="472"/>
      <c r="II6" s="472"/>
      <c r="IJ6" s="472"/>
      <c r="IK6" s="472"/>
      <c r="IL6" s="472"/>
      <c r="IM6" s="472"/>
      <c r="IN6" s="472"/>
      <c r="IO6" s="472"/>
      <c r="IP6" s="472"/>
      <c r="IQ6" s="472"/>
      <c r="IR6" s="472"/>
      <c r="IS6" s="472"/>
      <c r="IT6" s="472"/>
      <c r="IU6" s="472"/>
      <c r="IV6" s="472"/>
      <c r="IW6" s="472"/>
      <c r="IX6" s="472"/>
      <c r="IY6" s="472"/>
      <c r="IZ6" s="472"/>
      <c r="JA6" s="472"/>
      <c r="JB6" s="472"/>
      <c r="JC6" s="472"/>
      <c r="JD6" s="472"/>
      <c r="JE6" s="472"/>
      <c r="JF6" s="472"/>
      <c r="JG6" s="472"/>
      <c r="JH6" s="472"/>
      <c r="JI6" s="472"/>
      <c r="JJ6" s="472"/>
      <c r="JK6" s="472"/>
      <c r="JL6" s="472"/>
      <c r="JM6" s="472"/>
      <c r="JN6" s="472"/>
      <c r="JO6" s="472"/>
      <c r="JP6" s="472"/>
      <c r="JQ6" s="472"/>
      <c r="JR6" s="472"/>
      <c r="JS6" s="282"/>
      <c r="JT6" s="282"/>
      <c r="JU6" s="282"/>
      <c r="JV6" s="282"/>
      <c r="JW6" s="282"/>
      <c r="JX6" s="282"/>
      <c r="JY6" s="282"/>
      <c r="JZ6" s="282"/>
      <c r="KA6" s="282"/>
      <c r="KB6" s="282"/>
      <c r="KC6" s="282"/>
      <c r="KD6" s="282"/>
      <c r="KE6" s="282"/>
      <c r="KF6" s="282"/>
      <c r="KG6" s="282"/>
      <c r="KH6" s="282"/>
      <c r="KI6" s="282"/>
      <c r="KJ6" s="282"/>
      <c r="KK6" s="282"/>
      <c r="KL6" s="282"/>
    </row>
    <row r="7" spans="1:298" s="283" customFormat="1" ht="23.45" customHeight="1">
      <c r="A7" s="706"/>
      <c r="B7" s="729" t="s">
        <v>25</v>
      </c>
      <c r="J7" s="708"/>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c r="GV7" s="281"/>
      <c r="GW7" s="281"/>
      <c r="GX7" s="281"/>
      <c r="GY7" s="281"/>
      <c r="GZ7" s="281"/>
      <c r="HA7" s="281"/>
      <c r="HB7" s="281"/>
      <c r="HC7" s="281"/>
      <c r="HD7" s="281"/>
      <c r="HE7" s="281"/>
      <c r="HF7" s="281"/>
      <c r="HG7" s="281"/>
      <c r="HH7" s="281"/>
      <c r="HI7" s="281"/>
      <c r="HJ7" s="281"/>
      <c r="HK7" s="281"/>
      <c r="HL7" s="281"/>
      <c r="HM7" s="281"/>
      <c r="HN7" s="281"/>
      <c r="HO7" s="281"/>
      <c r="HP7" s="281"/>
      <c r="HQ7" s="281"/>
      <c r="HR7" s="281"/>
      <c r="HS7" s="281"/>
      <c r="HT7" s="281"/>
      <c r="HU7" s="281"/>
      <c r="HV7" s="281"/>
      <c r="HW7" s="281"/>
      <c r="HX7" s="281"/>
      <c r="HY7" s="281"/>
      <c r="HZ7" s="281"/>
      <c r="IA7" s="281"/>
      <c r="IB7" s="281"/>
      <c r="IC7" s="281"/>
      <c r="ID7" s="281"/>
      <c r="IE7" s="281"/>
      <c r="IF7" s="281"/>
      <c r="IG7" s="281"/>
      <c r="IH7" s="281"/>
      <c r="II7" s="281"/>
      <c r="IJ7" s="281"/>
      <c r="IK7" s="281"/>
      <c r="IL7" s="281"/>
      <c r="IM7" s="281"/>
      <c r="IN7" s="281"/>
      <c r="IO7" s="281"/>
      <c r="IP7" s="281"/>
      <c r="IQ7" s="281"/>
      <c r="IR7" s="281"/>
      <c r="IS7" s="281"/>
      <c r="IT7" s="281"/>
      <c r="IU7" s="281"/>
      <c r="IV7" s="281"/>
      <c r="IW7" s="281"/>
      <c r="IX7" s="281"/>
      <c r="IY7" s="281"/>
      <c r="IZ7" s="281"/>
      <c r="JA7" s="281"/>
      <c r="JB7" s="281"/>
      <c r="JC7" s="281"/>
      <c r="JD7" s="281"/>
      <c r="JE7" s="281"/>
      <c r="JF7" s="281"/>
      <c r="JG7" s="281"/>
      <c r="JH7" s="281"/>
      <c r="JI7" s="281"/>
      <c r="JJ7" s="281"/>
      <c r="JK7" s="281"/>
      <c r="JL7" s="281"/>
      <c r="JM7" s="281"/>
      <c r="JN7" s="281"/>
      <c r="JO7" s="281"/>
      <c r="JP7" s="281"/>
      <c r="JQ7" s="281"/>
      <c r="JR7" s="281"/>
      <c r="JS7" s="282"/>
      <c r="JT7" s="282"/>
      <c r="JU7" s="282"/>
      <c r="JV7" s="282"/>
      <c r="JW7" s="282"/>
      <c r="JX7" s="282"/>
      <c r="JY7" s="282"/>
      <c r="JZ7" s="282"/>
      <c r="KA7" s="282"/>
      <c r="KB7" s="282"/>
      <c r="KC7" s="282"/>
      <c r="KD7" s="282"/>
      <c r="KE7" s="282"/>
      <c r="KF7" s="282"/>
      <c r="KG7" s="282"/>
      <c r="KH7" s="282"/>
      <c r="KI7" s="282"/>
      <c r="KJ7" s="282"/>
      <c r="KK7" s="282"/>
      <c r="KL7" s="282"/>
    </row>
    <row r="8" spans="1:298" s="283" customFormat="1" ht="20.25">
      <c r="A8" s="706"/>
      <c r="J8" s="708"/>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c r="GW8" s="281"/>
      <c r="GX8" s="281"/>
      <c r="GY8" s="281"/>
      <c r="GZ8" s="281"/>
      <c r="HA8" s="281"/>
      <c r="HB8" s="281"/>
      <c r="HC8" s="281"/>
      <c r="HD8" s="281"/>
      <c r="HE8" s="281"/>
      <c r="HF8" s="281"/>
      <c r="HG8" s="281"/>
      <c r="HH8" s="281"/>
      <c r="HI8" s="281"/>
      <c r="HJ8" s="281"/>
      <c r="HK8" s="281"/>
      <c r="HL8" s="281"/>
      <c r="HM8" s="281"/>
      <c r="HN8" s="281"/>
      <c r="HO8" s="281"/>
      <c r="HP8" s="281"/>
      <c r="HQ8" s="281"/>
      <c r="HR8" s="281"/>
      <c r="HS8" s="281"/>
      <c r="HT8" s="281"/>
      <c r="HU8" s="281"/>
      <c r="HV8" s="281"/>
      <c r="HW8" s="281"/>
      <c r="HX8" s="281"/>
      <c r="HY8" s="281"/>
      <c r="HZ8" s="281"/>
      <c r="IA8" s="281"/>
      <c r="IB8" s="281"/>
      <c r="IC8" s="281"/>
      <c r="ID8" s="281"/>
      <c r="IE8" s="281"/>
      <c r="IF8" s="281"/>
      <c r="IG8" s="281"/>
      <c r="IH8" s="281"/>
      <c r="II8" s="281"/>
      <c r="IJ8" s="281"/>
      <c r="IK8" s="281"/>
      <c r="IL8" s="281"/>
      <c r="IM8" s="281"/>
      <c r="IN8" s="281"/>
      <c r="IO8" s="281"/>
      <c r="IP8" s="281"/>
      <c r="IQ8" s="281"/>
      <c r="IR8" s="281"/>
      <c r="IS8" s="281"/>
      <c r="IT8" s="281"/>
      <c r="IU8" s="281"/>
      <c r="IV8" s="281"/>
      <c r="IW8" s="281"/>
      <c r="IX8" s="281"/>
      <c r="IY8" s="281"/>
      <c r="IZ8" s="281"/>
      <c r="JA8" s="281"/>
      <c r="JB8" s="281"/>
      <c r="JC8" s="281"/>
      <c r="JD8" s="281"/>
      <c r="JE8" s="281"/>
      <c r="JF8" s="281"/>
      <c r="JG8" s="281"/>
      <c r="JH8" s="281"/>
      <c r="JI8" s="281"/>
      <c r="JJ8" s="281"/>
      <c r="JK8" s="281"/>
      <c r="JL8" s="281"/>
      <c r="JM8" s="281"/>
      <c r="JN8" s="281"/>
      <c r="JO8" s="281"/>
      <c r="JP8" s="281"/>
      <c r="JQ8" s="281"/>
      <c r="JR8" s="281"/>
      <c r="JS8" s="282"/>
      <c r="JT8" s="282"/>
      <c r="JU8" s="282"/>
      <c r="JV8" s="282"/>
      <c r="JW8" s="282"/>
      <c r="JX8" s="282"/>
      <c r="JY8" s="282"/>
      <c r="JZ8" s="282"/>
      <c r="KA8" s="282"/>
      <c r="KB8" s="282"/>
      <c r="KC8" s="282"/>
      <c r="KD8" s="282"/>
      <c r="KE8" s="282"/>
      <c r="KF8" s="282"/>
      <c r="KG8" s="282"/>
      <c r="KH8" s="282"/>
      <c r="KI8" s="282"/>
      <c r="KJ8" s="282"/>
      <c r="KK8" s="282"/>
      <c r="KL8" s="282"/>
    </row>
    <row r="9" spans="1:298" s="283" customFormat="1" ht="25.5">
      <c r="A9" s="730"/>
      <c r="B9" s="731" t="s">
        <v>363</v>
      </c>
      <c r="C9" s="282"/>
      <c r="D9" s="282"/>
      <c r="E9" s="282"/>
      <c r="F9" s="282"/>
      <c r="G9" s="282"/>
      <c r="H9" s="282"/>
      <c r="I9" s="282"/>
      <c r="J9" s="732"/>
      <c r="K9" s="282"/>
      <c r="L9" s="282"/>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c r="DH9" s="282"/>
      <c r="DI9" s="282"/>
      <c r="DJ9" s="282"/>
      <c r="DK9" s="282"/>
      <c r="DL9" s="282"/>
      <c r="DM9" s="282"/>
      <c r="DN9" s="282"/>
      <c r="DO9" s="282"/>
      <c r="DP9" s="282"/>
      <c r="DQ9" s="282"/>
      <c r="DR9" s="282"/>
      <c r="DS9" s="282"/>
      <c r="DT9" s="282"/>
      <c r="DU9" s="282"/>
      <c r="DV9" s="282"/>
      <c r="DW9" s="282"/>
      <c r="DX9" s="282"/>
      <c r="DY9" s="282"/>
      <c r="DZ9" s="282"/>
      <c r="EA9" s="282"/>
      <c r="EB9" s="282"/>
      <c r="EC9" s="282"/>
      <c r="ED9" s="282"/>
      <c r="EE9" s="282"/>
      <c r="EF9" s="282"/>
      <c r="EG9" s="282"/>
      <c r="EH9" s="282"/>
      <c r="EI9" s="282"/>
      <c r="EJ9" s="282"/>
      <c r="EK9" s="282"/>
      <c r="EL9" s="282"/>
      <c r="EM9" s="282"/>
      <c r="EN9" s="282"/>
      <c r="EO9" s="282"/>
      <c r="EP9" s="282"/>
      <c r="EQ9" s="282"/>
      <c r="ER9" s="282"/>
      <c r="ES9" s="282"/>
      <c r="ET9" s="282"/>
      <c r="EU9" s="282"/>
      <c r="EV9" s="282"/>
      <c r="EW9" s="282"/>
      <c r="EX9" s="282"/>
      <c r="EY9" s="282"/>
      <c r="EZ9" s="282"/>
      <c r="FA9" s="282"/>
      <c r="FB9" s="282"/>
      <c r="FC9" s="282"/>
      <c r="FD9" s="282"/>
      <c r="FE9" s="282"/>
      <c r="FF9" s="282"/>
      <c r="FG9" s="282"/>
      <c r="FH9" s="282"/>
      <c r="FI9" s="282"/>
      <c r="FJ9" s="282"/>
      <c r="FK9" s="282"/>
      <c r="FL9" s="282"/>
      <c r="FM9" s="282"/>
      <c r="FN9" s="282"/>
      <c r="FO9" s="282"/>
      <c r="FP9" s="282"/>
      <c r="FQ9" s="282"/>
      <c r="FR9" s="282"/>
      <c r="FS9" s="282"/>
      <c r="FT9" s="282"/>
      <c r="FU9" s="282"/>
      <c r="FV9" s="282"/>
      <c r="FW9" s="282"/>
      <c r="FX9" s="282"/>
      <c r="FY9" s="282"/>
      <c r="FZ9" s="282"/>
      <c r="GA9" s="282"/>
      <c r="GB9" s="282"/>
      <c r="GC9" s="282"/>
      <c r="GD9" s="282"/>
      <c r="GE9" s="282"/>
      <c r="GF9" s="282"/>
      <c r="GG9" s="282"/>
      <c r="GH9" s="282"/>
      <c r="GI9" s="282"/>
      <c r="GJ9" s="282"/>
      <c r="GK9" s="282"/>
      <c r="GL9" s="282"/>
      <c r="GM9" s="282"/>
      <c r="GN9" s="282"/>
      <c r="GO9" s="282"/>
      <c r="GP9" s="282"/>
      <c r="GQ9" s="282"/>
      <c r="GR9" s="282"/>
      <c r="GS9" s="282"/>
      <c r="GT9" s="282"/>
      <c r="GU9" s="282"/>
      <c r="GV9" s="282"/>
      <c r="GW9" s="282"/>
      <c r="GX9" s="282"/>
      <c r="GY9" s="282"/>
      <c r="GZ9" s="282"/>
      <c r="HA9" s="282"/>
      <c r="HB9" s="282"/>
      <c r="HC9" s="282"/>
      <c r="HD9" s="282"/>
      <c r="HE9" s="282"/>
      <c r="HF9" s="282"/>
      <c r="HG9" s="282"/>
      <c r="HH9" s="282"/>
      <c r="HI9" s="282"/>
      <c r="HJ9" s="282"/>
      <c r="HK9" s="282"/>
      <c r="HL9" s="282"/>
      <c r="HM9" s="282"/>
      <c r="HN9" s="282"/>
      <c r="HO9" s="282"/>
      <c r="HP9" s="282"/>
      <c r="HQ9" s="282"/>
      <c r="HR9" s="282"/>
      <c r="HS9" s="282"/>
      <c r="HT9" s="282"/>
      <c r="HU9" s="282"/>
      <c r="HV9" s="282"/>
      <c r="HW9" s="282"/>
      <c r="HX9" s="282"/>
      <c r="HY9" s="282"/>
      <c r="HZ9" s="282"/>
      <c r="IA9" s="282"/>
      <c r="IB9" s="282"/>
      <c r="IC9" s="282"/>
      <c r="ID9" s="282"/>
      <c r="IE9" s="282"/>
      <c r="IF9" s="282"/>
      <c r="IG9" s="282"/>
      <c r="IH9" s="282"/>
      <c r="II9" s="282"/>
      <c r="IJ9" s="282"/>
      <c r="IK9" s="282"/>
      <c r="IL9" s="282"/>
      <c r="IM9" s="282"/>
      <c r="IN9" s="282"/>
      <c r="IO9" s="282"/>
      <c r="IP9" s="282"/>
      <c r="IQ9" s="282"/>
      <c r="IR9" s="282"/>
      <c r="IS9" s="282"/>
      <c r="IT9" s="282"/>
      <c r="IU9" s="282"/>
      <c r="IV9" s="282"/>
      <c r="IW9" s="282"/>
      <c r="IX9" s="282"/>
      <c r="IY9" s="282"/>
      <c r="IZ9" s="282"/>
      <c r="JA9" s="282"/>
      <c r="JB9" s="282"/>
      <c r="JC9" s="282"/>
      <c r="JD9" s="282"/>
      <c r="JE9" s="282"/>
      <c r="JF9" s="282"/>
      <c r="JG9" s="282"/>
      <c r="JH9" s="282"/>
      <c r="JI9" s="282"/>
      <c r="JJ9" s="282"/>
      <c r="JK9" s="282"/>
      <c r="JL9" s="282"/>
      <c r="JM9" s="282"/>
      <c r="JN9" s="282"/>
      <c r="JO9" s="282"/>
      <c r="JP9" s="282"/>
      <c r="JQ9" s="282"/>
      <c r="JR9" s="282"/>
      <c r="JS9" s="282"/>
      <c r="JT9" s="282"/>
      <c r="JU9" s="282"/>
      <c r="JV9" s="282"/>
      <c r="JW9" s="282"/>
      <c r="JX9" s="282"/>
      <c r="JY9" s="282"/>
      <c r="JZ9" s="282"/>
      <c r="KA9" s="282"/>
      <c r="KB9" s="282"/>
      <c r="KC9" s="282"/>
      <c r="KD9" s="282"/>
      <c r="KE9" s="282"/>
      <c r="KF9" s="282"/>
      <c r="KG9" s="282"/>
      <c r="KH9" s="282"/>
      <c r="KI9" s="282"/>
      <c r="KJ9" s="282"/>
      <c r="KK9" s="282"/>
      <c r="KL9" s="282"/>
    </row>
    <row r="10" spans="1:298">
      <c r="A10" s="706"/>
      <c r="B10" s="713" t="s">
        <v>2466</v>
      </c>
      <c r="C10" s="283"/>
      <c r="D10" s="283"/>
      <c r="E10" s="283"/>
      <c r="F10" s="283"/>
      <c r="G10" s="283"/>
      <c r="H10" s="283"/>
      <c r="I10" s="283"/>
      <c r="J10" s="708"/>
      <c r="BJ10" s="281"/>
    </row>
    <row r="11" spans="1:298" ht="17.25">
      <c r="A11" s="706"/>
      <c r="B11" s="733"/>
      <c r="C11" s="283"/>
      <c r="D11" s="283"/>
      <c r="E11" s="283"/>
      <c r="F11" s="283"/>
      <c r="G11" s="283"/>
      <c r="H11" s="283"/>
      <c r="I11" s="283"/>
      <c r="J11" s="708"/>
      <c r="BJ11" s="281"/>
    </row>
    <row r="12" spans="1:298" ht="17.25" customHeight="1">
      <c r="A12" s="706">
        <v>3.1</v>
      </c>
      <c r="B12" s="284" t="s">
        <v>2387</v>
      </c>
      <c r="C12" s="283"/>
      <c r="D12" s="283"/>
      <c r="E12" s="283"/>
      <c r="F12" s="283"/>
      <c r="G12" s="283"/>
      <c r="H12" s="283"/>
      <c r="I12" s="283"/>
      <c r="J12" s="708"/>
      <c r="BJ12" s="281"/>
    </row>
    <row r="13" spans="1:298">
      <c r="A13" s="706"/>
      <c r="B13" s="688" t="s">
        <v>48</v>
      </c>
      <c r="C13" s="689" t="s">
        <v>2451</v>
      </c>
      <c r="D13" s="283"/>
      <c r="E13" s="283"/>
      <c r="F13" s="283"/>
      <c r="G13" s="283"/>
      <c r="H13" s="283"/>
      <c r="I13" s="283"/>
      <c r="J13" s="708"/>
      <c r="BF13" s="350"/>
      <c r="BJ13" s="281"/>
    </row>
    <row r="14" spans="1:298">
      <c r="A14" s="706"/>
      <c r="B14" s="690" t="s">
        <v>203</v>
      </c>
      <c r="C14" s="691">
        <f>קבועים!B84</f>
        <v>0</v>
      </c>
      <c r="D14" s="283"/>
      <c r="E14" s="283"/>
      <c r="F14" s="283"/>
      <c r="G14" s="283"/>
      <c r="H14" s="283"/>
      <c r="I14" s="283"/>
      <c r="J14" s="708"/>
      <c r="BF14" s="350"/>
      <c r="BJ14" s="281"/>
    </row>
    <row r="15" spans="1:298">
      <c r="A15" s="706"/>
      <c r="B15" s="293"/>
      <c r="C15" s="293"/>
      <c r="D15" s="293"/>
      <c r="E15" s="293"/>
      <c r="F15" s="293"/>
      <c r="G15" s="293"/>
      <c r="H15" s="293"/>
      <c r="I15" s="293"/>
      <c r="J15" s="734"/>
    </row>
    <row r="16" spans="1:298">
      <c r="A16" s="706">
        <v>3.2</v>
      </c>
      <c r="B16" s="687" t="s">
        <v>336</v>
      </c>
      <c r="C16" s="283"/>
      <c r="D16" s="283"/>
      <c r="E16" s="283"/>
      <c r="F16" s="283"/>
      <c r="G16" s="283"/>
      <c r="H16" s="283"/>
      <c r="I16" s="283"/>
      <c r="J16" s="708"/>
      <c r="BJ16" s="281"/>
    </row>
    <row r="17" spans="1:186">
      <c r="A17" s="706"/>
      <c r="B17" s="317" t="s">
        <v>2452</v>
      </c>
      <c r="C17" s="283"/>
      <c r="D17" s="283"/>
      <c r="E17" s="283"/>
      <c r="F17" s="283"/>
      <c r="G17" s="283"/>
      <c r="H17" s="283"/>
      <c r="I17" s="283"/>
      <c r="J17" s="708"/>
    </row>
    <row r="18" spans="1:186" ht="33">
      <c r="A18" s="706"/>
      <c r="B18" s="688" t="s">
        <v>48</v>
      </c>
      <c r="C18" s="688" t="s">
        <v>201</v>
      </c>
      <c r="D18" s="688" t="s">
        <v>261</v>
      </c>
      <c r="E18" s="689" t="s">
        <v>312</v>
      </c>
      <c r="F18" s="688" t="s">
        <v>2485</v>
      </c>
      <c r="G18" s="283"/>
      <c r="H18" s="283"/>
      <c r="I18" s="283"/>
      <c r="J18" s="708"/>
    </row>
    <row r="19" spans="1:186">
      <c r="A19" s="706"/>
      <c r="B19" s="692" t="s">
        <v>39</v>
      </c>
      <c r="C19" s="693" t="s">
        <v>2486</v>
      </c>
      <c r="D19" s="633"/>
      <c r="E19" s="694">
        <f>IF(OR(D19=0,D19=""),קבועים!$C$199,D19)</f>
        <v>0.47</v>
      </c>
      <c r="F19" s="431">
        <f>E19*C14</f>
        <v>0</v>
      </c>
      <c r="G19" s="283"/>
      <c r="H19" s="283"/>
      <c r="I19" s="283"/>
      <c r="J19" s="708"/>
    </row>
    <row r="20" spans="1:186" s="283" customFormat="1">
      <c r="A20" s="706"/>
      <c r="J20" s="708"/>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350"/>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row>
    <row r="21" spans="1:186" ht="30" hidden="1" customHeight="1" outlineLevel="1">
      <c r="A21" s="706"/>
      <c r="B21" s="644" t="s">
        <v>88</v>
      </c>
      <c r="C21" s="662"/>
      <c r="D21" s="489"/>
      <c r="E21" s="507"/>
      <c r="F21" s="283"/>
      <c r="G21" s="283"/>
      <c r="H21" s="283"/>
      <c r="I21" s="283"/>
      <c r="J21" s="708"/>
      <c r="BJ21" s="281"/>
    </row>
    <row r="22" spans="1:186" s="283" customFormat="1" hidden="1" outlineLevel="1">
      <c r="A22" s="706"/>
      <c r="J22" s="708"/>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350"/>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row>
    <row r="23" spans="1:186" collapsed="1">
      <c r="A23" s="706">
        <v>3.3</v>
      </c>
      <c r="B23" s="687" t="s">
        <v>263</v>
      </c>
      <c r="C23" s="283"/>
      <c r="D23" s="283"/>
      <c r="E23" s="283"/>
      <c r="F23" s="283"/>
      <c r="G23" s="283"/>
      <c r="H23" s="283"/>
      <c r="I23" s="283"/>
      <c r="J23" s="708"/>
      <c r="BJ23" s="281"/>
    </row>
    <row r="24" spans="1:186">
      <c r="A24" s="706"/>
      <c r="B24" s="688" t="s">
        <v>48</v>
      </c>
      <c r="C24" s="689" t="s">
        <v>2451</v>
      </c>
      <c r="D24" s="283"/>
      <c r="E24" s="283"/>
      <c r="F24" s="283"/>
      <c r="G24" s="283"/>
      <c r="H24" s="283"/>
      <c r="I24" s="283"/>
      <c r="J24" s="708"/>
      <c r="BJ24" s="281"/>
    </row>
    <row r="25" spans="1:186">
      <c r="A25" s="706"/>
      <c r="B25" s="690" t="s">
        <v>203</v>
      </c>
      <c r="C25" s="431">
        <f>קבועים!B123</f>
        <v>0</v>
      </c>
      <c r="D25" s="283"/>
      <c r="E25" s="283"/>
      <c r="F25" s="283"/>
      <c r="G25" s="283"/>
      <c r="H25" s="283"/>
      <c r="I25" s="283"/>
      <c r="J25" s="708"/>
      <c r="BF25" s="350"/>
      <c r="BJ25" s="281"/>
    </row>
    <row r="26" spans="1:186" s="283" customFormat="1">
      <c r="A26" s="706"/>
      <c r="J26" s="708"/>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350"/>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row>
    <row r="27" spans="1:186" ht="15" customHeight="1">
      <c r="A27" s="706">
        <v>3.4</v>
      </c>
      <c r="B27" s="687" t="s">
        <v>297</v>
      </c>
      <c r="C27" s="283"/>
      <c r="D27" s="283"/>
      <c r="E27" s="283"/>
      <c r="F27" s="283"/>
      <c r="G27" s="283"/>
      <c r="H27" s="283"/>
      <c r="I27" s="283"/>
      <c r="J27" s="708"/>
      <c r="BJ27" s="281"/>
    </row>
    <row r="28" spans="1:186">
      <c r="A28" s="706"/>
      <c r="B28" s="688" t="s">
        <v>48</v>
      </c>
      <c r="C28" s="688" t="s">
        <v>201</v>
      </c>
      <c r="D28" s="688" t="s">
        <v>2453</v>
      </c>
      <c r="E28" s="283"/>
      <c r="F28" s="283"/>
      <c r="G28" s="283"/>
      <c r="H28" s="283"/>
      <c r="I28" s="283"/>
      <c r="J28" s="708"/>
      <c r="BI28" s="350"/>
      <c r="BJ28" s="281"/>
    </row>
    <row r="29" spans="1:186">
      <c r="A29" s="706"/>
      <c r="B29" s="692" t="s">
        <v>39</v>
      </c>
      <c r="C29" s="693" t="s">
        <v>2484</v>
      </c>
      <c r="D29" s="431">
        <f>E19*C25</f>
        <v>0</v>
      </c>
      <c r="E29" s="283"/>
      <c r="F29" s="283"/>
      <c r="G29" s="283"/>
      <c r="H29" s="283"/>
      <c r="I29" s="283"/>
      <c r="J29" s="708"/>
      <c r="BI29" s="350"/>
      <c r="BJ29" s="281"/>
    </row>
    <row r="30" spans="1:186">
      <c r="A30" s="706"/>
      <c r="B30" s="283"/>
      <c r="C30" s="283"/>
      <c r="D30" s="283"/>
      <c r="E30" s="283"/>
      <c r="F30" s="283"/>
      <c r="G30" s="283"/>
      <c r="H30" s="283"/>
      <c r="I30" s="283"/>
      <c r="J30" s="708"/>
    </row>
    <row r="31" spans="1:186" ht="32.450000000000003" hidden="1" customHeight="1" outlineLevel="1">
      <c r="A31" s="706"/>
      <c r="B31" s="644" t="s">
        <v>88</v>
      </c>
      <c r="C31" s="662"/>
      <c r="D31" s="489"/>
      <c r="E31" s="507"/>
      <c r="F31" s="283"/>
      <c r="G31" s="283"/>
      <c r="H31" s="283"/>
      <c r="I31" s="283"/>
      <c r="J31" s="708"/>
      <c r="BJ31" s="281"/>
    </row>
    <row r="32" spans="1:186" s="283" customFormat="1" hidden="1" outlineLevel="1">
      <c r="A32" s="706"/>
      <c r="J32" s="708"/>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350"/>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row>
    <row r="33" spans="1:62" ht="15" customHeight="1" collapsed="1">
      <c r="A33" s="706">
        <v>3.5</v>
      </c>
      <c r="B33" s="687" t="s">
        <v>264</v>
      </c>
      <c r="C33" s="283"/>
      <c r="D33" s="283"/>
      <c r="E33" s="283"/>
      <c r="F33" s="283"/>
      <c r="G33" s="283"/>
      <c r="H33" s="283"/>
      <c r="I33" s="283"/>
      <c r="J33" s="708"/>
      <c r="BJ33" s="281"/>
    </row>
    <row r="34" spans="1:62" ht="15" customHeight="1">
      <c r="A34" s="706"/>
      <c r="B34" s="824" t="s">
        <v>2398</v>
      </c>
      <c r="C34" s="847"/>
      <c r="D34" s="847"/>
      <c r="E34" s="847"/>
      <c r="F34" s="847"/>
      <c r="G34" s="283"/>
      <c r="H34" s="283"/>
      <c r="I34" s="283"/>
      <c r="J34" s="708"/>
      <c r="BJ34" s="281"/>
    </row>
    <row r="35" spans="1:62" ht="15" customHeight="1">
      <c r="A35" s="706"/>
      <c r="B35" s="824" t="s">
        <v>2406</v>
      </c>
      <c r="C35" s="824"/>
      <c r="D35" s="824"/>
      <c r="E35" s="824"/>
      <c r="F35" s="824"/>
      <c r="G35" s="283"/>
      <c r="H35" s="283"/>
      <c r="I35" s="283"/>
      <c r="J35" s="708"/>
      <c r="BJ35" s="281"/>
    </row>
    <row r="36" spans="1:62" ht="15" customHeight="1">
      <c r="A36" s="706"/>
      <c r="B36" s="824" t="s">
        <v>2474</v>
      </c>
      <c r="C36" s="847"/>
      <c r="D36" s="847"/>
      <c r="E36" s="847"/>
      <c r="F36" s="847"/>
      <c r="G36" s="283"/>
      <c r="H36" s="283"/>
      <c r="I36" s="283"/>
      <c r="J36" s="708"/>
      <c r="BJ36" s="281"/>
    </row>
    <row r="37" spans="1:62" ht="15" customHeight="1">
      <c r="A37" s="706"/>
      <c r="B37" s="777"/>
      <c r="C37" s="781"/>
      <c r="D37" s="781"/>
      <c r="E37" s="781"/>
      <c r="F37" s="781"/>
      <c r="G37" s="283"/>
      <c r="H37" s="283"/>
      <c r="I37" s="283"/>
      <c r="J37" s="708"/>
      <c r="BJ37" s="281"/>
    </row>
    <row r="38" spans="1:62">
      <c r="A38" s="706"/>
      <c r="B38" s="688" t="s">
        <v>48</v>
      </c>
      <c r="C38" s="695" t="s">
        <v>2454</v>
      </c>
      <c r="D38" s="696" t="s">
        <v>267</v>
      </c>
      <c r="E38" s="696" t="s">
        <v>2455</v>
      </c>
      <c r="F38" s="696" t="s">
        <v>291</v>
      </c>
      <c r="G38" s="696" t="s">
        <v>276</v>
      </c>
      <c r="H38" s="283"/>
      <c r="I38" s="283"/>
      <c r="J38" s="708"/>
    </row>
    <row r="39" spans="1:62">
      <c r="A39" s="706"/>
      <c r="B39" s="690" t="s">
        <v>203</v>
      </c>
      <c r="C39" s="697">
        <f>(C14-C25)*E$19</f>
        <v>0</v>
      </c>
      <c r="D39" s="650">
        <f>IF(OR(קבועים!B191="",קבועים!B191=0),0,קבועים!B191)</f>
        <v>0</v>
      </c>
      <c r="E39" s="650">
        <f>IF(OR(קבועים!D191=0,C39=0),0,C39/קבועים!D191)</f>
        <v>0</v>
      </c>
      <c r="F39" s="697">
        <f>IF(C39=0,0,NPV(0.07,קבועים!D191:X191))</f>
        <v>0</v>
      </c>
      <c r="G39" s="698">
        <f>IF(C39=0,0,IF(C39&lt;0,"-",קבועים!C191/C39))</f>
        <v>0</v>
      </c>
      <c r="H39" s="283"/>
      <c r="I39" s="283"/>
      <c r="J39" s="708"/>
    </row>
    <row r="40" spans="1:62">
      <c r="A40" s="706"/>
      <c r="B40" s="317"/>
      <c r="C40" s="283"/>
      <c r="D40" s="283"/>
      <c r="E40" s="283"/>
      <c r="F40" s="283"/>
      <c r="G40" s="283"/>
      <c r="H40" s="283"/>
      <c r="I40" s="283"/>
      <c r="J40" s="708"/>
    </row>
    <row r="41" spans="1:62" ht="31.5" hidden="1" customHeight="1" outlineLevel="1">
      <c r="A41" s="706"/>
      <c r="B41" s="644" t="s">
        <v>88</v>
      </c>
      <c r="C41" s="662"/>
      <c r="D41" s="489"/>
      <c r="E41" s="507"/>
      <c r="F41" s="283"/>
      <c r="G41" s="283"/>
      <c r="H41" s="283"/>
      <c r="I41" s="283"/>
      <c r="J41" s="708"/>
      <c r="BJ41" s="281"/>
    </row>
    <row r="42" spans="1:62" collapsed="1">
      <c r="A42" s="706"/>
      <c r="B42" s="489"/>
      <c r="C42" s="699"/>
      <c r="D42" s="489"/>
      <c r="E42" s="507"/>
      <c r="F42" s="283"/>
      <c r="G42" s="283"/>
      <c r="H42" s="283"/>
      <c r="I42" s="283"/>
      <c r="J42" s="708"/>
      <c r="BJ42" s="281"/>
    </row>
    <row r="43" spans="1:62">
      <c r="A43" s="706"/>
      <c r="B43" s="489"/>
      <c r="C43" s="699"/>
      <c r="D43" s="489"/>
      <c r="E43" s="507"/>
      <c r="F43" s="283"/>
      <c r="G43" s="283"/>
      <c r="H43" s="283"/>
      <c r="I43" s="283"/>
      <c r="J43" s="708"/>
      <c r="BJ43" s="281"/>
    </row>
    <row r="44" spans="1:62">
      <c r="A44" s="706"/>
      <c r="B44" s="489"/>
      <c r="C44" s="699"/>
      <c r="D44" s="489"/>
      <c r="E44" s="507"/>
      <c r="F44" s="283"/>
      <c r="G44" s="283"/>
      <c r="H44" s="283"/>
      <c r="I44" s="283"/>
      <c r="J44" s="708"/>
      <c r="BJ44" s="281"/>
    </row>
    <row r="45" spans="1:62">
      <c r="A45" s="706"/>
      <c r="B45" s="489"/>
      <c r="C45" s="699"/>
      <c r="D45" s="489"/>
      <c r="E45" s="507"/>
      <c r="F45" s="283"/>
      <c r="G45" s="283"/>
      <c r="H45" s="283"/>
      <c r="I45" s="283"/>
      <c r="J45" s="708"/>
      <c r="BJ45" s="281"/>
    </row>
    <row r="46" spans="1:62">
      <c r="A46" s="706"/>
      <c r="B46" s="489"/>
      <c r="C46" s="699"/>
      <c r="D46" s="489"/>
      <c r="E46" s="507"/>
      <c r="F46" s="283"/>
      <c r="G46" s="283"/>
      <c r="H46" s="283"/>
      <c r="I46" s="283"/>
      <c r="J46" s="708"/>
      <c r="BJ46" s="281"/>
    </row>
    <row r="47" spans="1:62">
      <c r="A47" s="706"/>
      <c r="B47" s="489"/>
      <c r="C47" s="699"/>
      <c r="D47" s="489"/>
      <c r="E47" s="507"/>
      <c r="F47" s="283"/>
      <c r="G47" s="283"/>
      <c r="H47" s="283"/>
      <c r="I47" s="283"/>
      <c r="J47" s="708"/>
      <c r="BJ47" s="281"/>
    </row>
    <row r="48" spans="1:62">
      <c r="A48" s="706"/>
      <c r="B48" s="489"/>
      <c r="C48" s="699"/>
      <c r="D48" s="489"/>
      <c r="E48" s="507"/>
      <c r="F48" s="283"/>
      <c r="G48" s="283"/>
      <c r="H48" s="283"/>
      <c r="I48" s="283"/>
      <c r="J48" s="708"/>
      <c r="BJ48" s="281"/>
    </row>
    <row r="49" spans="1:62">
      <c r="A49" s="706"/>
      <c r="B49" s="489"/>
      <c r="C49" s="699"/>
      <c r="D49" s="489"/>
      <c r="E49" s="507"/>
      <c r="F49" s="283"/>
      <c r="G49" s="283"/>
      <c r="H49" s="283"/>
      <c r="I49" s="283"/>
      <c r="J49" s="708"/>
      <c r="BJ49" s="281"/>
    </row>
    <row r="50" spans="1:62">
      <c r="A50" s="706"/>
      <c r="B50" s="489"/>
      <c r="C50" s="699"/>
      <c r="D50" s="489"/>
      <c r="E50" s="507"/>
      <c r="F50" s="283"/>
      <c r="G50" s="283"/>
      <c r="H50" s="283"/>
      <c r="I50" s="283"/>
      <c r="J50" s="708"/>
      <c r="BJ50" s="281"/>
    </row>
    <row r="51" spans="1:62">
      <c r="A51" s="706"/>
      <c r="B51" s="489"/>
      <c r="C51" s="699"/>
      <c r="D51" s="489"/>
      <c r="E51" s="507"/>
      <c r="F51" s="283"/>
      <c r="G51" s="283"/>
      <c r="H51" s="283"/>
      <c r="I51" s="283"/>
      <c r="J51" s="708"/>
      <c r="BJ51" s="281"/>
    </row>
    <row r="52" spans="1:62">
      <c r="A52" s="706"/>
      <c r="B52" s="489"/>
      <c r="C52" s="699"/>
      <c r="D52" s="489"/>
      <c r="E52" s="507"/>
      <c r="F52" s="283"/>
      <c r="G52" s="283"/>
      <c r="H52" s="283"/>
      <c r="I52" s="283"/>
      <c r="J52" s="708"/>
      <c r="BJ52" s="281"/>
    </row>
    <row r="53" spans="1:62">
      <c r="A53" s="706"/>
      <c r="B53" s="489"/>
      <c r="C53" s="699"/>
      <c r="D53" s="489"/>
      <c r="E53" s="507"/>
      <c r="F53" s="283"/>
      <c r="G53" s="283"/>
      <c r="H53" s="283"/>
      <c r="I53" s="283"/>
      <c r="J53" s="708"/>
      <c r="BJ53" s="281"/>
    </row>
    <row r="54" spans="1:62">
      <c r="A54" s="706"/>
      <c r="B54" s="489"/>
      <c r="C54" s="699"/>
      <c r="D54" s="489"/>
      <c r="E54" s="507"/>
      <c r="F54" s="283"/>
      <c r="G54" s="283"/>
      <c r="H54" s="283"/>
      <c r="I54" s="283"/>
      <c r="J54" s="708"/>
      <c r="BJ54" s="281"/>
    </row>
    <row r="55" spans="1:62">
      <c r="A55" s="706"/>
      <c r="B55" s="489"/>
      <c r="C55" s="699"/>
      <c r="D55" s="489"/>
      <c r="E55" s="507"/>
      <c r="F55" s="283"/>
      <c r="G55" s="283"/>
      <c r="H55" s="283"/>
      <c r="I55" s="283"/>
      <c r="J55" s="708"/>
      <c r="BJ55" s="281"/>
    </row>
    <row r="56" spans="1:62">
      <c r="A56" s="706"/>
      <c r="B56" s="489"/>
      <c r="C56" s="699"/>
      <c r="D56" s="489"/>
      <c r="E56" s="507"/>
      <c r="F56" s="283"/>
      <c r="G56" s="283"/>
      <c r="H56" s="283"/>
      <c r="I56" s="283"/>
      <c r="J56" s="708"/>
      <c r="BJ56" s="281"/>
    </row>
    <row r="57" spans="1:62" ht="17.25" thickBot="1">
      <c r="A57" s="721"/>
      <c r="B57" s="735"/>
      <c r="C57" s="736"/>
      <c r="D57" s="735"/>
      <c r="E57" s="737"/>
      <c r="F57" s="347"/>
      <c r="G57" s="347"/>
      <c r="H57" s="347"/>
      <c r="I57" s="347"/>
      <c r="J57" s="722"/>
      <c r="BJ57" s="281"/>
    </row>
    <row r="58" spans="1:62">
      <c r="B58" s="489"/>
      <c r="C58" s="699"/>
      <c r="D58" s="489"/>
      <c r="E58" s="507"/>
      <c r="BJ58" s="281"/>
    </row>
    <row r="59" spans="1:62">
      <c r="B59" s="489"/>
      <c r="C59" s="699"/>
      <c r="D59" s="489"/>
      <c r="E59" s="507"/>
      <c r="BJ59" s="281"/>
    </row>
    <row r="60" spans="1:62">
      <c r="B60" s="489"/>
      <c r="C60" s="699"/>
      <c r="D60" s="489"/>
      <c r="E60" s="507"/>
      <c r="BJ60" s="281"/>
    </row>
    <row r="61" spans="1:62">
      <c r="B61" s="489"/>
      <c r="C61" s="699"/>
      <c r="D61" s="489"/>
      <c r="E61" s="507"/>
      <c r="BJ61" s="281"/>
    </row>
    <row r="62" spans="1:62">
      <c r="B62" s="489"/>
      <c r="C62" s="699"/>
      <c r="D62" s="489"/>
      <c r="E62" s="507"/>
      <c r="BJ62" s="281"/>
    </row>
    <row r="63" spans="1:62">
      <c r="B63" s="489"/>
      <c r="C63" s="699"/>
      <c r="D63" s="489"/>
      <c r="E63" s="507"/>
      <c r="BJ63" s="281"/>
    </row>
    <row r="64" spans="1:62">
      <c r="B64" s="489"/>
      <c r="C64" s="699"/>
      <c r="D64" s="489"/>
      <c r="E64" s="507"/>
      <c r="BJ64" s="281"/>
    </row>
    <row r="65" spans="1:191">
      <c r="B65" s="489"/>
      <c r="C65" s="699"/>
      <c r="D65" s="489"/>
      <c r="E65" s="507"/>
      <c r="BJ65" s="281"/>
    </row>
    <row r="66" spans="1:191" s="283" customFormat="1">
      <c r="A66" s="620"/>
      <c r="B66" s="281"/>
      <c r="C66" s="281"/>
      <c r="D66" s="281"/>
      <c r="E66" s="281"/>
      <c r="F66" s="281"/>
      <c r="G66" s="281"/>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350"/>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row>
    <row r="67" spans="1:191" ht="83.25" hidden="1" customHeight="1">
      <c r="A67" s="846" t="s">
        <v>2456</v>
      </c>
      <c r="B67" s="846"/>
      <c r="C67" s="846"/>
      <c r="D67" s="846"/>
      <c r="BJ67" s="281"/>
      <c r="BM67" s="350"/>
    </row>
    <row r="68" spans="1:191" ht="33" hidden="1">
      <c r="A68" s="738">
        <v>9.6</v>
      </c>
      <c r="B68" s="541" t="s">
        <v>136</v>
      </c>
      <c r="C68" s="513"/>
      <c r="D68" s="542"/>
      <c r="E68" s="515"/>
      <c r="F68" s="513"/>
      <c r="G68" s="513"/>
      <c r="H68" s="513"/>
      <c r="I68" s="543"/>
      <c r="J68" s="543"/>
      <c r="K68" s="543"/>
      <c r="L68" s="543"/>
      <c r="M68" s="543"/>
      <c r="N68" s="543"/>
      <c r="O68" s="543"/>
      <c r="P68" s="543"/>
      <c r="Q68" s="543"/>
      <c r="R68" s="543"/>
      <c r="S68" s="543"/>
      <c r="T68" s="543"/>
      <c r="U68" s="543"/>
      <c r="V68" s="543"/>
      <c r="W68" s="543"/>
      <c r="X68" s="543"/>
      <c r="Y68" s="543"/>
      <c r="Z68" s="543"/>
      <c r="AA68" s="543"/>
      <c r="AB68" s="543"/>
      <c r="AC68" s="543"/>
      <c r="AD68" s="543"/>
      <c r="AE68" s="543"/>
      <c r="AF68" s="543"/>
      <c r="AG68" s="543"/>
      <c r="AH68" s="543"/>
      <c r="AI68" s="543"/>
      <c r="AJ68" s="543"/>
      <c r="AK68" s="543"/>
      <c r="AL68" s="543"/>
      <c r="AM68" s="543"/>
      <c r="AN68" s="543"/>
      <c r="AO68" s="543"/>
      <c r="AP68" s="543"/>
      <c r="AQ68" s="543"/>
      <c r="AR68" s="543"/>
      <c r="AS68" s="543"/>
      <c r="AT68" s="543"/>
      <c r="AU68" s="543"/>
      <c r="AV68" s="543"/>
      <c r="AW68" s="543"/>
      <c r="AX68" s="543"/>
      <c r="AY68" s="543"/>
      <c r="AZ68" s="543"/>
      <c r="BA68" s="543"/>
      <c r="BB68" s="543"/>
      <c r="BC68" s="543"/>
      <c r="BD68" s="543"/>
      <c r="BE68" s="543"/>
      <c r="BF68" s="543"/>
      <c r="BG68" s="543"/>
      <c r="BH68" s="543"/>
      <c r="BI68" s="543"/>
      <c r="BJ68" s="543"/>
      <c r="BK68" s="543"/>
      <c r="BL68" s="543"/>
      <c r="BM68" s="543"/>
      <c r="BN68" s="543"/>
      <c r="BO68" s="543"/>
      <c r="BP68" s="543"/>
      <c r="BQ68" s="543"/>
      <c r="BR68" s="543"/>
      <c r="BS68" s="543"/>
      <c r="BT68" s="543"/>
      <c r="BU68" s="543"/>
      <c r="BV68" s="543"/>
      <c r="BW68" s="543"/>
      <c r="BX68" s="543"/>
      <c r="BY68" s="543"/>
      <c r="BZ68" s="513"/>
      <c r="CA68" s="513"/>
      <c r="CB68" s="513"/>
      <c r="CC68" s="513"/>
      <c r="CD68" s="513"/>
      <c r="CE68" s="513"/>
      <c r="CF68" s="513"/>
      <c r="CG68" s="513"/>
      <c r="CH68" s="513"/>
      <c r="CI68" s="513"/>
      <c r="CJ68" s="513"/>
      <c r="CK68" s="513"/>
      <c r="CL68" s="513"/>
    </row>
    <row r="69" spans="1:191" s="283" customFormat="1" ht="48" hidden="1" customHeight="1">
      <c r="A69" s="620"/>
      <c r="B69" s="845" t="s">
        <v>255</v>
      </c>
      <c r="C69" s="845"/>
      <c r="D69" s="281"/>
      <c r="E69" s="281"/>
      <c r="F69" s="281"/>
      <c r="G69" s="281"/>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350"/>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row>
    <row r="70" spans="1:191" s="283" customFormat="1" ht="33" hidden="1">
      <c r="A70" s="620"/>
      <c r="B70" s="492" t="s">
        <v>171</v>
      </c>
      <c r="C70" s="739"/>
      <c r="D70" s="281"/>
      <c r="E70" s="281"/>
      <c r="F70" s="281"/>
      <c r="G70" s="281"/>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350"/>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row>
    <row r="71" spans="1:191" hidden="1"/>
    <row r="72" spans="1:191" hidden="1">
      <c r="A72" s="620" t="s">
        <v>2378</v>
      </c>
      <c r="B72" s="668" t="s">
        <v>284</v>
      </c>
      <c r="BJ72" s="281"/>
    </row>
    <row r="73" spans="1:191" s="283" customFormat="1" ht="17.25" hidden="1" thickBot="1">
      <c r="A73" s="620"/>
      <c r="B73" s="281"/>
      <c r="C73" s="281"/>
      <c r="D73" s="281"/>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350"/>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row>
    <row r="74" spans="1:191" hidden="1">
      <c r="B74" s="674" t="s">
        <v>48</v>
      </c>
      <c r="C74" s="678" t="s">
        <v>41</v>
      </c>
      <c r="D74" s="678" t="s">
        <v>49</v>
      </c>
      <c r="E74" s="678" t="s">
        <v>39</v>
      </c>
      <c r="F74" s="678" t="s">
        <v>42</v>
      </c>
      <c r="G74" s="679" t="s">
        <v>40</v>
      </c>
      <c r="BJ74" s="281"/>
    </row>
    <row r="75" spans="1:191" s="283" customFormat="1" hidden="1">
      <c r="A75" s="620"/>
      <c r="B75" s="680" t="s">
        <v>201</v>
      </c>
      <c r="C75" s="681" t="s">
        <v>47</v>
      </c>
      <c r="D75" s="681" t="s">
        <v>45</v>
      </c>
      <c r="E75" s="681" t="s">
        <v>46</v>
      </c>
      <c r="F75" s="681" t="s">
        <v>43</v>
      </c>
      <c r="G75" s="682" t="s">
        <v>43</v>
      </c>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350"/>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row>
    <row r="76" spans="1:191" hidden="1">
      <c r="B76" s="667" t="s">
        <v>2389</v>
      </c>
      <c r="C76" s="740">
        <v>0</v>
      </c>
      <c r="D76" s="740">
        <v>0</v>
      </c>
      <c r="E76" s="740" t="e">
        <f>#REF!</f>
        <v>#REF!</v>
      </c>
      <c r="F76" s="740">
        <v>0</v>
      </c>
      <c r="G76" s="741">
        <v>0</v>
      </c>
    </row>
    <row r="77" spans="1:191" s="283" customFormat="1" hidden="1">
      <c r="A77" s="620"/>
      <c r="B77" s="667" t="s">
        <v>202</v>
      </c>
      <c r="C77" s="740">
        <v>0</v>
      </c>
      <c r="D77" s="740">
        <v>0</v>
      </c>
      <c r="E77" s="740" t="e">
        <f>#REF!</f>
        <v>#REF!</v>
      </c>
      <c r="F77" s="740">
        <v>0</v>
      </c>
      <c r="G77" s="741">
        <v>0</v>
      </c>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350"/>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row>
    <row r="78" spans="1:191" s="283" customFormat="1" hidden="1">
      <c r="A78" s="620"/>
      <c r="B78" s="667" t="s">
        <v>2346</v>
      </c>
      <c r="C78" s="740"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78" s="740" t="e">
        <f>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כלכלי'!D205,#REF!,0)+IF(#REF!='אמדן כלכלי'!D205,#REF!,0)</f>
        <v>#REF!</v>
      </c>
      <c r="E78" s="740"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78" s="740"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78" s="741"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350"/>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row>
    <row r="79" spans="1:191" hidden="1">
      <c r="B79" s="667" t="s">
        <v>203</v>
      </c>
      <c r="C79" s="740">
        <v>0</v>
      </c>
      <c r="D79" s="740">
        <v>0</v>
      </c>
      <c r="E79" s="740">
        <f>מנועים!D189</f>
        <v>0</v>
      </c>
      <c r="F79" s="740">
        <v>0</v>
      </c>
      <c r="G79" s="741">
        <v>0</v>
      </c>
    </row>
    <row r="80" spans="1:191" hidden="1">
      <c r="B80" s="667" t="s">
        <v>2376</v>
      </c>
      <c r="C80" s="740">
        <v>0</v>
      </c>
      <c r="D80" s="740">
        <v>0</v>
      </c>
      <c r="E80" s="740" t="e">
        <f>#REF!</f>
        <v>#REF!</v>
      </c>
      <c r="F80" s="740">
        <v>0</v>
      </c>
      <c r="G80" s="741">
        <v>0</v>
      </c>
    </row>
    <row r="81" spans="1:187" hidden="1">
      <c r="B81" s="667" t="s">
        <v>2377</v>
      </c>
      <c r="C81" s="740">
        <v>0</v>
      </c>
      <c r="D81" s="740">
        <v>0</v>
      </c>
      <c r="E81" s="740" t="e">
        <f>#REF!</f>
        <v>#REF!</v>
      </c>
      <c r="F81" s="740">
        <v>0</v>
      </c>
      <c r="G81" s="741">
        <v>0</v>
      </c>
    </row>
    <row r="82" spans="1:187" s="283" customFormat="1" hidden="1">
      <c r="A82" s="620"/>
      <c r="B82" s="667" t="s">
        <v>204</v>
      </c>
      <c r="C82" s="740" t="e">
        <f>#REF!</f>
        <v>#REF!</v>
      </c>
      <c r="D82" s="740" t="e">
        <f>#REF!</f>
        <v>#REF!</v>
      </c>
      <c r="E82" s="740" t="e">
        <f>#REF!</f>
        <v>#REF!</v>
      </c>
      <c r="F82" s="740" t="e">
        <f>#REF!</f>
        <v>#REF!</v>
      </c>
      <c r="G82" s="741" t="e">
        <f>#REF!</f>
        <v>#REF!</v>
      </c>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350"/>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row>
    <row r="83" spans="1:187" s="283" customFormat="1" hidden="1">
      <c r="A83" s="620"/>
      <c r="B83" s="667" t="s">
        <v>259</v>
      </c>
      <c r="C83" s="740">
        <v>0</v>
      </c>
      <c r="D83" s="740">
        <v>0</v>
      </c>
      <c r="E83" s="740" t="e">
        <f>#REF!-'7. ייצור חשמל'!E143</f>
        <v>#REF!</v>
      </c>
      <c r="F83" s="740">
        <v>0</v>
      </c>
      <c r="G83" s="741">
        <v>0</v>
      </c>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350"/>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row>
    <row r="84" spans="1:187" s="283" customFormat="1" ht="17.25" hidden="1" thickBot="1">
      <c r="A84" s="620"/>
      <c r="B84" s="683" t="s">
        <v>165</v>
      </c>
      <c r="C84" s="742" t="e">
        <f>SUM(C76:C83)</f>
        <v>#REF!</v>
      </c>
      <c r="D84" s="742" t="e">
        <f>SUM(D76:D83)</f>
        <v>#REF!</v>
      </c>
      <c r="E84" s="742" t="e">
        <f>SUM(E76:E83)</f>
        <v>#REF!</v>
      </c>
      <c r="F84" s="742" t="e">
        <f>SUM(F76:F83)</f>
        <v>#REF!</v>
      </c>
      <c r="G84" s="743" t="e">
        <f>SUM(G76:G83)</f>
        <v>#REF!</v>
      </c>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350"/>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row>
    <row r="85" spans="1:187" s="283" customFormat="1" hidden="1">
      <c r="A85" s="620"/>
      <c r="B85" s="299"/>
      <c r="C85" s="299"/>
      <c r="D85" s="299"/>
      <c r="E85" s="299"/>
      <c r="F85" s="299"/>
      <c r="G85" s="299"/>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350"/>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row>
    <row r="86" spans="1:187" ht="20.25" hidden="1" customHeight="1">
      <c r="A86" s="620" t="s">
        <v>2379</v>
      </c>
      <c r="B86" s="668" t="s">
        <v>268</v>
      </c>
    </row>
    <row r="87" spans="1:187" hidden="1">
      <c r="B87" s="495" t="s">
        <v>260</v>
      </c>
    </row>
    <row r="88" spans="1:187" ht="17.25" hidden="1" thickBot="1"/>
    <row r="89" spans="1:187" s="669" customFormat="1" ht="17.25" hidden="1" thickBot="1">
      <c r="A89" s="620"/>
      <c r="B89" s="674" t="s">
        <v>48</v>
      </c>
      <c r="C89" s="675" t="s">
        <v>201</v>
      </c>
      <c r="D89" s="684" t="s">
        <v>261</v>
      </c>
      <c r="E89" s="684" t="s">
        <v>274</v>
      </c>
      <c r="F89" s="676" t="s">
        <v>2195</v>
      </c>
      <c r="G89" s="281"/>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350"/>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row>
    <row r="90" spans="1:187" hidden="1">
      <c r="B90" s="670" t="s">
        <v>41</v>
      </c>
      <c r="C90" s="671" t="s">
        <v>356</v>
      </c>
      <c r="D90" s="744"/>
      <c r="E90" s="745">
        <f>IF(OR(D90=0,D90=""),קבועים!$C$197,D90)</f>
        <v>20</v>
      </c>
      <c r="F90" s="746" t="e">
        <f>D90*C84</f>
        <v>#REF!</v>
      </c>
      <c r="BJ90" s="281"/>
      <c r="BK90" s="350"/>
    </row>
    <row r="91" spans="1:187" hidden="1">
      <c r="B91" s="670" t="s">
        <v>49</v>
      </c>
      <c r="C91" s="672" t="s">
        <v>364</v>
      </c>
      <c r="D91" s="747"/>
      <c r="E91" s="745">
        <f>IF(OR(D91=0,D91=""),קבועים!$C$198,D91)</f>
        <v>2.9</v>
      </c>
      <c r="F91" s="746" t="e">
        <f>D91*D84</f>
        <v>#REF!</v>
      </c>
      <c r="BJ91" s="281"/>
      <c r="BK91" s="350"/>
    </row>
    <row r="92" spans="1:187" hidden="1">
      <c r="B92" s="670" t="s">
        <v>39</v>
      </c>
      <c r="C92" s="672" t="s">
        <v>365</v>
      </c>
      <c r="D92" s="747"/>
      <c r="E92" s="745">
        <f>IF(OR(D92=0,D92=""),קבועים!$C$199,D92)</f>
        <v>0.47</v>
      </c>
      <c r="F92" s="746" t="e">
        <f>D92*E84</f>
        <v>#REF!</v>
      </c>
      <c r="BJ92" s="281"/>
      <c r="BK92" s="350"/>
    </row>
    <row r="93" spans="1:187" hidden="1">
      <c r="B93" s="670" t="s">
        <v>42</v>
      </c>
      <c r="C93" s="672" t="s">
        <v>366</v>
      </c>
      <c r="D93" s="747"/>
      <c r="E93" s="745">
        <f>IF(OR(D93=0,D93=""),קבועים!$C$200,D93)</f>
        <v>1.49156</v>
      </c>
      <c r="F93" s="746" t="e">
        <f>D93*F84</f>
        <v>#REF!</v>
      </c>
      <c r="BJ93" s="281"/>
      <c r="BK93" s="350"/>
    </row>
    <row r="94" spans="1:187" ht="17.25" hidden="1" thickBot="1">
      <c r="B94" s="677" t="s">
        <v>40</v>
      </c>
      <c r="C94" s="673" t="s">
        <v>366</v>
      </c>
      <c r="D94" s="748"/>
      <c r="E94" s="749">
        <f>IF(OR(D94=0,D94=""),קבועים!$C$201,D94)</f>
        <v>4.5672249999999996</v>
      </c>
      <c r="F94" s="750" t="e">
        <f>D94*G84</f>
        <v>#REF!</v>
      </c>
      <c r="BJ94" s="281"/>
      <c r="BK94" s="350"/>
    </row>
    <row r="95" spans="1:187" hidden="1"/>
    <row r="96" spans="1:187" hidden="1">
      <c r="A96" s="620" t="s">
        <v>2380</v>
      </c>
      <c r="B96" s="668" t="s">
        <v>264</v>
      </c>
      <c r="BJ96" s="281"/>
    </row>
    <row r="97" spans="1:191" ht="17.25" hidden="1" thickBot="1"/>
    <row r="98" spans="1:191" hidden="1">
      <c r="B98" s="685" t="s">
        <v>48</v>
      </c>
      <c r="C98" s="676" t="s">
        <v>265</v>
      </c>
    </row>
    <row r="99" spans="1:191" hidden="1">
      <c r="B99" s="667" t="s">
        <v>2389</v>
      </c>
      <c r="C99" s="741" t="e">
        <f>(#REF!*#REF!-C76*$E$90)+(#REF!*#REF!-D76*$E$91)+(#REF!*$E$19-E76*$E$92)+(#REF!*#REF!-F76*$E$93)+(#REF!*#REF!-G76*$E$94)</f>
        <v>#REF!</v>
      </c>
    </row>
    <row r="100" spans="1:191" hidden="1">
      <c r="B100" s="667" t="s">
        <v>202</v>
      </c>
      <c r="C100" s="741" t="e">
        <f>(#REF!*#REF!-C77*$E$90)+(#REF!*#REF!-D77*$E$91)+(#REF!*$E$19-E77*$E$92)+(#REF!*#REF!-F77*$E$93)+(#REF!*#REF!-G77*$E$94)</f>
        <v>#REF!</v>
      </c>
    </row>
    <row r="101" spans="1:191" hidden="1">
      <c r="B101" s="667" t="s">
        <v>2346</v>
      </c>
      <c r="C101" s="741" t="e">
        <f>(קבועים!#REF!*#REF!-C78*$E$90)+(קבועים!#REF!*#REF!-D78*$E$91)+(קבועים!#REF!*$E$19-E78*$E$92)+(קבועים!#REF!*#REF!-F78*$E$93)+(קבועים!#REF!*#REF!-G78*$E$94)</f>
        <v>#REF!</v>
      </c>
    </row>
    <row r="102" spans="1:191" hidden="1">
      <c r="B102" s="667" t="s">
        <v>203</v>
      </c>
      <c r="C102" s="741" t="e">
        <f>(#REF!*#REF!-C79*$E$90)+(#REF!*#REF!-D79*$E$91)+(מנועים!D197*$E$19-E79*$E$92)+(#REF!*#REF!-F79*$E$93)+(#REF!*#REF!-G79*$E$94)</f>
        <v>#REF!</v>
      </c>
    </row>
    <row r="103" spans="1:191" hidden="1">
      <c r="B103" s="667" t="s">
        <v>2376</v>
      </c>
      <c r="C103" s="741" t="e">
        <f>(#REF!*#REF!-C80*$E$90)+(#REF!*#REF!-D80*$E$91)+(#REF!*$E$19-E80*$E$92)+(#REF!*#REF!-F80*$E$93)+(#REF!*#REF!-G80*$E$94)</f>
        <v>#REF!</v>
      </c>
    </row>
    <row r="104" spans="1:191" hidden="1">
      <c r="B104" s="667" t="s">
        <v>2377</v>
      </c>
      <c r="C104" s="741" t="e">
        <f>(#REF!*#REF!-C81*$E$90)+(#REF!*#REF!-D81*$E$91)+(#REF!*$E$19-E81*$E$92)+(#REF!*#REF!-F81*$E$93)+(#REF!*#REF!-G81*$E$94)</f>
        <v>#REF!</v>
      </c>
    </row>
    <row r="105" spans="1:191" hidden="1">
      <c r="B105" s="667" t="s">
        <v>204</v>
      </c>
      <c r="C105" s="741" t="e">
        <f>(#REF!*#REF!-C82*$E$90)+(#REF!*#REF!-D82*$E$91)+(#REF!*$E$19-E82*$E$92)+(#REF!*#REF!-F82*$E$93)+(#REF!*#REF!-G82*$E$94)</f>
        <v>#REF!</v>
      </c>
    </row>
    <row r="106" spans="1:191" hidden="1">
      <c r="B106" s="667" t="s">
        <v>259</v>
      </c>
      <c r="C106" s="741" t="e">
        <f>(#REF!*#REF!-C83*$E$90)+(#REF!*#REF!-D83*$E$91)+(#REF!*$E$19-E83*$E$92)+(#REF!*#REF!-F83*$E$93)+(#REF!*#REF!-G83*$E$94)</f>
        <v>#REF!</v>
      </c>
    </row>
    <row r="107" spans="1:191" ht="17.25" hidden="1" thickBot="1">
      <c r="B107" s="683" t="s">
        <v>165</v>
      </c>
      <c r="C107" s="743" t="e">
        <f>SUM(C99:C106)</f>
        <v>#REF!</v>
      </c>
    </row>
    <row r="108" spans="1:191" hidden="1"/>
    <row r="109" spans="1:191" ht="33" hidden="1">
      <c r="A109" s="751">
        <v>9.6999999999999993</v>
      </c>
      <c r="B109" s="541" t="s">
        <v>157</v>
      </c>
      <c r="C109" s="513"/>
      <c r="D109" s="542"/>
      <c r="E109" s="515"/>
      <c r="F109" s="513"/>
      <c r="G109" s="513"/>
      <c r="H109" s="513"/>
      <c r="I109" s="543"/>
      <c r="J109" s="543"/>
      <c r="K109" s="543"/>
      <c r="L109" s="543"/>
      <c r="M109" s="543"/>
      <c r="N109" s="543"/>
      <c r="O109" s="543"/>
      <c r="P109" s="543"/>
      <c r="Q109" s="543"/>
      <c r="R109" s="543"/>
      <c r="S109" s="543"/>
      <c r="T109" s="543"/>
      <c r="U109" s="543"/>
      <c r="V109" s="543"/>
      <c r="W109" s="543"/>
      <c r="X109" s="543"/>
      <c r="Y109" s="543"/>
      <c r="Z109" s="543"/>
      <c r="AA109" s="543"/>
      <c r="AB109" s="543"/>
      <c r="AC109" s="543"/>
      <c r="AD109" s="543"/>
      <c r="AE109" s="543"/>
      <c r="AF109" s="543"/>
      <c r="AG109" s="543"/>
      <c r="AH109" s="543"/>
      <c r="AI109" s="543"/>
      <c r="AJ109" s="543"/>
      <c r="AK109" s="543"/>
      <c r="AL109" s="543"/>
      <c r="AM109" s="543"/>
      <c r="AN109" s="543"/>
      <c r="AO109" s="543"/>
      <c r="AP109" s="543"/>
      <c r="AQ109" s="543"/>
      <c r="AR109" s="543"/>
      <c r="AS109" s="543"/>
      <c r="AT109" s="543"/>
      <c r="AU109" s="543"/>
      <c r="AV109" s="543"/>
      <c r="AW109" s="543"/>
      <c r="AX109" s="543"/>
      <c r="AY109" s="543"/>
      <c r="AZ109" s="543"/>
      <c r="BA109" s="543"/>
      <c r="BB109" s="543"/>
      <c r="BC109" s="543"/>
      <c r="BD109" s="543"/>
      <c r="BE109" s="543"/>
      <c r="BF109" s="543"/>
      <c r="BG109" s="543"/>
      <c r="BH109" s="543"/>
      <c r="BI109" s="543"/>
      <c r="BJ109" s="543"/>
      <c r="BK109" s="543"/>
      <c r="BL109" s="543"/>
      <c r="BM109" s="543"/>
      <c r="BN109" s="543"/>
      <c r="BO109" s="543"/>
      <c r="BP109" s="543"/>
      <c r="BQ109" s="543"/>
      <c r="BR109" s="543"/>
      <c r="BS109" s="543"/>
      <c r="BT109" s="543"/>
      <c r="BU109" s="543"/>
      <c r="BV109" s="543"/>
      <c r="BW109" s="543"/>
      <c r="BX109" s="543"/>
      <c r="BY109" s="543"/>
      <c r="BZ109" s="513"/>
      <c r="CA109" s="513"/>
      <c r="CB109" s="513"/>
      <c r="CC109" s="513"/>
      <c r="CD109" s="513"/>
      <c r="CE109" s="513"/>
      <c r="CF109" s="513"/>
      <c r="CG109" s="513"/>
      <c r="CH109" s="513"/>
      <c r="CI109" s="513"/>
      <c r="CJ109" s="513"/>
      <c r="CK109" s="513"/>
      <c r="CL109" s="513"/>
    </row>
    <row r="110" spans="1:191" s="283" customFormat="1" hidden="1">
      <c r="A110" s="620"/>
      <c r="B110" s="845"/>
      <c r="C110" s="845"/>
      <c r="D110" s="281"/>
      <c r="E110" s="281"/>
      <c r="F110" s="281"/>
      <c r="G110" s="281"/>
      <c r="H110" s="281"/>
      <c r="I110" s="281"/>
      <c r="J110" s="281"/>
      <c r="K110" s="281"/>
      <c r="L110" s="281"/>
      <c r="M110" s="281"/>
      <c r="N110" s="281"/>
      <c r="O110" s="281"/>
      <c r="P110" s="281"/>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1"/>
      <c r="AW110" s="281"/>
      <c r="AX110" s="281"/>
      <c r="AY110" s="281"/>
      <c r="AZ110" s="281"/>
      <c r="BA110" s="281"/>
      <c r="BB110" s="281"/>
      <c r="BC110" s="281"/>
      <c r="BD110" s="281"/>
      <c r="BE110" s="281"/>
      <c r="BF110" s="281"/>
      <c r="BG110" s="281"/>
      <c r="BH110" s="281"/>
      <c r="BI110" s="281"/>
      <c r="BJ110" s="281"/>
      <c r="BK110" s="281"/>
      <c r="BL110" s="281"/>
      <c r="BM110" s="281"/>
      <c r="BN110" s="281"/>
      <c r="BO110" s="350"/>
      <c r="BP110" s="281"/>
      <c r="BQ110" s="281"/>
      <c r="BR110" s="281"/>
      <c r="BS110" s="281"/>
      <c r="BT110" s="281"/>
      <c r="BU110" s="281"/>
      <c r="BV110" s="281"/>
      <c r="BW110" s="281"/>
      <c r="BX110" s="281"/>
      <c r="BY110" s="281"/>
      <c r="BZ110" s="281"/>
      <c r="CA110" s="281"/>
      <c r="CB110" s="281"/>
      <c r="CC110" s="281"/>
      <c r="CD110" s="281"/>
      <c r="CE110" s="281"/>
      <c r="CF110" s="281"/>
      <c r="CG110" s="281"/>
      <c r="CH110" s="281"/>
      <c r="CI110" s="281"/>
      <c r="CJ110" s="281"/>
      <c r="CK110" s="281"/>
      <c r="CL110" s="281"/>
      <c r="CM110" s="281"/>
      <c r="CN110" s="281"/>
      <c r="CO110" s="281"/>
      <c r="CP110" s="281"/>
      <c r="CQ110" s="281"/>
      <c r="CR110" s="281"/>
      <c r="CS110" s="281"/>
      <c r="CT110" s="281"/>
      <c r="CU110" s="281"/>
      <c r="CV110" s="281"/>
      <c r="CW110" s="281"/>
      <c r="CX110" s="281"/>
      <c r="CY110" s="281"/>
      <c r="CZ110" s="281"/>
      <c r="DA110" s="281"/>
      <c r="DB110" s="281"/>
      <c r="DC110" s="281"/>
      <c r="DD110" s="281"/>
      <c r="DE110" s="281"/>
      <c r="DF110" s="281"/>
      <c r="DG110" s="281"/>
      <c r="DH110" s="281"/>
      <c r="DI110" s="281"/>
      <c r="DJ110" s="281"/>
      <c r="DK110" s="281"/>
      <c r="DL110" s="281"/>
      <c r="DM110" s="281"/>
      <c r="DN110" s="281"/>
      <c r="DO110" s="281"/>
      <c r="DP110" s="281"/>
      <c r="DQ110" s="281"/>
      <c r="DR110" s="281"/>
      <c r="DS110" s="281"/>
      <c r="DT110" s="281"/>
      <c r="DU110" s="281"/>
      <c r="DV110" s="281"/>
      <c r="DW110" s="281"/>
      <c r="DX110" s="281"/>
      <c r="DY110" s="281"/>
      <c r="DZ110" s="281"/>
      <c r="EA110" s="281"/>
      <c r="EB110" s="281"/>
      <c r="EC110" s="281"/>
      <c r="ED110" s="281"/>
      <c r="EE110" s="281"/>
      <c r="EF110" s="281"/>
      <c r="EG110" s="281"/>
      <c r="EH110" s="281"/>
      <c r="EI110" s="281"/>
      <c r="EJ110" s="281"/>
      <c r="EK110" s="281"/>
      <c r="EL110" s="281"/>
      <c r="EM110" s="281"/>
      <c r="EN110" s="281"/>
      <c r="EO110" s="281"/>
      <c r="EP110" s="281"/>
      <c r="EQ110" s="281"/>
      <c r="ER110" s="281"/>
      <c r="ES110" s="281"/>
      <c r="ET110" s="281"/>
      <c r="EU110" s="281"/>
      <c r="EV110" s="281"/>
      <c r="EW110" s="281"/>
      <c r="EX110" s="281"/>
      <c r="EY110" s="281"/>
      <c r="EZ110" s="281"/>
      <c r="FA110" s="281"/>
      <c r="FB110" s="281"/>
      <c r="FC110" s="281"/>
      <c r="FD110" s="281"/>
      <c r="FE110" s="281"/>
      <c r="FF110" s="281"/>
      <c r="FG110" s="281"/>
      <c r="FH110" s="281"/>
      <c r="FI110" s="281"/>
      <c r="FJ110" s="281"/>
      <c r="FK110" s="281"/>
      <c r="FL110" s="281"/>
      <c r="FM110" s="281"/>
      <c r="FN110" s="281"/>
      <c r="FO110" s="281"/>
      <c r="FP110" s="281"/>
      <c r="FQ110" s="281"/>
      <c r="FR110" s="281"/>
      <c r="FS110" s="281"/>
      <c r="FT110" s="281"/>
      <c r="FU110" s="281"/>
      <c r="FV110" s="281"/>
      <c r="FW110" s="281"/>
      <c r="FX110" s="281"/>
      <c r="FY110" s="281"/>
      <c r="FZ110" s="281"/>
      <c r="GA110" s="281"/>
      <c r="GB110" s="281"/>
      <c r="GC110" s="281"/>
      <c r="GD110" s="281"/>
      <c r="GE110" s="281"/>
      <c r="GF110" s="281"/>
      <c r="GG110" s="281"/>
      <c r="GH110" s="281"/>
      <c r="GI110" s="281"/>
    </row>
    <row r="111" spans="1:191" s="283" customFormat="1" ht="33" hidden="1">
      <c r="A111" s="620"/>
      <c r="B111" s="492" t="s">
        <v>172</v>
      </c>
      <c r="C111" s="739"/>
      <c r="D111" s="281"/>
      <c r="E111" s="281"/>
      <c r="F111" s="281"/>
      <c r="G111" s="281"/>
      <c r="H111" s="281"/>
      <c r="I111" s="281"/>
      <c r="J111" s="281"/>
      <c r="K111" s="281"/>
      <c r="L111" s="281"/>
      <c r="M111" s="281"/>
      <c r="N111" s="281"/>
      <c r="O111" s="281"/>
      <c r="P111" s="281"/>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c r="AL111" s="281"/>
      <c r="AM111" s="281"/>
      <c r="AN111" s="281"/>
      <c r="AO111" s="281"/>
      <c r="AP111" s="281"/>
      <c r="AQ111" s="281"/>
      <c r="AR111" s="281"/>
      <c r="AS111" s="281"/>
      <c r="AT111" s="281"/>
      <c r="AU111" s="281"/>
      <c r="AV111" s="281"/>
      <c r="AW111" s="281"/>
      <c r="AX111" s="281"/>
      <c r="AY111" s="281"/>
      <c r="AZ111" s="281"/>
      <c r="BA111" s="281"/>
      <c r="BB111" s="281"/>
      <c r="BC111" s="281"/>
      <c r="BD111" s="281"/>
      <c r="BE111" s="281"/>
      <c r="BF111" s="281"/>
      <c r="BG111" s="281"/>
      <c r="BH111" s="281"/>
      <c r="BI111" s="281"/>
      <c r="BJ111" s="281"/>
      <c r="BK111" s="281"/>
      <c r="BL111" s="281"/>
      <c r="BM111" s="281"/>
      <c r="BN111" s="281"/>
      <c r="BO111" s="350"/>
      <c r="BP111" s="281"/>
      <c r="BQ111" s="281"/>
      <c r="BR111" s="281"/>
      <c r="BS111" s="281"/>
      <c r="BT111" s="281"/>
      <c r="BU111" s="281"/>
      <c r="BV111" s="281"/>
      <c r="BW111" s="281"/>
      <c r="BX111" s="281"/>
      <c r="BY111" s="281"/>
      <c r="BZ111" s="281"/>
      <c r="CA111" s="281"/>
      <c r="CB111" s="281"/>
      <c r="CC111" s="281"/>
      <c r="CD111" s="281"/>
      <c r="CE111" s="281"/>
      <c r="CF111" s="281"/>
      <c r="CG111" s="281"/>
      <c r="CH111" s="281"/>
      <c r="CI111" s="281"/>
      <c r="CJ111" s="281"/>
      <c r="CK111" s="281"/>
      <c r="CL111" s="281"/>
      <c r="CM111" s="281"/>
      <c r="CN111" s="281"/>
      <c r="CO111" s="281"/>
      <c r="CP111" s="281"/>
      <c r="CQ111" s="281"/>
      <c r="CR111" s="281"/>
      <c r="CS111" s="281"/>
      <c r="CT111" s="281"/>
      <c r="CU111" s="281"/>
      <c r="CV111" s="281"/>
      <c r="CW111" s="281"/>
      <c r="CX111" s="281"/>
      <c r="CY111" s="281"/>
      <c r="CZ111" s="281"/>
      <c r="DA111" s="281"/>
      <c r="DB111" s="281"/>
      <c r="DC111" s="281"/>
      <c r="DD111" s="281"/>
      <c r="DE111" s="281"/>
      <c r="DF111" s="281"/>
      <c r="DG111" s="281"/>
      <c r="DH111" s="281"/>
      <c r="DI111" s="281"/>
      <c r="DJ111" s="281"/>
      <c r="DK111" s="281"/>
      <c r="DL111" s="281"/>
      <c r="DM111" s="281"/>
      <c r="DN111" s="281"/>
      <c r="DO111" s="281"/>
      <c r="DP111" s="281"/>
      <c r="DQ111" s="281"/>
      <c r="DR111" s="281"/>
      <c r="DS111" s="281"/>
      <c r="DT111" s="281"/>
      <c r="DU111" s="281"/>
      <c r="DV111" s="281"/>
      <c r="DW111" s="281"/>
      <c r="DX111" s="281"/>
      <c r="DY111" s="281"/>
      <c r="DZ111" s="281"/>
      <c r="EA111" s="281"/>
      <c r="EB111" s="281"/>
      <c r="EC111" s="281"/>
      <c r="ED111" s="281"/>
      <c r="EE111" s="281"/>
      <c r="EF111" s="281"/>
      <c r="EG111" s="281"/>
      <c r="EH111" s="281"/>
      <c r="EI111" s="281"/>
      <c r="EJ111" s="281"/>
      <c r="EK111" s="281"/>
      <c r="EL111" s="281"/>
      <c r="EM111" s="281"/>
      <c r="EN111" s="281"/>
      <c r="EO111" s="281"/>
      <c r="EP111" s="281"/>
      <c r="EQ111" s="281"/>
      <c r="ER111" s="281"/>
      <c r="ES111" s="281"/>
      <c r="ET111" s="281"/>
      <c r="EU111" s="281"/>
      <c r="EV111" s="281"/>
      <c r="EW111" s="281"/>
      <c r="EX111" s="281"/>
      <c r="EY111" s="281"/>
      <c r="EZ111" s="281"/>
      <c r="FA111" s="281"/>
      <c r="FB111" s="281"/>
      <c r="FC111" s="281"/>
      <c r="FD111" s="281"/>
      <c r="FE111" s="281"/>
      <c r="FF111" s="281"/>
      <c r="FG111" s="281"/>
      <c r="FH111" s="281"/>
      <c r="FI111" s="281"/>
      <c r="FJ111" s="281"/>
      <c r="FK111" s="281"/>
      <c r="FL111" s="281"/>
      <c r="FM111" s="281"/>
      <c r="FN111" s="281"/>
      <c r="FO111" s="281"/>
      <c r="FP111" s="281"/>
      <c r="FQ111" s="281"/>
      <c r="FR111" s="281"/>
      <c r="FS111" s="281"/>
      <c r="FT111" s="281"/>
      <c r="FU111" s="281"/>
      <c r="FV111" s="281"/>
      <c r="FW111" s="281"/>
      <c r="FX111" s="281"/>
      <c r="FY111" s="281"/>
      <c r="FZ111" s="281"/>
      <c r="GA111" s="281"/>
      <c r="GB111" s="281"/>
      <c r="GC111" s="281"/>
      <c r="GD111" s="281"/>
      <c r="GE111" s="281"/>
      <c r="GF111" s="281"/>
      <c r="GG111" s="281"/>
      <c r="GH111" s="281"/>
      <c r="GI111" s="281"/>
    </row>
    <row r="112" spans="1:191" hidden="1"/>
    <row r="113" spans="1:186" hidden="1">
      <c r="A113" s="620" t="s">
        <v>2381</v>
      </c>
      <c r="B113" s="668" t="s">
        <v>284</v>
      </c>
      <c r="BJ113" s="281"/>
    </row>
    <row r="114" spans="1:186" s="283" customFormat="1" ht="17.25" hidden="1" thickBot="1">
      <c r="A114" s="620"/>
      <c r="B114" s="281"/>
      <c r="C114" s="281"/>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1"/>
      <c r="AX114" s="281"/>
      <c r="AY114" s="281"/>
      <c r="AZ114" s="281"/>
      <c r="BA114" s="281"/>
      <c r="BB114" s="281"/>
      <c r="BC114" s="281"/>
      <c r="BD114" s="281"/>
      <c r="BE114" s="281"/>
      <c r="BF114" s="281"/>
      <c r="BG114" s="281"/>
      <c r="BH114" s="281"/>
      <c r="BI114" s="281"/>
      <c r="BJ114" s="350"/>
      <c r="BK114" s="281"/>
      <c r="BL114" s="281"/>
      <c r="BM114" s="281"/>
      <c r="BN114" s="281"/>
      <c r="BO114" s="281"/>
      <c r="BP114" s="281"/>
      <c r="BQ114" s="281"/>
      <c r="BR114" s="281"/>
      <c r="BS114" s="281"/>
      <c r="BT114" s="281"/>
      <c r="BU114" s="281"/>
      <c r="BV114" s="281"/>
      <c r="BW114" s="281"/>
      <c r="BX114" s="281"/>
      <c r="BY114" s="281"/>
      <c r="BZ114" s="281"/>
      <c r="CA114" s="281"/>
      <c r="CB114" s="281"/>
      <c r="CC114" s="281"/>
      <c r="CD114" s="281"/>
      <c r="CE114" s="281"/>
      <c r="CF114" s="281"/>
      <c r="CG114" s="281"/>
      <c r="CH114" s="281"/>
      <c r="CI114" s="281"/>
      <c r="CJ114" s="281"/>
      <c r="CK114" s="281"/>
      <c r="CL114" s="281"/>
      <c r="CM114" s="281"/>
      <c r="CN114" s="281"/>
      <c r="CO114" s="281"/>
      <c r="CP114" s="281"/>
      <c r="CQ114" s="281"/>
      <c r="CR114" s="281"/>
      <c r="CS114" s="281"/>
      <c r="CT114" s="281"/>
      <c r="CU114" s="281"/>
      <c r="CV114" s="281"/>
      <c r="CW114" s="281"/>
      <c r="CX114" s="281"/>
      <c r="CY114" s="281"/>
      <c r="CZ114" s="281"/>
      <c r="DA114" s="281"/>
      <c r="DB114" s="281"/>
      <c r="DC114" s="281"/>
      <c r="DD114" s="281"/>
      <c r="DE114" s="281"/>
      <c r="DF114" s="281"/>
      <c r="DG114" s="281"/>
      <c r="DH114" s="281"/>
      <c r="DI114" s="281"/>
      <c r="DJ114" s="281"/>
      <c r="DK114" s="281"/>
      <c r="DL114" s="281"/>
      <c r="DM114" s="281"/>
      <c r="DN114" s="281"/>
      <c r="DO114" s="281"/>
      <c r="DP114" s="281"/>
      <c r="DQ114" s="281"/>
      <c r="DR114" s="281"/>
      <c r="DS114" s="281"/>
      <c r="DT114" s="281"/>
      <c r="DU114" s="281"/>
      <c r="DV114" s="281"/>
      <c r="DW114" s="281"/>
      <c r="DX114" s="281"/>
      <c r="DY114" s="281"/>
      <c r="DZ114" s="281"/>
      <c r="EA114" s="281"/>
      <c r="EB114" s="281"/>
      <c r="EC114" s="281"/>
      <c r="ED114" s="281"/>
      <c r="EE114" s="281"/>
      <c r="EF114" s="281"/>
      <c r="EG114" s="281"/>
      <c r="EH114" s="281"/>
      <c r="EI114" s="281"/>
      <c r="EJ114" s="281"/>
      <c r="EK114" s="281"/>
      <c r="EL114" s="281"/>
      <c r="EM114" s="281"/>
      <c r="EN114" s="281"/>
      <c r="EO114" s="281"/>
      <c r="EP114" s="281"/>
      <c r="EQ114" s="281"/>
      <c r="ER114" s="281"/>
      <c r="ES114" s="281"/>
      <c r="ET114" s="281"/>
      <c r="EU114" s="281"/>
      <c r="EV114" s="281"/>
      <c r="EW114" s="281"/>
      <c r="EX114" s="281"/>
      <c r="EY114" s="281"/>
      <c r="EZ114" s="281"/>
      <c r="FA114" s="281"/>
      <c r="FB114" s="281"/>
      <c r="FC114" s="281"/>
      <c r="FD114" s="281"/>
      <c r="FE114" s="281"/>
      <c r="FF114" s="281"/>
      <c r="FG114" s="281"/>
      <c r="FH114" s="281"/>
      <c r="FI114" s="281"/>
      <c r="FJ114" s="281"/>
      <c r="FK114" s="281"/>
      <c r="FL114" s="281"/>
      <c r="FM114" s="281"/>
      <c r="FN114" s="281"/>
      <c r="FO114" s="281"/>
      <c r="FP114" s="281"/>
      <c r="FQ114" s="281"/>
      <c r="FR114" s="281"/>
      <c r="FS114" s="281"/>
      <c r="FT114" s="281"/>
      <c r="FU114" s="281"/>
      <c r="FV114" s="281"/>
      <c r="FW114" s="281"/>
      <c r="FX114" s="281"/>
      <c r="FY114" s="281"/>
      <c r="FZ114" s="281"/>
      <c r="GA114" s="281"/>
      <c r="GB114" s="281"/>
      <c r="GC114" s="281"/>
      <c r="GD114" s="281"/>
    </row>
    <row r="115" spans="1:186" hidden="1">
      <c r="B115" s="674" t="s">
        <v>48</v>
      </c>
      <c r="C115" s="678" t="s">
        <v>41</v>
      </c>
      <c r="D115" s="678" t="s">
        <v>49</v>
      </c>
      <c r="E115" s="678" t="s">
        <v>39</v>
      </c>
      <c r="F115" s="678" t="s">
        <v>42</v>
      </c>
      <c r="G115" s="679" t="s">
        <v>40</v>
      </c>
      <c r="BJ115" s="281"/>
    </row>
    <row r="116" spans="1:186" s="283" customFormat="1" hidden="1">
      <c r="A116" s="620"/>
      <c r="B116" s="680" t="s">
        <v>201</v>
      </c>
      <c r="C116" s="681" t="s">
        <v>47</v>
      </c>
      <c r="D116" s="681" t="s">
        <v>45</v>
      </c>
      <c r="E116" s="681" t="s">
        <v>46</v>
      </c>
      <c r="F116" s="681" t="s">
        <v>43</v>
      </c>
      <c r="G116" s="682" t="s">
        <v>43</v>
      </c>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1"/>
      <c r="AP116" s="281"/>
      <c r="AQ116" s="281"/>
      <c r="AR116" s="281"/>
      <c r="AS116" s="281"/>
      <c r="AT116" s="281"/>
      <c r="AU116" s="281"/>
      <c r="AV116" s="281"/>
      <c r="AW116" s="281"/>
      <c r="AX116" s="281"/>
      <c r="AY116" s="281"/>
      <c r="AZ116" s="281"/>
      <c r="BA116" s="281"/>
      <c r="BB116" s="281"/>
      <c r="BC116" s="281"/>
      <c r="BD116" s="281"/>
      <c r="BE116" s="281"/>
      <c r="BF116" s="281"/>
      <c r="BG116" s="281"/>
      <c r="BH116" s="281"/>
      <c r="BI116" s="281"/>
      <c r="BJ116" s="350"/>
      <c r="BK116" s="281"/>
      <c r="BL116" s="281"/>
      <c r="BM116" s="281"/>
      <c r="BN116" s="281"/>
      <c r="BO116" s="281"/>
      <c r="BP116" s="281"/>
      <c r="BQ116" s="281"/>
      <c r="BR116" s="281"/>
      <c r="BS116" s="281"/>
      <c r="BT116" s="281"/>
      <c r="BU116" s="281"/>
      <c r="BV116" s="281"/>
      <c r="BW116" s="281"/>
      <c r="BX116" s="281"/>
      <c r="BY116" s="281"/>
      <c r="BZ116" s="281"/>
      <c r="CA116" s="281"/>
      <c r="CB116" s="281"/>
      <c r="CC116" s="281"/>
      <c r="CD116" s="281"/>
      <c r="CE116" s="281"/>
      <c r="CF116" s="281"/>
      <c r="CG116" s="281"/>
      <c r="CH116" s="281"/>
      <c r="CI116" s="281"/>
      <c r="CJ116" s="281"/>
      <c r="CK116" s="281"/>
      <c r="CL116" s="281"/>
      <c r="CM116" s="281"/>
      <c r="CN116" s="281"/>
      <c r="CO116" s="281"/>
      <c r="CP116" s="281"/>
      <c r="CQ116" s="281"/>
      <c r="CR116" s="281"/>
      <c r="CS116" s="281"/>
      <c r="CT116" s="281"/>
      <c r="CU116" s="281"/>
      <c r="CV116" s="281"/>
      <c r="CW116" s="281"/>
      <c r="CX116" s="281"/>
      <c r="CY116" s="281"/>
      <c r="CZ116" s="281"/>
      <c r="DA116" s="281"/>
      <c r="DB116" s="281"/>
      <c r="DC116" s="281"/>
      <c r="DD116" s="281"/>
      <c r="DE116" s="281"/>
      <c r="DF116" s="281"/>
      <c r="DG116" s="281"/>
      <c r="DH116" s="281"/>
      <c r="DI116" s="281"/>
      <c r="DJ116" s="281"/>
      <c r="DK116" s="281"/>
      <c r="DL116" s="281"/>
      <c r="DM116" s="281"/>
      <c r="DN116" s="281"/>
      <c r="DO116" s="281"/>
      <c r="DP116" s="281"/>
      <c r="DQ116" s="281"/>
      <c r="DR116" s="281"/>
      <c r="DS116" s="281"/>
      <c r="DT116" s="281"/>
      <c r="DU116" s="281"/>
      <c r="DV116" s="281"/>
      <c r="DW116" s="281"/>
      <c r="DX116" s="281"/>
      <c r="DY116" s="281"/>
      <c r="DZ116" s="281"/>
      <c r="EA116" s="281"/>
      <c r="EB116" s="281"/>
      <c r="EC116" s="281"/>
      <c r="ED116" s="281"/>
      <c r="EE116" s="281"/>
      <c r="EF116" s="281"/>
      <c r="EG116" s="281"/>
      <c r="EH116" s="281"/>
      <c r="EI116" s="281"/>
      <c r="EJ116" s="281"/>
      <c r="EK116" s="281"/>
      <c r="EL116" s="281"/>
      <c r="EM116" s="281"/>
      <c r="EN116" s="281"/>
      <c r="EO116" s="281"/>
      <c r="EP116" s="281"/>
      <c r="EQ116" s="281"/>
      <c r="ER116" s="281"/>
      <c r="ES116" s="281"/>
      <c r="ET116" s="281"/>
      <c r="EU116" s="281"/>
      <c r="EV116" s="281"/>
      <c r="EW116" s="281"/>
      <c r="EX116" s="281"/>
      <c r="EY116" s="281"/>
      <c r="EZ116" s="281"/>
      <c r="FA116" s="281"/>
      <c r="FB116" s="281"/>
      <c r="FC116" s="281"/>
      <c r="FD116" s="281"/>
      <c r="FE116" s="281"/>
      <c r="FF116" s="281"/>
      <c r="FG116" s="281"/>
      <c r="FH116" s="281"/>
      <c r="FI116" s="281"/>
      <c r="FJ116" s="281"/>
      <c r="FK116" s="281"/>
      <c r="FL116" s="281"/>
      <c r="FM116" s="281"/>
      <c r="FN116" s="281"/>
      <c r="FO116" s="281"/>
      <c r="FP116" s="281"/>
      <c r="FQ116" s="281"/>
      <c r="FR116" s="281"/>
      <c r="FS116" s="281"/>
      <c r="FT116" s="281"/>
      <c r="FU116" s="281"/>
      <c r="FV116" s="281"/>
      <c r="FW116" s="281"/>
      <c r="FX116" s="281"/>
      <c r="FY116" s="281"/>
      <c r="FZ116" s="281"/>
      <c r="GA116" s="281"/>
      <c r="GB116" s="281"/>
      <c r="GC116" s="281"/>
      <c r="GD116" s="281"/>
    </row>
    <row r="117" spans="1:186" hidden="1">
      <c r="B117" s="667" t="s">
        <v>2389</v>
      </c>
      <c r="C117" s="740">
        <v>0</v>
      </c>
      <c r="D117" s="740">
        <v>0</v>
      </c>
      <c r="E117" s="740" t="e">
        <f>#REF!</f>
        <v>#REF!</v>
      </c>
      <c r="F117" s="740">
        <v>0</v>
      </c>
      <c r="G117" s="741">
        <v>0</v>
      </c>
    </row>
    <row r="118" spans="1:186" s="283" customFormat="1" hidden="1">
      <c r="A118" s="620"/>
      <c r="B118" s="667" t="s">
        <v>202</v>
      </c>
      <c r="C118" s="740">
        <v>0</v>
      </c>
      <c r="D118" s="740">
        <v>0</v>
      </c>
      <c r="E118" s="740" t="e">
        <f>#REF!</f>
        <v>#REF!</v>
      </c>
      <c r="F118" s="740">
        <v>0</v>
      </c>
      <c r="G118" s="741">
        <v>0</v>
      </c>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c r="AL118" s="281"/>
      <c r="AM118" s="281"/>
      <c r="AN118" s="281"/>
      <c r="AO118" s="281"/>
      <c r="AP118" s="281"/>
      <c r="AQ118" s="281"/>
      <c r="AR118" s="281"/>
      <c r="AS118" s="281"/>
      <c r="AT118" s="281"/>
      <c r="AU118" s="281"/>
      <c r="AV118" s="281"/>
      <c r="AW118" s="281"/>
      <c r="AX118" s="281"/>
      <c r="AY118" s="281"/>
      <c r="AZ118" s="281"/>
      <c r="BA118" s="281"/>
      <c r="BB118" s="281"/>
      <c r="BC118" s="281"/>
      <c r="BD118" s="281"/>
      <c r="BE118" s="281"/>
      <c r="BF118" s="281"/>
      <c r="BG118" s="281"/>
      <c r="BH118" s="281"/>
      <c r="BI118" s="281"/>
      <c r="BJ118" s="350"/>
      <c r="BK118" s="281"/>
      <c r="BL118" s="281"/>
      <c r="BM118" s="281"/>
      <c r="BN118" s="281"/>
      <c r="BO118" s="281"/>
      <c r="BP118" s="281"/>
      <c r="BQ118" s="281"/>
      <c r="BR118" s="281"/>
      <c r="BS118" s="281"/>
      <c r="BT118" s="281"/>
      <c r="BU118" s="281"/>
      <c r="BV118" s="281"/>
      <c r="BW118" s="281"/>
      <c r="BX118" s="281"/>
      <c r="BY118" s="281"/>
      <c r="BZ118" s="281"/>
      <c r="CA118" s="281"/>
      <c r="CB118" s="281"/>
      <c r="CC118" s="281"/>
      <c r="CD118" s="281"/>
      <c r="CE118" s="281"/>
      <c r="CF118" s="281"/>
      <c r="CG118" s="281"/>
      <c r="CH118" s="281"/>
      <c r="CI118" s="281"/>
      <c r="CJ118" s="281"/>
      <c r="CK118" s="281"/>
      <c r="CL118" s="281"/>
      <c r="CM118" s="281"/>
      <c r="CN118" s="281"/>
      <c r="CO118" s="281"/>
      <c r="CP118" s="281"/>
      <c r="CQ118" s="281"/>
      <c r="CR118" s="281"/>
      <c r="CS118" s="281"/>
      <c r="CT118" s="281"/>
      <c r="CU118" s="281"/>
      <c r="CV118" s="281"/>
      <c r="CW118" s="281"/>
      <c r="CX118" s="281"/>
      <c r="CY118" s="281"/>
      <c r="CZ118" s="281"/>
      <c r="DA118" s="281"/>
      <c r="DB118" s="281"/>
      <c r="DC118" s="281"/>
      <c r="DD118" s="281"/>
      <c r="DE118" s="281"/>
      <c r="DF118" s="281"/>
      <c r="DG118" s="281"/>
      <c r="DH118" s="281"/>
      <c r="DI118" s="281"/>
      <c r="DJ118" s="281"/>
      <c r="DK118" s="281"/>
      <c r="DL118" s="281"/>
      <c r="DM118" s="281"/>
      <c r="DN118" s="281"/>
      <c r="DO118" s="281"/>
      <c r="DP118" s="281"/>
      <c r="DQ118" s="281"/>
      <c r="DR118" s="281"/>
      <c r="DS118" s="281"/>
      <c r="DT118" s="281"/>
      <c r="DU118" s="281"/>
      <c r="DV118" s="281"/>
      <c r="DW118" s="281"/>
      <c r="DX118" s="281"/>
      <c r="DY118" s="281"/>
      <c r="DZ118" s="281"/>
      <c r="EA118" s="281"/>
      <c r="EB118" s="281"/>
      <c r="EC118" s="281"/>
      <c r="ED118" s="281"/>
      <c r="EE118" s="281"/>
      <c r="EF118" s="281"/>
      <c r="EG118" s="281"/>
      <c r="EH118" s="281"/>
      <c r="EI118" s="281"/>
      <c r="EJ118" s="281"/>
      <c r="EK118" s="281"/>
      <c r="EL118" s="281"/>
      <c r="EM118" s="281"/>
      <c r="EN118" s="281"/>
      <c r="EO118" s="281"/>
      <c r="EP118" s="281"/>
      <c r="EQ118" s="281"/>
      <c r="ER118" s="281"/>
      <c r="ES118" s="281"/>
      <c r="ET118" s="281"/>
      <c r="EU118" s="281"/>
      <c r="EV118" s="281"/>
      <c r="EW118" s="281"/>
      <c r="EX118" s="281"/>
      <c r="EY118" s="281"/>
      <c r="EZ118" s="281"/>
      <c r="FA118" s="281"/>
      <c r="FB118" s="281"/>
      <c r="FC118" s="281"/>
      <c r="FD118" s="281"/>
      <c r="FE118" s="281"/>
      <c r="FF118" s="281"/>
      <c r="FG118" s="281"/>
      <c r="FH118" s="281"/>
      <c r="FI118" s="281"/>
      <c r="FJ118" s="281"/>
      <c r="FK118" s="281"/>
      <c r="FL118" s="281"/>
      <c r="FM118" s="281"/>
      <c r="FN118" s="281"/>
      <c r="FO118" s="281"/>
      <c r="FP118" s="281"/>
      <c r="FQ118" s="281"/>
      <c r="FR118" s="281"/>
      <c r="FS118" s="281"/>
      <c r="FT118" s="281"/>
      <c r="FU118" s="281"/>
      <c r="FV118" s="281"/>
      <c r="FW118" s="281"/>
      <c r="FX118" s="281"/>
      <c r="FY118" s="281"/>
      <c r="FZ118" s="281"/>
      <c r="GA118" s="281"/>
      <c r="GB118" s="281"/>
      <c r="GC118" s="281"/>
      <c r="GD118" s="281"/>
    </row>
    <row r="119" spans="1:186" s="283" customFormat="1" hidden="1">
      <c r="A119" s="620"/>
      <c r="B119" s="667" t="s">
        <v>2346</v>
      </c>
      <c r="C119" s="740"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19" s="740" t="e">
        <f>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כלכלי'!D298,#REF!,0)+IF(#REF!='אמדן כלכלי'!D298,#REF!,0)</f>
        <v>#REF!</v>
      </c>
      <c r="E119" s="740"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19" s="740"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19" s="741"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119" s="281"/>
      <c r="I119" s="281"/>
      <c r="J119" s="281"/>
      <c r="K119" s="281"/>
      <c r="L119" s="281"/>
      <c r="M119" s="281"/>
      <c r="N119" s="281"/>
      <c r="O119" s="281"/>
      <c r="P119" s="281"/>
      <c r="Q119" s="281"/>
      <c r="R119" s="281"/>
      <c r="S119" s="281"/>
      <c r="T119" s="281"/>
      <c r="U119" s="281"/>
      <c r="V119" s="281"/>
      <c r="W119" s="281"/>
      <c r="X119" s="281"/>
      <c r="Y119" s="281"/>
      <c r="Z119" s="281"/>
      <c r="AA119" s="281"/>
      <c r="AB119" s="281"/>
      <c r="AC119" s="281"/>
      <c r="AD119" s="281"/>
      <c r="AE119" s="281"/>
      <c r="AF119" s="281"/>
      <c r="AG119" s="281"/>
      <c r="AH119" s="281"/>
      <c r="AI119" s="281"/>
      <c r="AJ119" s="281"/>
      <c r="AK119" s="281"/>
      <c r="AL119" s="281"/>
      <c r="AM119" s="281"/>
      <c r="AN119" s="281"/>
      <c r="AO119" s="281"/>
      <c r="AP119" s="281"/>
      <c r="AQ119" s="281"/>
      <c r="AR119" s="281"/>
      <c r="AS119" s="281"/>
      <c r="AT119" s="281"/>
      <c r="AU119" s="281"/>
      <c r="AV119" s="281"/>
      <c r="AW119" s="281"/>
      <c r="AX119" s="281"/>
      <c r="AY119" s="281"/>
      <c r="AZ119" s="281"/>
      <c r="BA119" s="281"/>
      <c r="BB119" s="281"/>
      <c r="BC119" s="281"/>
      <c r="BD119" s="281"/>
      <c r="BE119" s="281"/>
      <c r="BF119" s="281"/>
      <c r="BG119" s="281"/>
      <c r="BH119" s="281"/>
      <c r="BI119" s="281"/>
      <c r="BJ119" s="350"/>
      <c r="BK119" s="281"/>
      <c r="BL119" s="281"/>
      <c r="BM119" s="281"/>
      <c r="BN119" s="281"/>
      <c r="BO119" s="281"/>
      <c r="BP119" s="281"/>
      <c r="BQ119" s="281"/>
      <c r="BR119" s="281"/>
      <c r="BS119" s="281"/>
      <c r="BT119" s="281"/>
      <c r="BU119" s="281"/>
      <c r="BV119" s="281"/>
      <c r="BW119" s="281"/>
      <c r="BX119" s="281"/>
      <c r="BY119" s="281"/>
      <c r="BZ119" s="281"/>
      <c r="CA119" s="281"/>
      <c r="CB119" s="281"/>
      <c r="CC119" s="281"/>
      <c r="CD119" s="281"/>
      <c r="CE119" s="281"/>
      <c r="CF119" s="281"/>
      <c r="CG119" s="281"/>
      <c r="CH119" s="281"/>
      <c r="CI119" s="281"/>
      <c r="CJ119" s="281"/>
      <c r="CK119" s="281"/>
      <c r="CL119" s="281"/>
      <c r="CM119" s="281"/>
      <c r="CN119" s="281"/>
      <c r="CO119" s="281"/>
      <c r="CP119" s="281"/>
      <c r="CQ119" s="281"/>
      <c r="CR119" s="281"/>
      <c r="CS119" s="281"/>
      <c r="CT119" s="281"/>
      <c r="CU119" s="281"/>
      <c r="CV119" s="281"/>
      <c r="CW119" s="281"/>
      <c r="CX119" s="281"/>
      <c r="CY119" s="281"/>
      <c r="CZ119" s="281"/>
      <c r="DA119" s="281"/>
      <c r="DB119" s="281"/>
      <c r="DC119" s="281"/>
      <c r="DD119" s="281"/>
      <c r="DE119" s="281"/>
      <c r="DF119" s="281"/>
      <c r="DG119" s="281"/>
      <c r="DH119" s="281"/>
      <c r="DI119" s="281"/>
      <c r="DJ119" s="281"/>
      <c r="DK119" s="281"/>
      <c r="DL119" s="281"/>
      <c r="DM119" s="281"/>
      <c r="DN119" s="281"/>
      <c r="DO119" s="281"/>
      <c r="DP119" s="281"/>
      <c r="DQ119" s="281"/>
      <c r="DR119" s="281"/>
      <c r="DS119" s="281"/>
      <c r="DT119" s="281"/>
      <c r="DU119" s="281"/>
      <c r="DV119" s="281"/>
      <c r="DW119" s="281"/>
      <c r="DX119" s="281"/>
      <c r="DY119" s="281"/>
      <c r="DZ119" s="281"/>
      <c r="EA119" s="281"/>
      <c r="EB119" s="281"/>
      <c r="EC119" s="281"/>
      <c r="ED119" s="281"/>
      <c r="EE119" s="281"/>
      <c r="EF119" s="281"/>
      <c r="EG119" s="281"/>
      <c r="EH119" s="281"/>
      <c r="EI119" s="281"/>
      <c r="EJ119" s="281"/>
      <c r="EK119" s="281"/>
      <c r="EL119" s="281"/>
      <c r="EM119" s="281"/>
      <c r="EN119" s="281"/>
      <c r="EO119" s="281"/>
      <c r="EP119" s="281"/>
      <c r="EQ119" s="281"/>
      <c r="ER119" s="281"/>
      <c r="ES119" s="281"/>
      <c r="ET119" s="281"/>
      <c r="EU119" s="281"/>
      <c r="EV119" s="281"/>
      <c r="EW119" s="281"/>
      <c r="EX119" s="281"/>
      <c r="EY119" s="281"/>
      <c r="EZ119" s="281"/>
      <c r="FA119" s="281"/>
      <c r="FB119" s="281"/>
      <c r="FC119" s="281"/>
      <c r="FD119" s="281"/>
      <c r="FE119" s="281"/>
      <c r="FF119" s="281"/>
      <c r="FG119" s="281"/>
      <c r="FH119" s="281"/>
      <c r="FI119" s="281"/>
      <c r="FJ119" s="281"/>
      <c r="FK119" s="281"/>
      <c r="FL119" s="281"/>
      <c r="FM119" s="281"/>
      <c r="FN119" s="281"/>
      <c r="FO119" s="281"/>
      <c r="FP119" s="281"/>
      <c r="FQ119" s="281"/>
      <c r="FR119" s="281"/>
      <c r="FS119" s="281"/>
      <c r="FT119" s="281"/>
      <c r="FU119" s="281"/>
      <c r="FV119" s="281"/>
      <c r="FW119" s="281"/>
      <c r="FX119" s="281"/>
      <c r="FY119" s="281"/>
      <c r="FZ119" s="281"/>
      <c r="GA119" s="281"/>
      <c r="GB119" s="281"/>
      <c r="GC119" s="281"/>
      <c r="GD119" s="281"/>
    </row>
    <row r="120" spans="1:186" hidden="1">
      <c r="B120" s="667" t="s">
        <v>203</v>
      </c>
      <c r="C120" s="740">
        <v>0</v>
      </c>
      <c r="D120" s="740">
        <v>0</v>
      </c>
      <c r="E120" s="740">
        <f>מנועים!D227</f>
        <v>0</v>
      </c>
      <c r="F120" s="740">
        <v>0</v>
      </c>
      <c r="G120" s="741">
        <v>0</v>
      </c>
    </row>
    <row r="121" spans="1:186" hidden="1">
      <c r="B121" s="667" t="s">
        <v>2376</v>
      </c>
      <c r="C121" s="740">
        <v>0</v>
      </c>
      <c r="D121" s="740">
        <v>0</v>
      </c>
      <c r="E121" s="740" t="e">
        <f>#REF!</f>
        <v>#REF!</v>
      </c>
      <c r="F121" s="740">
        <v>0</v>
      </c>
      <c r="G121" s="740">
        <v>0</v>
      </c>
    </row>
    <row r="122" spans="1:186" hidden="1">
      <c r="B122" s="667" t="s">
        <v>2377</v>
      </c>
      <c r="C122" s="740">
        <v>0</v>
      </c>
      <c r="D122" s="740">
        <v>0</v>
      </c>
      <c r="E122" s="740" t="e">
        <f>#REF!</f>
        <v>#REF!</v>
      </c>
      <c r="F122" s="740">
        <v>0</v>
      </c>
      <c r="G122" s="740">
        <v>0</v>
      </c>
    </row>
    <row r="123" spans="1:186" s="283" customFormat="1" hidden="1">
      <c r="A123" s="620"/>
      <c r="B123" s="667" t="s">
        <v>204</v>
      </c>
      <c r="C123" s="740" t="e">
        <f>#REF!</f>
        <v>#REF!</v>
      </c>
      <c r="D123" s="740" t="e">
        <f>#REF!</f>
        <v>#REF!</v>
      </c>
      <c r="E123" s="740" t="e">
        <f>#REF!</f>
        <v>#REF!</v>
      </c>
      <c r="F123" s="740" t="e">
        <f>#REF!</f>
        <v>#REF!</v>
      </c>
      <c r="G123" s="741" t="e">
        <f>#REF!</f>
        <v>#REF!</v>
      </c>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1"/>
      <c r="AF123" s="281"/>
      <c r="AG123" s="281"/>
      <c r="AH123" s="281"/>
      <c r="AI123" s="281"/>
      <c r="AJ123" s="281"/>
      <c r="AK123" s="281"/>
      <c r="AL123" s="281"/>
      <c r="AM123" s="281"/>
      <c r="AN123" s="281"/>
      <c r="AO123" s="281"/>
      <c r="AP123" s="281"/>
      <c r="AQ123" s="281"/>
      <c r="AR123" s="281"/>
      <c r="AS123" s="281"/>
      <c r="AT123" s="281"/>
      <c r="AU123" s="281"/>
      <c r="AV123" s="281"/>
      <c r="AW123" s="281"/>
      <c r="AX123" s="281"/>
      <c r="AY123" s="281"/>
      <c r="AZ123" s="281"/>
      <c r="BA123" s="281"/>
      <c r="BB123" s="281"/>
      <c r="BC123" s="281"/>
      <c r="BD123" s="281"/>
      <c r="BE123" s="281"/>
      <c r="BF123" s="281"/>
      <c r="BG123" s="281"/>
      <c r="BH123" s="281"/>
      <c r="BI123" s="281"/>
      <c r="BJ123" s="350"/>
      <c r="BK123" s="281"/>
      <c r="BL123" s="281"/>
      <c r="BM123" s="281"/>
      <c r="BN123" s="281"/>
      <c r="BO123" s="281"/>
      <c r="BP123" s="281"/>
      <c r="BQ123" s="281"/>
      <c r="BR123" s="281"/>
      <c r="BS123" s="281"/>
      <c r="BT123" s="281"/>
      <c r="BU123" s="281"/>
      <c r="BV123" s="281"/>
      <c r="BW123" s="281"/>
      <c r="BX123" s="281"/>
      <c r="BY123" s="281"/>
      <c r="BZ123" s="281"/>
      <c r="CA123" s="281"/>
      <c r="CB123" s="281"/>
      <c r="CC123" s="281"/>
      <c r="CD123" s="281"/>
      <c r="CE123" s="281"/>
      <c r="CF123" s="281"/>
      <c r="CG123" s="281"/>
      <c r="CH123" s="281"/>
      <c r="CI123" s="281"/>
      <c r="CJ123" s="281"/>
      <c r="CK123" s="281"/>
      <c r="CL123" s="281"/>
      <c r="CM123" s="281"/>
      <c r="CN123" s="281"/>
      <c r="CO123" s="281"/>
      <c r="CP123" s="281"/>
      <c r="CQ123" s="281"/>
      <c r="CR123" s="281"/>
      <c r="CS123" s="281"/>
      <c r="CT123" s="281"/>
      <c r="CU123" s="281"/>
      <c r="CV123" s="281"/>
      <c r="CW123" s="281"/>
      <c r="CX123" s="281"/>
      <c r="CY123" s="281"/>
      <c r="CZ123" s="281"/>
      <c r="DA123" s="281"/>
      <c r="DB123" s="281"/>
      <c r="DC123" s="281"/>
      <c r="DD123" s="281"/>
      <c r="DE123" s="281"/>
      <c r="DF123" s="281"/>
      <c r="DG123" s="281"/>
      <c r="DH123" s="281"/>
      <c r="DI123" s="281"/>
      <c r="DJ123" s="281"/>
      <c r="DK123" s="281"/>
      <c r="DL123" s="281"/>
      <c r="DM123" s="281"/>
      <c r="DN123" s="281"/>
      <c r="DO123" s="281"/>
      <c r="DP123" s="281"/>
      <c r="DQ123" s="281"/>
      <c r="DR123" s="281"/>
      <c r="DS123" s="281"/>
      <c r="DT123" s="281"/>
      <c r="DU123" s="281"/>
      <c r="DV123" s="281"/>
      <c r="DW123" s="281"/>
      <c r="DX123" s="281"/>
      <c r="DY123" s="281"/>
      <c r="DZ123" s="281"/>
      <c r="EA123" s="281"/>
      <c r="EB123" s="281"/>
      <c r="EC123" s="281"/>
      <c r="ED123" s="281"/>
      <c r="EE123" s="281"/>
      <c r="EF123" s="281"/>
      <c r="EG123" s="281"/>
      <c r="EH123" s="281"/>
      <c r="EI123" s="281"/>
      <c r="EJ123" s="281"/>
      <c r="EK123" s="281"/>
      <c r="EL123" s="281"/>
      <c r="EM123" s="281"/>
      <c r="EN123" s="281"/>
      <c r="EO123" s="281"/>
      <c r="EP123" s="281"/>
      <c r="EQ123" s="281"/>
      <c r="ER123" s="281"/>
      <c r="ES123" s="281"/>
      <c r="ET123" s="281"/>
      <c r="EU123" s="281"/>
      <c r="EV123" s="281"/>
      <c r="EW123" s="281"/>
      <c r="EX123" s="281"/>
      <c r="EY123" s="281"/>
      <c r="EZ123" s="281"/>
      <c r="FA123" s="281"/>
      <c r="FB123" s="281"/>
      <c r="FC123" s="281"/>
      <c r="FD123" s="281"/>
      <c r="FE123" s="281"/>
      <c r="FF123" s="281"/>
      <c r="FG123" s="281"/>
      <c r="FH123" s="281"/>
      <c r="FI123" s="281"/>
      <c r="FJ123" s="281"/>
      <c r="FK123" s="281"/>
      <c r="FL123" s="281"/>
      <c r="FM123" s="281"/>
      <c r="FN123" s="281"/>
      <c r="FO123" s="281"/>
      <c r="FP123" s="281"/>
      <c r="FQ123" s="281"/>
      <c r="FR123" s="281"/>
      <c r="FS123" s="281"/>
      <c r="FT123" s="281"/>
      <c r="FU123" s="281"/>
      <c r="FV123" s="281"/>
      <c r="FW123" s="281"/>
      <c r="FX123" s="281"/>
      <c r="FY123" s="281"/>
      <c r="FZ123" s="281"/>
      <c r="GA123" s="281"/>
      <c r="GB123" s="281"/>
      <c r="GC123" s="281"/>
      <c r="GD123" s="281"/>
    </row>
    <row r="124" spans="1:186" s="283" customFormat="1" hidden="1">
      <c r="A124" s="620"/>
      <c r="B124" s="667" t="s">
        <v>259</v>
      </c>
      <c r="C124" s="740">
        <v>0</v>
      </c>
      <c r="D124" s="740">
        <v>0</v>
      </c>
      <c r="E124" s="740" t="e">
        <f>#REF!-'7. ייצור חשמל'!E177</f>
        <v>#REF!</v>
      </c>
      <c r="F124" s="740">
        <v>0</v>
      </c>
      <c r="G124" s="741">
        <v>0</v>
      </c>
      <c r="H124" s="281"/>
      <c r="I124" s="281"/>
      <c r="J124" s="281"/>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s="281"/>
      <c r="AI124" s="281"/>
      <c r="AJ124" s="281"/>
      <c r="AK124" s="281"/>
      <c r="AL124" s="281"/>
      <c r="AM124" s="281"/>
      <c r="AN124" s="281"/>
      <c r="AO124" s="281"/>
      <c r="AP124" s="281"/>
      <c r="AQ124" s="281"/>
      <c r="AR124" s="281"/>
      <c r="AS124" s="281"/>
      <c r="AT124" s="281"/>
      <c r="AU124" s="281"/>
      <c r="AV124" s="281"/>
      <c r="AW124" s="281"/>
      <c r="AX124" s="281"/>
      <c r="AY124" s="281"/>
      <c r="AZ124" s="281"/>
      <c r="BA124" s="281"/>
      <c r="BB124" s="281"/>
      <c r="BC124" s="281"/>
      <c r="BD124" s="281"/>
      <c r="BE124" s="281"/>
      <c r="BF124" s="281"/>
      <c r="BG124" s="281"/>
      <c r="BH124" s="281"/>
      <c r="BI124" s="281"/>
      <c r="BJ124" s="350"/>
      <c r="BK124" s="281"/>
      <c r="BL124" s="281"/>
      <c r="BM124" s="281"/>
      <c r="BN124" s="281"/>
      <c r="BO124" s="281"/>
      <c r="BP124" s="281"/>
      <c r="BQ124" s="281"/>
      <c r="BR124" s="281"/>
      <c r="BS124" s="281"/>
      <c r="BT124" s="281"/>
      <c r="BU124" s="281"/>
      <c r="BV124" s="281"/>
      <c r="BW124" s="281"/>
      <c r="BX124" s="281"/>
      <c r="BY124" s="281"/>
      <c r="BZ124" s="281"/>
      <c r="CA124" s="281"/>
      <c r="CB124" s="281"/>
      <c r="CC124" s="281"/>
      <c r="CD124" s="281"/>
      <c r="CE124" s="281"/>
      <c r="CF124" s="281"/>
      <c r="CG124" s="281"/>
      <c r="CH124" s="281"/>
      <c r="CI124" s="281"/>
      <c r="CJ124" s="281"/>
      <c r="CK124" s="281"/>
      <c r="CL124" s="281"/>
      <c r="CM124" s="281"/>
      <c r="CN124" s="281"/>
      <c r="CO124" s="281"/>
      <c r="CP124" s="281"/>
      <c r="CQ124" s="281"/>
      <c r="CR124" s="281"/>
      <c r="CS124" s="281"/>
      <c r="CT124" s="281"/>
      <c r="CU124" s="281"/>
      <c r="CV124" s="281"/>
      <c r="CW124" s="281"/>
      <c r="CX124" s="281"/>
      <c r="CY124" s="281"/>
      <c r="CZ124" s="281"/>
      <c r="DA124" s="281"/>
      <c r="DB124" s="281"/>
      <c r="DC124" s="281"/>
      <c r="DD124" s="281"/>
      <c r="DE124" s="281"/>
      <c r="DF124" s="281"/>
      <c r="DG124" s="281"/>
      <c r="DH124" s="281"/>
      <c r="DI124" s="281"/>
      <c r="DJ124" s="281"/>
      <c r="DK124" s="281"/>
      <c r="DL124" s="281"/>
      <c r="DM124" s="281"/>
      <c r="DN124" s="281"/>
      <c r="DO124" s="281"/>
      <c r="DP124" s="281"/>
      <c r="DQ124" s="281"/>
      <c r="DR124" s="281"/>
      <c r="DS124" s="281"/>
      <c r="DT124" s="281"/>
      <c r="DU124" s="281"/>
      <c r="DV124" s="281"/>
      <c r="DW124" s="281"/>
      <c r="DX124" s="281"/>
      <c r="DY124" s="281"/>
      <c r="DZ124" s="281"/>
      <c r="EA124" s="281"/>
      <c r="EB124" s="281"/>
      <c r="EC124" s="281"/>
      <c r="ED124" s="281"/>
      <c r="EE124" s="281"/>
      <c r="EF124" s="281"/>
      <c r="EG124" s="281"/>
      <c r="EH124" s="281"/>
      <c r="EI124" s="281"/>
      <c r="EJ124" s="281"/>
      <c r="EK124" s="281"/>
      <c r="EL124" s="281"/>
      <c r="EM124" s="281"/>
      <c r="EN124" s="281"/>
      <c r="EO124" s="281"/>
      <c r="EP124" s="281"/>
      <c r="EQ124" s="281"/>
      <c r="ER124" s="281"/>
      <c r="ES124" s="281"/>
      <c r="ET124" s="281"/>
      <c r="EU124" s="281"/>
      <c r="EV124" s="281"/>
      <c r="EW124" s="281"/>
      <c r="EX124" s="281"/>
      <c r="EY124" s="281"/>
      <c r="EZ124" s="281"/>
      <c r="FA124" s="281"/>
      <c r="FB124" s="281"/>
      <c r="FC124" s="281"/>
      <c r="FD124" s="281"/>
      <c r="FE124" s="281"/>
      <c r="FF124" s="281"/>
      <c r="FG124" s="281"/>
      <c r="FH124" s="281"/>
      <c r="FI124" s="281"/>
      <c r="FJ124" s="281"/>
      <c r="FK124" s="281"/>
      <c r="FL124" s="281"/>
      <c r="FM124" s="281"/>
      <c r="FN124" s="281"/>
      <c r="FO124" s="281"/>
      <c r="FP124" s="281"/>
      <c r="FQ124" s="281"/>
      <c r="FR124" s="281"/>
      <c r="FS124" s="281"/>
      <c r="FT124" s="281"/>
      <c r="FU124" s="281"/>
      <c r="FV124" s="281"/>
      <c r="FW124" s="281"/>
      <c r="FX124" s="281"/>
      <c r="FY124" s="281"/>
      <c r="FZ124" s="281"/>
      <c r="GA124" s="281"/>
      <c r="GB124" s="281"/>
      <c r="GC124" s="281"/>
      <c r="GD124" s="281"/>
    </row>
    <row r="125" spans="1:186" s="283" customFormat="1" ht="17.25" hidden="1" thickBot="1">
      <c r="A125" s="620"/>
      <c r="B125" s="683" t="s">
        <v>165</v>
      </c>
      <c r="C125" s="742" t="e">
        <f>SUM(C117:C124)</f>
        <v>#REF!</v>
      </c>
      <c r="D125" s="742" t="e">
        <f>SUM(D117:D124)</f>
        <v>#REF!</v>
      </c>
      <c r="E125" s="742" t="e">
        <f>SUM(E117:E124)</f>
        <v>#REF!</v>
      </c>
      <c r="F125" s="742" t="e">
        <f>SUM(F117:F124)</f>
        <v>#REF!</v>
      </c>
      <c r="G125" s="743" t="e">
        <f>SUM(G117:G124)</f>
        <v>#REF!</v>
      </c>
      <c r="H125" s="281"/>
      <c r="I125" s="281"/>
      <c r="J125" s="281"/>
      <c r="K125" s="281"/>
      <c r="L125" s="281"/>
      <c r="M125" s="281"/>
      <c r="N125" s="281"/>
      <c r="O125" s="281"/>
      <c r="P125" s="281"/>
      <c r="Q125" s="281"/>
      <c r="R125" s="281"/>
      <c r="S125" s="281"/>
      <c r="T125" s="281"/>
      <c r="U125" s="281"/>
      <c r="V125" s="281"/>
      <c r="W125" s="281"/>
      <c r="X125" s="281"/>
      <c r="Y125" s="281"/>
      <c r="Z125" s="281"/>
      <c r="AA125" s="281"/>
      <c r="AB125" s="281"/>
      <c r="AC125" s="281"/>
      <c r="AD125" s="281"/>
      <c r="AE125" s="281"/>
      <c r="AF125" s="281"/>
      <c r="AG125" s="281"/>
      <c r="AH125" s="281"/>
      <c r="AI125" s="281"/>
      <c r="AJ125" s="281"/>
      <c r="AK125" s="281"/>
      <c r="AL125" s="281"/>
      <c r="AM125" s="281"/>
      <c r="AN125" s="281"/>
      <c r="AO125" s="281"/>
      <c r="AP125" s="281"/>
      <c r="AQ125" s="281"/>
      <c r="AR125" s="281"/>
      <c r="AS125" s="281"/>
      <c r="AT125" s="281"/>
      <c r="AU125" s="281"/>
      <c r="AV125" s="281"/>
      <c r="AW125" s="281"/>
      <c r="AX125" s="281"/>
      <c r="AY125" s="281"/>
      <c r="AZ125" s="281"/>
      <c r="BA125" s="281"/>
      <c r="BB125" s="281"/>
      <c r="BC125" s="281"/>
      <c r="BD125" s="281"/>
      <c r="BE125" s="281"/>
      <c r="BF125" s="281"/>
      <c r="BG125" s="281"/>
      <c r="BH125" s="281"/>
      <c r="BI125" s="281"/>
      <c r="BJ125" s="350"/>
      <c r="BK125" s="281"/>
      <c r="BL125" s="281"/>
      <c r="BM125" s="281"/>
      <c r="BN125" s="281"/>
      <c r="BO125" s="281"/>
      <c r="BP125" s="281"/>
      <c r="BQ125" s="281"/>
      <c r="BR125" s="281"/>
      <c r="BS125" s="281"/>
      <c r="BT125" s="281"/>
      <c r="BU125" s="281"/>
      <c r="BV125" s="281"/>
      <c r="BW125" s="281"/>
      <c r="BX125" s="281"/>
      <c r="BY125" s="281"/>
      <c r="BZ125" s="281"/>
      <c r="CA125" s="281"/>
      <c r="CB125" s="281"/>
      <c r="CC125" s="281"/>
      <c r="CD125" s="281"/>
      <c r="CE125" s="281"/>
      <c r="CF125" s="281"/>
      <c r="CG125" s="281"/>
      <c r="CH125" s="281"/>
      <c r="CI125" s="281"/>
      <c r="CJ125" s="281"/>
      <c r="CK125" s="281"/>
      <c r="CL125" s="281"/>
      <c r="CM125" s="281"/>
      <c r="CN125" s="281"/>
      <c r="CO125" s="281"/>
      <c r="CP125" s="281"/>
      <c r="CQ125" s="281"/>
      <c r="CR125" s="281"/>
      <c r="CS125" s="281"/>
      <c r="CT125" s="281"/>
      <c r="CU125" s="281"/>
      <c r="CV125" s="281"/>
      <c r="CW125" s="281"/>
      <c r="CX125" s="281"/>
      <c r="CY125" s="281"/>
      <c r="CZ125" s="281"/>
      <c r="DA125" s="281"/>
      <c r="DB125" s="281"/>
      <c r="DC125" s="281"/>
      <c r="DD125" s="281"/>
      <c r="DE125" s="281"/>
      <c r="DF125" s="281"/>
      <c r="DG125" s="281"/>
      <c r="DH125" s="281"/>
      <c r="DI125" s="281"/>
      <c r="DJ125" s="281"/>
      <c r="DK125" s="281"/>
      <c r="DL125" s="281"/>
      <c r="DM125" s="281"/>
      <c r="DN125" s="281"/>
      <c r="DO125" s="281"/>
      <c r="DP125" s="281"/>
      <c r="DQ125" s="281"/>
      <c r="DR125" s="281"/>
      <c r="DS125" s="281"/>
      <c r="DT125" s="281"/>
      <c r="DU125" s="281"/>
      <c r="DV125" s="281"/>
      <c r="DW125" s="281"/>
      <c r="DX125" s="281"/>
      <c r="DY125" s="281"/>
      <c r="DZ125" s="281"/>
      <c r="EA125" s="281"/>
      <c r="EB125" s="281"/>
      <c r="EC125" s="281"/>
      <c r="ED125" s="281"/>
      <c r="EE125" s="281"/>
      <c r="EF125" s="281"/>
      <c r="EG125" s="281"/>
      <c r="EH125" s="281"/>
      <c r="EI125" s="281"/>
      <c r="EJ125" s="281"/>
      <c r="EK125" s="281"/>
      <c r="EL125" s="281"/>
      <c r="EM125" s="281"/>
      <c r="EN125" s="281"/>
      <c r="EO125" s="281"/>
      <c r="EP125" s="281"/>
      <c r="EQ125" s="281"/>
      <c r="ER125" s="281"/>
      <c r="ES125" s="281"/>
      <c r="ET125" s="281"/>
      <c r="EU125" s="281"/>
      <c r="EV125" s="281"/>
      <c r="EW125" s="281"/>
      <c r="EX125" s="281"/>
      <c r="EY125" s="281"/>
      <c r="EZ125" s="281"/>
      <c r="FA125" s="281"/>
      <c r="FB125" s="281"/>
      <c r="FC125" s="281"/>
      <c r="FD125" s="281"/>
      <c r="FE125" s="281"/>
      <c r="FF125" s="281"/>
      <c r="FG125" s="281"/>
      <c r="FH125" s="281"/>
      <c r="FI125" s="281"/>
      <c r="FJ125" s="281"/>
      <c r="FK125" s="281"/>
      <c r="FL125" s="281"/>
      <c r="FM125" s="281"/>
      <c r="FN125" s="281"/>
      <c r="FO125" s="281"/>
      <c r="FP125" s="281"/>
      <c r="FQ125" s="281"/>
      <c r="FR125" s="281"/>
      <c r="FS125" s="281"/>
      <c r="FT125" s="281"/>
      <c r="FU125" s="281"/>
      <c r="FV125" s="281"/>
      <c r="FW125" s="281"/>
      <c r="FX125" s="281"/>
      <c r="FY125" s="281"/>
      <c r="FZ125" s="281"/>
      <c r="GA125" s="281"/>
      <c r="GB125" s="281"/>
      <c r="GC125" s="281"/>
      <c r="GD125" s="281"/>
    </row>
    <row r="126" spans="1:186" s="283" customFormat="1" hidden="1">
      <c r="A126" s="620"/>
      <c r="B126" s="299"/>
      <c r="C126" s="299"/>
      <c r="D126" s="299"/>
      <c r="E126" s="299"/>
      <c r="F126" s="299"/>
      <c r="G126" s="299"/>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281"/>
      <c r="AU126" s="281"/>
      <c r="AV126" s="281"/>
      <c r="AW126" s="281"/>
      <c r="AX126" s="281"/>
      <c r="AY126" s="281"/>
      <c r="AZ126" s="281"/>
      <c r="BA126" s="281"/>
      <c r="BB126" s="281"/>
      <c r="BC126" s="281"/>
      <c r="BD126" s="281"/>
      <c r="BE126" s="281"/>
      <c r="BF126" s="281"/>
      <c r="BG126" s="281"/>
      <c r="BH126" s="281"/>
      <c r="BI126" s="281"/>
      <c r="BJ126" s="350"/>
      <c r="BK126" s="281"/>
      <c r="BL126" s="281"/>
      <c r="BM126" s="281"/>
      <c r="BN126" s="281"/>
      <c r="BO126" s="281"/>
      <c r="BP126" s="281"/>
      <c r="BQ126" s="281"/>
      <c r="BR126" s="281"/>
      <c r="BS126" s="281"/>
      <c r="BT126" s="281"/>
      <c r="BU126" s="281"/>
      <c r="BV126" s="281"/>
      <c r="BW126" s="281"/>
      <c r="BX126" s="281"/>
      <c r="BY126" s="281"/>
      <c r="BZ126" s="281"/>
      <c r="CA126" s="281"/>
      <c r="CB126" s="281"/>
      <c r="CC126" s="281"/>
      <c r="CD126" s="281"/>
      <c r="CE126" s="281"/>
      <c r="CF126" s="281"/>
      <c r="CG126" s="281"/>
      <c r="CH126" s="281"/>
      <c r="CI126" s="281"/>
      <c r="CJ126" s="281"/>
      <c r="CK126" s="281"/>
      <c r="CL126" s="281"/>
      <c r="CM126" s="281"/>
      <c r="CN126" s="281"/>
      <c r="CO126" s="281"/>
      <c r="CP126" s="281"/>
      <c r="CQ126" s="281"/>
      <c r="CR126" s="281"/>
      <c r="CS126" s="281"/>
      <c r="CT126" s="281"/>
      <c r="CU126" s="281"/>
      <c r="CV126" s="281"/>
      <c r="CW126" s="281"/>
      <c r="CX126" s="281"/>
      <c r="CY126" s="281"/>
      <c r="CZ126" s="281"/>
      <c r="DA126" s="281"/>
      <c r="DB126" s="281"/>
      <c r="DC126" s="281"/>
      <c r="DD126" s="281"/>
      <c r="DE126" s="281"/>
      <c r="DF126" s="281"/>
      <c r="DG126" s="281"/>
      <c r="DH126" s="281"/>
      <c r="DI126" s="281"/>
      <c r="DJ126" s="281"/>
      <c r="DK126" s="281"/>
      <c r="DL126" s="281"/>
      <c r="DM126" s="281"/>
      <c r="DN126" s="281"/>
      <c r="DO126" s="281"/>
      <c r="DP126" s="281"/>
      <c r="DQ126" s="281"/>
      <c r="DR126" s="281"/>
      <c r="DS126" s="281"/>
      <c r="DT126" s="281"/>
      <c r="DU126" s="281"/>
      <c r="DV126" s="281"/>
      <c r="DW126" s="281"/>
      <c r="DX126" s="281"/>
      <c r="DY126" s="281"/>
      <c r="DZ126" s="281"/>
      <c r="EA126" s="281"/>
      <c r="EB126" s="281"/>
      <c r="EC126" s="281"/>
      <c r="ED126" s="281"/>
      <c r="EE126" s="281"/>
      <c r="EF126" s="281"/>
      <c r="EG126" s="281"/>
      <c r="EH126" s="281"/>
      <c r="EI126" s="281"/>
      <c r="EJ126" s="281"/>
      <c r="EK126" s="281"/>
      <c r="EL126" s="281"/>
      <c r="EM126" s="281"/>
      <c r="EN126" s="281"/>
      <c r="EO126" s="281"/>
      <c r="EP126" s="281"/>
      <c r="EQ126" s="281"/>
      <c r="ER126" s="281"/>
      <c r="ES126" s="281"/>
      <c r="ET126" s="281"/>
      <c r="EU126" s="281"/>
      <c r="EV126" s="281"/>
      <c r="EW126" s="281"/>
      <c r="EX126" s="281"/>
      <c r="EY126" s="281"/>
      <c r="EZ126" s="281"/>
      <c r="FA126" s="281"/>
      <c r="FB126" s="281"/>
      <c r="FC126" s="281"/>
      <c r="FD126" s="281"/>
      <c r="FE126" s="281"/>
      <c r="FF126" s="281"/>
      <c r="FG126" s="281"/>
      <c r="FH126" s="281"/>
      <c r="FI126" s="281"/>
      <c r="FJ126" s="281"/>
      <c r="FK126" s="281"/>
      <c r="FL126" s="281"/>
      <c r="FM126" s="281"/>
      <c r="FN126" s="281"/>
      <c r="FO126" s="281"/>
      <c r="FP126" s="281"/>
      <c r="FQ126" s="281"/>
      <c r="FR126" s="281"/>
      <c r="FS126" s="281"/>
      <c r="FT126" s="281"/>
      <c r="FU126" s="281"/>
      <c r="FV126" s="281"/>
      <c r="FW126" s="281"/>
      <c r="FX126" s="281"/>
      <c r="FY126" s="281"/>
      <c r="FZ126" s="281"/>
      <c r="GA126" s="281"/>
      <c r="GB126" s="281"/>
      <c r="GC126" s="281"/>
      <c r="GD126" s="281"/>
    </row>
    <row r="127" spans="1:186" ht="20.25" hidden="1" customHeight="1">
      <c r="A127" s="620" t="s">
        <v>2382</v>
      </c>
      <c r="B127" s="668" t="s">
        <v>268</v>
      </c>
    </row>
    <row r="128" spans="1:186" hidden="1">
      <c r="B128" s="495" t="s">
        <v>260</v>
      </c>
    </row>
    <row r="129" spans="1:187" ht="17.25" hidden="1" thickBot="1"/>
    <row r="130" spans="1:187" s="669" customFormat="1" ht="17.25" hidden="1" thickBot="1">
      <c r="A130" s="620"/>
      <c r="B130" s="674" t="s">
        <v>48</v>
      </c>
      <c r="C130" s="675" t="s">
        <v>201</v>
      </c>
      <c r="D130" s="684" t="s">
        <v>261</v>
      </c>
      <c r="E130" s="684" t="s">
        <v>274</v>
      </c>
      <c r="F130" s="676" t="s">
        <v>262</v>
      </c>
      <c r="G130" s="281"/>
      <c r="H130" s="281"/>
      <c r="I130" s="281"/>
      <c r="J130" s="281"/>
      <c r="K130" s="281"/>
      <c r="L130" s="281"/>
      <c r="M130" s="281"/>
      <c r="N130" s="281"/>
      <c r="O130" s="281"/>
      <c r="P130" s="281"/>
      <c r="Q130" s="281"/>
      <c r="R130" s="281"/>
      <c r="S130" s="281"/>
      <c r="T130" s="281"/>
      <c r="U130" s="281"/>
      <c r="V130" s="281"/>
      <c r="W130" s="281"/>
      <c r="X130" s="281"/>
      <c r="Y130" s="281"/>
      <c r="Z130" s="281"/>
      <c r="AA130" s="281"/>
      <c r="AB130" s="281"/>
      <c r="AC130" s="281"/>
      <c r="AD130" s="281"/>
      <c r="AE130" s="281"/>
      <c r="AF130" s="281"/>
      <c r="AG130" s="281"/>
      <c r="AH130" s="281"/>
      <c r="AI130" s="281"/>
      <c r="AJ130" s="281"/>
      <c r="AK130" s="281"/>
      <c r="AL130" s="281"/>
      <c r="AM130" s="281"/>
      <c r="AN130" s="281"/>
      <c r="AO130" s="281"/>
      <c r="AP130" s="281"/>
      <c r="AQ130" s="281"/>
      <c r="AR130" s="281"/>
      <c r="AS130" s="281"/>
      <c r="AT130" s="281"/>
      <c r="AU130" s="281"/>
      <c r="AV130" s="281"/>
      <c r="AW130" s="281"/>
      <c r="AX130" s="281"/>
      <c r="AY130" s="281"/>
      <c r="AZ130" s="281"/>
      <c r="BA130" s="281"/>
      <c r="BB130" s="281"/>
      <c r="BC130" s="281"/>
      <c r="BD130" s="281"/>
      <c r="BE130" s="281"/>
      <c r="BF130" s="281"/>
      <c r="BG130" s="281"/>
      <c r="BH130" s="281"/>
      <c r="BI130" s="281"/>
      <c r="BJ130" s="281"/>
      <c r="BK130" s="350"/>
      <c r="BL130" s="281"/>
      <c r="BM130" s="281"/>
      <c r="BN130" s="281"/>
      <c r="BO130" s="281"/>
      <c r="BP130" s="281"/>
      <c r="BQ130" s="281"/>
      <c r="BR130" s="281"/>
      <c r="BS130" s="281"/>
      <c r="BT130" s="281"/>
      <c r="BU130" s="281"/>
      <c r="BV130" s="281"/>
      <c r="BW130" s="281"/>
      <c r="BX130" s="281"/>
      <c r="BY130" s="281"/>
      <c r="BZ130" s="281"/>
      <c r="CA130" s="281"/>
      <c r="CB130" s="281"/>
      <c r="CC130" s="281"/>
      <c r="CD130" s="281"/>
      <c r="CE130" s="281"/>
      <c r="CF130" s="281"/>
      <c r="CG130" s="281"/>
      <c r="CH130" s="281"/>
      <c r="CI130" s="281"/>
      <c r="CJ130" s="281"/>
      <c r="CK130" s="281"/>
      <c r="CL130" s="281"/>
      <c r="CM130" s="281"/>
      <c r="CN130" s="281"/>
      <c r="CO130" s="281"/>
      <c r="CP130" s="281"/>
      <c r="CQ130" s="281"/>
      <c r="CR130" s="281"/>
      <c r="CS130" s="281"/>
      <c r="CT130" s="281"/>
      <c r="CU130" s="281"/>
      <c r="CV130" s="281"/>
      <c r="CW130" s="281"/>
      <c r="CX130" s="281"/>
      <c r="CY130" s="281"/>
      <c r="CZ130" s="281"/>
      <c r="DA130" s="281"/>
      <c r="DB130" s="281"/>
      <c r="DC130" s="281"/>
      <c r="DD130" s="281"/>
      <c r="DE130" s="281"/>
      <c r="DF130" s="281"/>
      <c r="DG130" s="281"/>
      <c r="DH130" s="281"/>
      <c r="DI130" s="281"/>
      <c r="DJ130" s="281"/>
      <c r="DK130" s="281"/>
      <c r="DL130" s="281"/>
      <c r="DM130" s="281"/>
      <c r="DN130" s="281"/>
      <c r="DO130" s="281"/>
      <c r="DP130" s="281"/>
      <c r="DQ130" s="281"/>
      <c r="DR130" s="281"/>
      <c r="DS130" s="281"/>
      <c r="DT130" s="281"/>
      <c r="DU130" s="281"/>
      <c r="DV130" s="281"/>
      <c r="DW130" s="281"/>
      <c r="DX130" s="281"/>
      <c r="DY130" s="281"/>
      <c r="DZ130" s="281"/>
      <c r="EA130" s="281"/>
      <c r="EB130" s="281"/>
      <c r="EC130" s="281"/>
      <c r="ED130" s="281"/>
      <c r="EE130" s="281"/>
      <c r="EF130" s="281"/>
      <c r="EG130" s="281"/>
      <c r="EH130" s="281"/>
      <c r="EI130" s="281"/>
      <c r="EJ130" s="281"/>
      <c r="EK130" s="281"/>
      <c r="EL130" s="281"/>
      <c r="EM130" s="281"/>
      <c r="EN130" s="281"/>
      <c r="EO130" s="281"/>
      <c r="EP130" s="281"/>
      <c r="EQ130" s="281"/>
      <c r="ER130" s="281"/>
      <c r="ES130" s="281"/>
      <c r="ET130" s="281"/>
      <c r="EU130" s="281"/>
      <c r="EV130" s="281"/>
      <c r="EW130" s="281"/>
      <c r="EX130" s="281"/>
      <c r="EY130" s="281"/>
      <c r="EZ130" s="281"/>
      <c r="FA130" s="281"/>
      <c r="FB130" s="281"/>
      <c r="FC130" s="281"/>
      <c r="FD130" s="281"/>
      <c r="FE130" s="281"/>
      <c r="FF130" s="281"/>
      <c r="FG130" s="281"/>
      <c r="FH130" s="281"/>
      <c r="FI130" s="281"/>
      <c r="FJ130" s="281"/>
      <c r="FK130" s="281"/>
      <c r="FL130" s="281"/>
      <c r="FM130" s="281"/>
      <c r="FN130" s="281"/>
      <c r="FO130" s="281"/>
      <c r="FP130" s="281"/>
      <c r="FQ130" s="281"/>
      <c r="FR130" s="281"/>
      <c r="FS130" s="281"/>
      <c r="FT130" s="281"/>
      <c r="FU130" s="281"/>
      <c r="FV130" s="281"/>
      <c r="FW130" s="281"/>
      <c r="FX130" s="281"/>
      <c r="FY130" s="281"/>
      <c r="FZ130" s="281"/>
      <c r="GA130" s="281"/>
      <c r="GB130" s="281"/>
      <c r="GC130" s="281"/>
      <c r="GD130" s="281"/>
      <c r="GE130" s="281"/>
    </row>
    <row r="131" spans="1:187" hidden="1">
      <c r="B131" s="670" t="s">
        <v>41</v>
      </c>
      <c r="C131" s="671" t="s">
        <v>356</v>
      </c>
      <c r="D131" s="744"/>
      <c r="E131" s="745">
        <f>IF(OR(D131=0,D131=""),קבועים!$C$197,D131)</f>
        <v>20</v>
      </c>
      <c r="F131" s="746" t="e">
        <f>D131*C125</f>
        <v>#REF!</v>
      </c>
      <c r="BJ131" s="281"/>
      <c r="BK131" s="350"/>
    </row>
    <row r="132" spans="1:187" hidden="1">
      <c r="B132" s="670" t="s">
        <v>49</v>
      </c>
      <c r="C132" s="672" t="s">
        <v>364</v>
      </c>
      <c r="D132" s="747"/>
      <c r="E132" s="745">
        <f>IF(OR(D132=0,D132=""),קבועים!$C$198,D132)</f>
        <v>2.9</v>
      </c>
      <c r="F132" s="746" t="e">
        <f>D132*D125</f>
        <v>#REF!</v>
      </c>
      <c r="BJ132" s="281"/>
      <c r="BK132" s="350"/>
    </row>
    <row r="133" spans="1:187" hidden="1">
      <c r="B133" s="670" t="s">
        <v>39</v>
      </c>
      <c r="C133" s="672" t="s">
        <v>365</v>
      </c>
      <c r="D133" s="747"/>
      <c r="E133" s="745">
        <f>IF(OR(D133=0,D133=""),קבועים!$C$199,D133)</f>
        <v>0.47</v>
      </c>
      <c r="F133" s="746" t="e">
        <f>D133*E125</f>
        <v>#REF!</v>
      </c>
      <c r="BJ133" s="281"/>
      <c r="BK133" s="350"/>
    </row>
    <row r="134" spans="1:187" hidden="1">
      <c r="B134" s="670" t="s">
        <v>42</v>
      </c>
      <c r="C134" s="672" t="s">
        <v>366</v>
      </c>
      <c r="D134" s="747"/>
      <c r="E134" s="745">
        <f>IF(OR(D134=0,D134=""),קבועים!$C$200,D134)</f>
        <v>1.49156</v>
      </c>
      <c r="F134" s="746" t="e">
        <f>D134*F125</f>
        <v>#REF!</v>
      </c>
      <c r="BJ134" s="281"/>
      <c r="BK134" s="350"/>
    </row>
    <row r="135" spans="1:187" ht="17.25" hidden="1" thickBot="1">
      <c r="B135" s="677" t="s">
        <v>40</v>
      </c>
      <c r="C135" s="673" t="s">
        <v>366</v>
      </c>
      <c r="D135" s="748"/>
      <c r="E135" s="749">
        <f>IF(OR(D135=0,D135=""),קבועים!$C$201,D135)</f>
        <v>4.5672249999999996</v>
      </c>
      <c r="F135" s="750" t="e">
        <f>D135*G125</f>
        <v>#REF!</v>
      </c>
      <c r="BJ135" s="281"/>
      <c r="BK135" s="350"/>
    </row>
    <row r="136" spans="1:187" hidden="1"/>
    <row r="137" spans="1:187" hidden="1">
      <c r="A137" s="620" t="s">
        <v>2383</v>
      </c>
      <c r="B137" s="668" t="s">
        <v>264</v>
      </c>
    </row>
    <row r="138" spans="1:187" ht="17.25" hidden="1" thickBot="1"/>
    <row r="139" spans="1:187" hidden="1">
      <c r="B139" s="685" t="s">
        <v>48</v>
      </c>
      <c r="C139" s="676" t="s">
        <v>265</v>
      </c>
    </row>
    <row r="140" spans="1:187" hidden="1">
      <c r="B140" s="667" t="s">
        <v>2389</v>
      </c>
      <c r="C140" s="741" t="e">
        <f>(#REF!*#REF!-C117*$E$131)+(#REF!*#REF!-D117*$E$132)+(#REF!*$E$19-E117*$E$133)+(#REF!*#REF!-F117*$E$134)+(#REF!*#REF!-G117*$E$135)</f>
        <v>#REF!</v>
      </c>
    </row>
    <row r="141" spans="1:187" hidden="1">
      <c r="B141" s="667" t="s">
        <v>202</v>
      </c>
      <c r="C141" s="741" t="e">
        <f>(#REF!*#REF!-C118*$E$131)+(#REF!*#REF!-D118*$E$132)+(#REF!*$E$19-E118*$E$133)+(#REF!*#REF!-F118*$E$134)+(#REF!*#REF!-G118*$E$135)</f>
        <v>#REF!</v>
      </c>
    </row>
    <row r="142" spans="1:187" hidden="1">
      <c r="B142" s="667" t="s">
        <v>2346</v>
      </c>
      <c r="C142" s="741" t="e">
        <f>(קבועים!#REF!*#REF!-C119*$E$131)+(קבועים!#REF!*#REF!-D119*$E$132)+(קבועים!#REF!*$E$19-E119*$E$133)+(קבועים!#REF!*#REF!-F119*$E$134)+(קבועים!#REF!*#REF!-G119*$E$135)</f>
        <v>#REF!</v>
      </c>
    </row>
    <row r="143" spans="1:187" hidden="1">
      <c r="B143" s="667" t="s">
        <v>203</v>
      </c>
      <c r="C143" s="741" t="e">
        <f>(#REF!*#REF!-C120*$E$131)+(#REF!*#REF!-D120*$E$132)+(מנועים!D235*$E$19-E120*$E$133)+(#REF!*#REF!-F120*$E$134)+(#REF!*#REF!-G120*$E$135)</f>
        <v>#REF!</v>
      </c>
    </row>
    <row r="144" spans="1:187" hidden="1">
      <c r="B144" s="667" t="s">
        <v>2376</v>
      </c>
      <c r="C144" s="741" t="e">
        <f>(#REF!*#REF!-C121*$E$131)+(#REF!*#REF!-D121*$E$132)+(#REF!*$E$19-E121*$E$133)+(#REF!*#REF!-F121*$E$134)+(#REF!*#REF!-G121*$E$135)</f>
        <v>#REF!</v>
      </c>
    </row>
    <row r="145" spans="1:191" hidden="1">
      <c r="B145" s="667" t="s">
        <v>2377</v>
      </c>
      <c r="C145" s="741" t="e">
        <f>(#REF!*#REF!-C122*$E$131)+(#REF!*#REF!-D122*$E$132)+(#REF!*$E$19-E122*$E$133)+(#REF!*#REF!-F122*$E$134)+(#REF!*#REF!-G122*$E$135)</f>
        <v>#REF!</v>
      </c>
    </row>
    <row r="146" spans="1:191" hidden="1">
      <c r="B146" s="667" t="s">
        <v>204</v>
      </c>
      <c r="C146" s="741" t="e">
        <f>(#REF!*#REF!-C123*$E$131)+(#REF!*#REF!-D123*$E$132)+(#REF!*$E$19-E123*$E$133)+(#REF!*#REF!-F123*$E$134)+(#REF!*#REF!-G123*$E$135)</f>
        <v>#REF!</v>
      </c>
    </row>
    <row r="147" spans="1:191" hidden="1">
      <c r="B147" s="667" t="s">
        <v>259</v>
      </c>
      <c r="C147" s="741" t="e">
        <f>(#REF!*#REF!-C124*$E$131)+(#REF!*#REF!-D124*$E$132)+(#REF!*$E$19-E124*$E$133)+(#REF!*#REF!-F124*$E$134)+(#REF!*#REF!-G124*$E$135)</f>
        <v>#REF!</v>
      </c>
    </row>
    <row r="148" spans="1:191" ht="17.25" hidden="1" thickBot="1">
      <c r="B148" s="683" t="s">
        <v>165</v>
      </c>
      <c r="C148" s="743" t="e">
        <f>SUM(C140:C147)</f>
        <v>#REF!</v>
      </c>
    </row>
    <row r="149" spans="1:191" hidden="1"/>
    <row r="150" spans="1:191" ht="33" hidden="1">
      <c r="A150" s="751">
        <v>9.8000000000000007</v>
      </c>
      <c r="B150" s="541" t="s">
        <v>158</v>
      </c>
      <c r="C150" s="513"/>
      <c r="D150" s="542"/>
      <c r="E150" s="515"/>
      <c r="F150" s="513"/>
      <c r="G150" s="513"/>
      <c r="H150" s="513"/>
      <c r="I150" s="543"/>
      <c r="J150" s="543"/>
      <c r="K150" s="543"/>
      <c r="L150" s="543"/>
      <c r="M150" s="543"/>
      <c r="N150" s="543"/>
      <c r="O150" s="543"/>
      <c r="P150" s="543"/>
      <c r="Q150" s="543"/>
      <c r="R150" s="543"/>
      <c r="S150" s="543"/>
      <c r="T150" s="543"/>
      <c r="U150" s="543"/>
      <c r="V150" s="543"/>
      <c r="W150" s="543"/>
      <c r="X150" s="543"/>
      <c r="Y150" s="543"/>
      <c r="Z150" s="543"/>
      <c r="AA150" s="543"/>
      <c r="AB150" s="543"/>
      <c r="AC150" s="543"/>
      <c r="AD150" s="543"/>
      <c r="AE150" s="543"/>
      <c r="AF150" s="543"/>
      <c r="AG150" s="543"/>
      <c r="AH150" s="543"/>
      <c r="AI150" s="543"/>
      <c r="AJ150" s="543"/>
      <c r="AK150" s="543"/>
      <c r="AL150" s="543"/>
      <c r="AM150" s="543"/>
      <c r="AN150" s="543"/>
      <c r="AO150" s="543"/>
      <c r="AP150" s="543"/>
      <c r="AQ150" s="543"/>
      <c r="AR150" s="543"/>
      <c r="AS150" s="543"/>
      <c r="AT150" s="543"/>
      <c r="AU150" s="543"/>
      <c r="AV150" s="543"/>
      <c r="AW150" s="543"/>
      <c r="AX150" s="543"/>
      <c r="AY150" s="543"/>
      <c r="AZ150" s="543"/>
      <c r="BA150" s="543"/>
      <c r="BB150" s="543"/>
      <c r="BC150" s="543"/>
      <c r="BD150" s="543"/>
      <c r="BE150" s="543"/>
      <c r="BF150" s="543"/>
      <c r="BG150" s="543"/>
      <c r="BH150" s="543"/>
      <c r="BI150" s="543"/>
      <c r="BJ150" s="543"/>
      <c r="BK150" s="543"/>
      <c r="BL150" s="543"/>
      <c r="BM150" s="543"/>
      <c r="BN150" s="543"/>
      <c r="BO150" s="543"/>
      <c r="BP150" s="543"/>
      <c r="BQ150" s="543"/>
      <c r="BR150" s="543"/>
      <c r="BS150" s="543"/>
      <c r="BT150" s="543"/>
      <c r="BU150" s="543"/>
      <c r="BV150" s="543"/>
      <c r="BW150" s="543"/>
      <c r="BX150" s="543"/>
      <c r="BY150" s="543"/>
      <c r="BZ150" s="513"/>
      <c r="CA150" s="513"/>
      <c r="CB150" s="513"/>
      <c r="CC150" s="513"/>
      <c r="CD150" s="513"/>
      <c r="CE150" s="513"/>
      <c r="CF150" s="513"/>
      <c r="CG150" s="513"/>
      <c r="CH150" s="513"/>
      <c r="CI150" s="513"/>
      <c r="CJ150" s="513"/>
      <c r="CK150" s="513"/>
      <c r="CL150" s="513"/>
    </row>
    <row r="151" spans="1:191" s="283" customFormat="1" hidden="1">
      <c r="A151" s="620"/>
      <c r="B151" s="845"/>
      <c r="C151" s="845"/>
      <c r="D151" s="281"/>
      <c r="E151" s="281"/>
      <c r="F151" s="281"/>
      <c r="G151" s="281"/>
      <c r="H151" s="281"/>
      <c r="I151" s="281"/>
      <c r="J151" s="281"/>
      <c r="K151" s="281"/>
      <c r="L151" s="281"/>
      <c r="M151" s="281"/>
      <c r="N151" s="281"/>
      <c r="O151" s="281"/>
      <c r="P151" s="281"/>
      <c r="Q151" s="281"/>
      <c r="R151" s="281"/>
      <c r="S151" s="281"/>
      <c r="T151" s="281"/>
      <c r="U151" s="281"/>
      <c r="V151" s="281"/>
      <c r="W151" s="281"/>
      <c r="X151" s="281"/>
      <c r="Y151" s="281"/>
      <c r="Z151" s="281"/>
      <c r="AA151" s="281"/>
      <c r="AB151" s="281"/>
      <c r="AC151" s="281"/>
      <c r="AD151" s="281"/>
      <c r="AE151" s="281"/>
      <c r="AF151" s="281"/>
      <c r="AG151" s="281"/>
      <c r="AH151" s="281"/>
      <c r="AI151" s="281"/>
      <c r="AJ151" s="281"/>
      <c r="AK151" s="281"/>
      <c r="AL151" s="281"/>
      <c r="AM151" s="281"/>
      <c r="AN151" s="281"/>
      <c r="AO151" s="281"/>
      <c r="AP151" s="281"/>
      <c r="AQ151" s="281"/>
      <c r="AR151" s="281"/>
      <c r="AS151" s="281"/>
      <c r="AT151" s="281"/>
      <c r="AU151" s="281"/>
      <c r="AV151" s="281"/>
      <c r="AW151" s="281"/>
      <c r="AX151" s="281"/>
      <c r="AY151" s="281"/>
      <c r="AZ151" s="281"/>
      <c r="BA151" s="281"/>
      <c r="BB151" s="281"/>
      <c r="BC151" s="281"/>
      <c r="BD151" s="281"/>
      <c r="BE151" s="281"/>
      <c r="BF151" s="281"/>
      <c r="BG151" s="281"/>
      <c r="BH151" s="281"/>
      <c r="BI151" s="281"/>
      <c r="BJ151" s="281"/>
      <c r="BK151" s="281"/>
      <c r="BL151" s="281"/>
      <c r="BM151" s="281"/>
      <c r="BN151" s="281"/>
      <c r="BO151" s="350"/>
      <c r="BP151" s="281"/>
      <c r="BQ151" s="281"/>
      <c r="BR151" s="281"/>
      <c r="BS151" s="281"/>
      <c r="BT151" s="281"/>
      <c r="BU151" s="281"/>
      <c r="BV151" s="281"/>
      <c r="BW151" s="281"/>
      <c r="BX151" s="281"/>
      <c r="BY151" s="281"/>
      <c r="BZ151" s="281"/>
      <c r="CA151" s="281"/>
      <c r="CB151" s="281"/>
      <c r="CC151" s="281"/>
      <c r="CD151" s="281"/>
      <c r="CE151" s="281"/>
      <c r="CF151" s="281"/>
      <c r="CG151" s="281"/>
      <c r="CH151" s="281"/>
      <c r="CI151" s="281"/>
      <c r="CJ151" s="281"/>
      <c r="CK151" s="281"/>
      <c r="CL151" s="281"/>
      <c r="CM151" s="281"/>
      <c r="CN151" s="281"/>
      <c r="CO151" s="281"/>
      <c r="CP151" s="281"/>
      <c r="CQ151" s="281"/>
      <c r="CR151" s="281"/>
      <c r="CS151" s="281"/>
      <c r="CT151" s="281"/>
      <c r="CU151" s="281"/>
      <c r="CV151" s="281"/>
      <c r="CW151" s="281"/>
      <c r="CX151" s="281"/>
      <c r="CY151" s="281"/>
      <c r="CZ151" s="281"/>
      <c r="DA151" s="281"/>
      <c r="DB151" s="281"/>
      <c r="DC151" s="281"/>
      <c r="DD151" s="281"/>
      <c r="DE151" s="281"/>
      <c r="DF151" s="281"/>
      <c r="DG151" s="281"/>
      <c r="DH151" s="281"/>
      <c r="DI151" s="281"/>
      <c r="DJ151" s="281"/>
      <c r="DK151" s="281"/>
      <c r="DL151" s="281"/>
      <c r="DM151" s="281"/>
      <c r="DN151" s="281"/>
      <c r="DO151" s="281"/>
      <c r="DP151" s="281"/>
      <c r="DQ151" s="281"/>
      <c r="DR151" s="281"/>
      <c r="DS151" s="281"/>
      <c r="DT151" s="281"/>
      <c r="DU151" s="281"/>
      <c r="DV151" s="281"/>
      <c r="DW151" s="281"/>
      <c r="DX151" s="281"/>
      <c r="DY151" s="281"/>
      <c r="DZ151" s="281"/>
      <c r="EA151" s="281"/>
      <c r="EB151" s="281"/>
      <c r="EC151" s="281"/>
      <c r="ED151" s="281"/>
      <c r="EE151" s="281"/>
      <c r="EF151" s="281"/>
      <c r="EG151" s="281"/>
      <c r="EH151" s="281"/>
      <c r="EI151" s="281"/>
      <c r="EJ151" s="281"/>
      <c r="EK151" s="281"/>
      <c r="EL151" s="281"/>
      <c r="EM151" s="281"/>
      <c r="EN151" s="281"/>
      <c r="EO151" s="281"/>
      <c r="EP151" s="281"/>
      <c r="EQ151" s="281"/>
      <c r="ER151" s="281"/>
      <c r="ES151" s="281"/>
      <c r="ET151" s="281"/>
      <c r="EU151" s="281"/>
      <c r="EV151" s="281"/>
      <c r="EW151" s="281"/>
      <c r="EX151" s="281"/>
      <c r="EY151" s="281"/>
      <c r="EZ151" s="281"/>
      <c r="FA151" s="281"/>
      <c r="FB151" s="281"/>
      <c r="FC151" s="281"/>
      <c r="FD151" s="281"/>
      <c r="FE151" s="281"/>
      <c r="FF151" s="281"/>
      <c r="FG151" s="281"/>
      <c r="FH151" s="281"/>
      <c r="FI151" s="281"/>
      <c r="FJ151" s="281"/>
      <c r="FK151" s="281"/>
      <c r="FL151" s="281"/>
      <c r="FM151" s="281"/>
      <c r="FN151" s="281"/>
      <c r="FO151" s="281"/>
      <c r="FP151" s="281"/>
      <c r="FQ151" s="281"/>
      <c r="FR151" s="281"/>
      <c r="FS151" s="281"/>
      <c r="FT151" s="281"/>
      <c r="FU151" s="281"/>
      <c r="FV151" s="281"/>
      <c r="FW151" s="281"/>
      <c r="FX151" s="281"/>
      <c r="FY151" s="281"/>
      <c r="FZ151" s="281"/>
      <c r="GA151" s="281"/>
      <c r="GB151" s="281"/>
      <c r="GC151" s="281"/>
      <c r="GD151" s="281"/>
      <c r="GE151" s="281"/>
      <c r="GF151" s="281"/>
      <c r="GG151" s="281"/>
      <c r="GH151" s="281"/>
      <c r="GI151" s="281"/>
    </row>
    <row r="152" spans="1:191" s="283" customFormat="1" ht="33" hidden="1">
      <c r="A152" s="620"/>
      <c r="B152" s="492" t="s">
        <v>173</v>
      </c>
      <c r="C152" s="739"/>
      <c r="D152" s="281"/>
      <c r="E152" s="281"/>
      <c r="F152" s="281"/>
      <c r="G152" s="281"/>
      <c r="H152" s="281"/>
      <c r="I152" s="281"/>
      <c r="J152" s="281"/>
      <c r="K152" s="281"/>
      <c r="L152" s="281"/>
      <c r="M152" s="281"/>
      <c r="N152" s="281"/>
      <c r="O152" s="281"/>
      <c r="P152" s="281"/>
      <c r="Q152" s="281"/>
      <c r="R152" s="281"/>
      <c r="S152" s="281"/>
      <c r="T152" s="281"/>
      <c r="U152" s="281"/>
      <c r="V152" s="281"/>
      <c r="W152" s="281"/>
      <c r="X152" s="281"/>
      <c r="Y152" s="281"/>
      <c r="Z152" s="281"/>
      <c r="AA152" s="281"/>
      <c r="AB152" s="281"/>
      <c r="AC152" s="281"/>
      <c r="AD152" s="281"/>
      <c r="AE152" s="281"/>
      <c r="AF152" s="281"/>
      <c r="AG152" s="281"/>
      <c r="AH152" s="281"/>
      <c r="AI152" s="281"/>
      <c r="AJ152" s="281"/>
      <c r="AK152" s="281"/>
      <c r="AL152" s="281"/>
      <c r="AM152" s="281"/>
      <c r="AN152" s="281"/>
      <c r="AO152" s="281"/>
      <c r="AP152" s="281"/>
      <c r="AQ152" s="281"/>
      <c r="AR152" s="281"/>
      <c r="AS152" s="281"/>
      <c r="AT152" s="281"/>
      <c r="AU152" s="281"/>
      <c r="AV152" s="281"/>
      <c r="AW152" s="281"/>
      <c r="AX152" s="281"/>
      <c r="AY152" s="281"/>
      <c r="AZ152" s="281"/>
      <c r="BA152" s="281"/>
      <c r="BB152" s="281"/>
      <c r="BC152" s="281"/>
      <c r="BD152" s="281"/>
      <c r="BE152" s="281"/>
      <c r="BF152" s="281"/>
      <c r="BG152" s="281"/>
      <c r="BH152" s="281"/>
      <c r="BI152" s="281"/>
      <c r="BJ152" s="281"/>
      <c r="BK152" s="281"/>
      <c r="BL152" s="281"/>
      <c r="BM152" s="281"/>
      <c r="BN152" s="281"/>
      <c r="BO152" s="350"/>
      <c r="BP152" s="281"/>
      <c r="BQ152" s="281"/>
      <c r="BR152" s="281"/>
      <c r="BS152" s="281"/>
      <c r="BT152" s="281"/>
      <c r="BU152" s="281"/>
      <c r="BV152" s="281"/>
      <c r="BW152" s="281"/>
      <c r="BX152" s="281"/>
      <c r="BY152" s="281"/>
      <c r="BZ152" s="281"/>
      <c r="CA152" s="281"/>
      <c r="CB152" s="281"/>
      <c r="CC152" s="281"/>
      <c r="CD152" s="281"/>
      <c r="CE152" s="281"/>
      <c r="CF152" s="281"/>
      <c r="CG152" s="281"/>
      <c r="CH152" s="281"/>
      <c r="CI152" s="281"/>
      <c r="CJ152" s="281"/>
      <c r="CK152" s="281"/>
      <c r="CL152" s="281"/>
      <c r="CM152" s="281"/>
      <c r="CN152" s="281"/>
      <c r="CO152" s="281"/>
      <c r="CP152" s="281"/>
      <c r="CQ152" s="281"/>
      <c r="CR152" s="281"/>
      <c r="CS152" s="281"/>
      <c r="CT152" s="281"/>
      <c r="CU152" s="281"/>
      <c r="CV152" s="281"/>
      <c r="CW152" s="281"/>
      <c r="CX152" s="281"/>
      <c r="CY152" s="281"/>
      <c r="CZ152" s="281"/>
      <c r="DA152" s="281"/>
      <c r="DB152" s="281"/>
      <c r="DC152" s="281"/>
      <c r="DD152" s="281"/>
      <c r="DE152" s="281"/>
      <c r="DF152" s="281"/>
      <c r="DG152" s="281"/>
      <c r="DH152" s="281"/>
      <c r="DI152" s="281"/>
      <c r="DJ152" s="281"/>
      <c r="DK152" s="281"/>
      <c r="DL152" s="281"/>
      <c r="DM152" s="281"/>
      <c r="DN152" s="281"/>
      <c r="DO152" s="281"/>
      <c r="DP152" s="281"/>
      <c r="DQ152" s="281"/>
      <c r="DR152" s="281"/>
      <c r="DS152" s="281"/>
      <c r="DT152" s="281"/>
      <c r="DU152" s="281"/>
      <c r="DV152" s="281"/>
      <c r="DW152" s="281"/>
      <c r="DX152" s="281"/>
      <c r="DY152" s="281"/>
      <c r="DZ152" s="281"/>
      <c r="EA152" s="281"/>
      <c r="EB152" s="281"/>
      <c r="EC152" s="281"/>
      <c r="ED152" s="281"/>
      <c r="EE152" s="281"/>
      <c r="EF152" s="281"/>
      <c r="EG152" s="281"/>
      <c r="EH152" s="281"/>
      <c r="EI152" s="281"/>
      <c r="EJ152" s="281"/>
      <c r="EK152" s="281"/>
      <c r="EL152" s="281"/>
      <c r="EM152" s="281"/>
      <c r="EN152" s="281"/>
      <c r="EO152" s="281"/>
      <c r="EP152" s="281"/>
      <c r="EQ152" s="281"/>
      <c r="ER152" s="281"/>
      <c r="ES152" s="281"/>
      <c r="ET152" s="281"/>
      <c r="EU152" s="281"/>
      <c r="EV152" s="281"/>
      <c r="EW152" s="281"/>
      <c r="EX152" s="281"/>
      <c r="EY152" s="281"/>
      <c r="EZ152" s="281"/>
      <c r="FA152" s="281"/>
      <c r="FB152" s="281"/>
      <c r="FC152" s="281"/>
      <c r="FD152" s="281"/>
      <c r="FE152" s="281"/>
      <c r="FF152" s="281"/>
      <c r="FG152" s="281"/>
      <c r="FH152" s="281"/>
      <c r="FI152" s="281"/>
      <c r="FJ152" s="281"/>
      <c r="FK152" s="281"/>
      <c r="FL152" s="281"/>
      <c r="FM152" s="281"/>
      <c r="FN152" s="281"/>
      <c r="FO152" s="281"/>
      <c r="FP152" s="281"/>
      <c r="FQ152" s="281"/>
      <c r="FR152" s="281"/>
      <c r="FS152" s="281"/>
      <c r="FT152" s="281"/>
      <c r="FU152" s="281"/>
      <c r="FV152" s="281"/>
      <c r="FW152" s="281"/>
      <c r="FX152" s="281"/>
      <c r="FY152" s="281"/>
      <c r="FZ152" s="281"/>
      <c r="GA152" s="281"/>
      <c r="GB152" s="281"/>
      <c r="GC152" s="281"/>
      <c r="GD152" s="281"/>
      <c r="GE152" s="281"/>
      <c r="GF152" s="281"/>
      <c r="GG152" s="281"/>
      <c r="GH152" s="281"/>
      <c r="GI152" s="281"/>
    </row>
    <row r="153" spans="1:191" hidden="1"/>
    <row r="154" spans="1:191" hidden="1">
      <c r="A154" s="620" t="s">
        <v>2384</v>
      </c>
      <c r="B154" s="668" t="s">
        <v>284</v>
      </c>
      <c r="BJ154" s="281"/>
    </row>
    <row r="155" spans="1:191" s="283" customFormat="1" ht="17.25" hidden="1" thickBot="1">
      <c r="A155" s="620"/>
      <c r="B155" s="281"/>
      <c r="C155" s="281"/>
      <c r="D155" s="281"/>
      <c r="E155" s="281"/>
      <c r="F155" s="281"/>
      <c r="G155" s="281"/>
      <c r="H155" s="281"/>
      <c r="I155" s="281"/>
      <c r="J155" s="281"/>
      <c r="K155" s="281"/>
      <c r="L155" s="281"/>
      <c r="M155" s="281"/>
      <c r="N155" s="281"/>
      <c r="O155" s="281"/>
      <c r="P155" s="281"/>
      <c r="Q155" s="281"/>
      <c r="R155" s="281"/>
      <c r="S155" s="281"/>
      <c r="T155" s="281"/>
      <c r="U155" s="281"/>
      <c r="V155" s="281"/>
      <c r="W155" s="281"/>
      <c r="X155" s="281"/>
      <c r="Y155" s="281"/>
      <c r="Z155" s="281"/>
      <c r="AA155" s="281"/>
      <c r="AB155" s="281"/>
      <c r="AC155" s="281"/>
      <c r="AD155" s="281"/>
      <c r="AE155" s="281"/>
      <c r="AF155" s="281"/>
      <c r="AG155" s="281"/>
      <c r="AH155" s="281"/>
      <c r="AI155" s="281"/>
      <c r="AJ155" s="281"/>
      <c r="AK155" s="281"/>
      <c r="AL155" s="281"/>
      <c r="AM155" s="281"/>
      <c r="AN155" s="281"/>
      <c r="AO155" s="281"/>
      <c r="AP155" s="281"/>
      <c r="AQ155" s="281"/>
      <c r="AR155" s="281"/>
      <c r="AS155" s="281"/>
      <c r="AT155" s="281"/>
      <c r="AU155" s="281"/>
      <c r="AV155" s="281"/>
      <c r="AW155" s="281"/>
      <c r="AX155" s="281"/>
      <c r="AY155" s="281"/>
      <c r="AZ155" s="281"/>
      <c r="BA155" s="281"/>
      <c r="BB155" s="281"/>
      <c r="BC155" s="281"/>
      <c r="BD155" s="281"/>
      <c r="BE155" s="281"/>
      <c r="BF155" s="281"/>
      <c r="BG155" s="281"/>
      <c r="BH155" s="281"/>
      <c r="BI155" s="281"/>
      <c r="BJ155" s="350"/>
      <c r="BK155" s="281"/>
      <c r="BL155" s="281"/>
      <c r="BM155" s="281"/>
      <c r="BN155" s="281"/>
      <c r="BO155" s="281"/>
      <c r="BP155" s="281"/>
      <c r="BQ155" s="281"/>
      <c r="BR155" s="281"/>
      <c r="BS155" s="281"/>
      <c r="BT155" s="281"/>
      <c r="BU155" s="281"/>
      <c r="BV155" s="281"/>
      <c r="BW155" s="281"/>
      <c r="BX155" s="281"/>
      <c r="BY155" s="281"/>
      <c r="BZ155" s="281"/>
      <c r="CA155" s="281"/>
      <c r="CB155" s="281"/>
      <c r="CC155" s="281"/>
      <c r="CD155" s="281"/>
      <c r="CE155" s="281"/>
      <c r="CF155" s="281"/>
      <c r="CG155" s="281"/>
      <c r="CH155" s="281"/>
      <c r="CI155" s="281"/>
      <c r="CJ155" s="281"/>
      <c r="CK155" s="281"/>
      <c r="CL155" s="281"/>
      <c r="CM155" s="281"/>
      <c r="CN155" s="281"/>
      <c r="CO155" s="281"/>
      <c r="CP155" s="281"/>
      <c r="CQ155" s="281"/>
      <c r="CR155" s="281"/>
      <c r="CS155" s="281"/>
      <c r="CT155" s="281"/>
      <c r="CU155" s="281"/>
      <c r="CV155" s="281"/>
      <c r="CW155" s="281"/>
      <c r="CX155" s="281"/>
      <c r="CY155" s="281"/>
      <c r="CZ155" s="281"/>
      <c r="DA155" s="281"/>
      <c r="DB155" s="281"/>
      <c r="DC155" s="281"/>
      <c r="DD155" s="281"/>
      <c r="DE155" s="281"/>
      <c r="DF155" s="281"/>
      <c r="DG155" s="281"/>
      <c r="DH155" s="281"/>
      <c r="DI155" s="281"/>
      <c r="DJ155" s="281"/>
      <c r="DK155" s="281"/>
      <c r="DL155" s="281"/>
      <c r="DM155" s="281"/>
      <c r="DN155" s="281"/>
      <c r="DO155" s="281"/>
      <c r="DP155" s="281"/>
      <c r="DQ155" s="281"/>
      <c r="DR155" s="281"/>
      <c r="DS155" s="281"/>
      <c r="DT155" s="281"/>
      <c r="DU155" s="281"/>
      <c r="DV155" s="281"/>
      <c r="DW155" s="281"/>
      <c r="DX155" s="281"/>
      <c r="DY155" s="281"/>
      <c r="DZ155" s="281"/>
      <c r="EA155" s="281"/>
      <c r="EB155" s="281"/>
      <c r="EC155" s="281"/>
      <c r="ED155" s="281"/>
      <c r="EE155" s="281"/>
      <c r="EF155" s="281"/>
      <c r="EG155" s="281"/>
      <c r="EH155" s="281"/>
      <c r="EI155" s="281"/>
      <c r="EJ155" s="281"/>
      <c r="EK155" s="281"/>
      <c r="EL155" s="281"/>
      <c r="EM155" s="281"/>
      <c r="EN155" s="281"/>
      <c r="EO155" s="281"/>
      <c r="EP155" s="281"/>
      <c r="EQ155" s="281"/>
      <c r="ER155" s="281"/>
      <c r="ES155" s="281"/>
      <c r="ET155" s="281"/>
      <c r="EU155" s="281"/>
      <c r="EV155" s="281"/>
      <c r="EW155" s="281"/>
      <c r="EX155" s="281"/>
      <c r="EY155" s="281"/>
      <c r="EZ155" s="281"/>
      <c r="FA155" s="281"/>
      <c r="FB155" s="281"/>
      <c r="FC155" s="281"/>
      <c r="FD155" s="281"/>
      <c r="FE155" s="281"/>
      <c r="FF155" s="281"/>
      <c r="FG155" s="281"/>
      <c r="FH155" s="281"/>
      <c r="FI155" s="281"/>
      <c r="FJ155" s="281"/>
      <c r="FK155" s="281"/>
      <c r="FL155" s="281"/>
      <c r="FM155" s="281"/>
      <c r="FN155" s="281"/>
      <c r="FO155" s="281"/>
      <c r="FP155" s="281"/>
      <c r="FQ155" s="281"/>
      <c r="FR155" s="281"/>
      <c r="FS155" s="281"/>
      <c r="FT155" s="281"/>
      <c r="FU155" s="281"/>
      <c r="FV155" s="281"/>
      <c r="FW155" s="281"/>
      <c r="FX155" s="281"/>
      <c r="FY155" s="281"/>
      <c r="FZ155" s="281"/>
      <c r="GA155" s="281"/>
      <c r="GB155" s="281"/>
      <c r="GC155" s="281"/>
      <c r="GD155" s="281"/>
    </row>
    <row r="156" spans="1:191" hidden="1">
      <c r="B156" s="674" t="s">
        <v>48</v>
      </c>
      <c r="C156" s="678" t="s">
        <v>41</v>
      </c>
      <c r="D156" s="678" t="s">
        <v>49</v>
      </c>
      <c r="E156" s="678" t="s">
        <v>39</v>
      </c>
      <c r="F156" s="678" t="s">
        <v>42</v>
      </c>
      <c r="G156" s="679" t="s">
        <v>40</v>
      </c>
      <c r="BJ156" s="281"/>
    </row>
    <row r="157" spans="1:191" s="283" customFormat="1" hidden="1">
      <c r="A157" s="620"/>
      <c r="B157" s="680" t="s">
        <v>201</v>
      </c>
      <c r="C157" s="681" t="s">
        <v>47</v>
      </c>
      <c r="D157" s="681" t="s">
        <v>45</v>
      </c>
      <c r="E157" s="681" t="s">
        <v>46</v>
      </c>
      <c r="F157" s="681" t="s">
        <v>43</v>
      </c>
      <c r="G157" s="682" t="s">
        <v>43</v>
      </c>
      <c r="H157" s="281"/>
      <c r="I157" s="281"/>
      <c r="J157" s="281"/>
      <c r="K157" s="281"/>
      <c r="L157" s="281"/>
      <c r="M157" s="281"/>
      <c r="N157" s="281"/>
      <c r="O157" s="281"/>
      <c r="P157" s="281"/>
      <c r="Q157" s="281"/>
      <c r="R157" s="281"/>
      <c r="S157" s="281"/>
      <c r="T157" s="281"/>
      <c r="U157" s="281"/>
      <c r="V157" s="281"/>
      <c r="W157" s="281"/>
      <c r="X157" s="281"/>
      <c r="Y157" s="281"/>
      <c r="Z157" s="281"/>
      <c r="AA157" s="281"/>
      <c r="AB157" s="281"/>
      <c r="AC157" s="281"/>
      <c r="AD157" s="281"/>
      <c r="AE157" s="281"/>
      <c r="AF157" s="281"/>
      <c r="AG157" s="281"/>
      <c r="AH157" s="281"/>
      <c r="AI157" s="281"/>
      <c r="AJ157" s="281"/>
      <c r="AK157" s="281"/>
      <c r="AL157" s="281"/>
      <c r="AM157" s="281"/>
      <c r="AN157" s="281"/>
      <c r="AO157" s="281"/>
      <c r="AP157" s="281"/>
      <c r="AQ157" s="281"/>
      <c r="AR157" s="281"/>
      <c r="AS157" s="281"/>
      <c r="AT157" s="281"/>
      <c r="AU157" s="281"/>
      <c r="AV157" s="281"/>
      <c r="AW157" s="281"/>
      <c r="AX157" s="281"/>
      <c r="AY157" s="281"/>
      <c r="AZ157" s="281"/>
      <c r="BA157" s="281"/>
      <c r="BB157" s="281"/>
      <c r="BC157" s="281"/>
      <c r="BD157" s="281"/>
      <c r="BE157" s="281"/>
      <c r="BF157" s="281"/>
      <c r="BG157" s="281"/>
      <c r="BH157" s="281"/>
      <c r="BI157" s="281"/>
      <c r="BJ157" s="350"/>
      <c r="BK157" s="281"/>
      <c r="BL157" s="281"/>
      <c r="BM157" s="281"/>
      <c r="BN157" s="281"/>
      <c r="BO157" s="281"/>
      <c r="BP157" s="281"/>
      <c r="BQ157" s="281"/>
      <c r="BR157" s="281"/>
      <c r="BS157" s="281"/>
      <c r="BT157" s="281"/>
      <c r="BU157" s="281"/>
      <c r="BV157" s="281"/>
      <c r="BW157" s="281"/>
      <c r="BX157" s="281"/>
      <c r="BY157" s="281"/>
      <c r="BZ157" s="281"/>
      <c r="CA157" s="281"/>
      <c r="CB157" s="281"/>
      <c r="CC157" s="281"/>
      <c r="CD157" s="281"/>
      <c r="CE157" s="281"/>
      <c r="CF157" s="281"/>
      <c r="CG157" s="281"/>
      <c r="CH157" s="281"/>
      <c r="CI157" s="281"/>
      <c r="CJ157" s="281"/>
      <c r="CK157" s="281"/>
      <c r="CL157" s="281"/>
      <c r="CM157" s="281"/>
      <c r="CN157" s="281"/>
      <c r="CO157" s="281"/>
      <c r="CP157" s="281"/>
      <c r="CQ157" s="281"/>
      <c r="CR157" s="281"/>
      <c r="CS157" s="281"/>
      <c r="CT157" s="281"/>
      <c r="CU157" s="281"/>
      <c r="CV157" s="281"/>
      <c r="CW157" s="281"/>
      <c r="CX157" s="281"/>
      <c r="CY157" s="281"/>
      <c r="CZ157" s="281"/>
      <c r="DA157" s="281"/>
      <c r="DB157" s="281"/>
      <c r="DC157" s="281"/>
      <c r="DD157" s="281"/>
      <c r="DE157" s="281"/>
      <c r="DF157" s="281"/>
      <c r="DG157" s="281"/>
      <c r="DH157" s="281"/>
      <c r="DI157" s="281"/>
      <c r="DJ157" s="281"/>
      <c r="DK157" s="281"/>
      <c r="DL157" s="281"/>
      <c r="DM157" s="281"/>
      <c r="DN157" s="281"/>
      <c r="DO157" s="281"/>
      <c r="DP157" s="281"/>
      <c r="DQ157" s="281"/>
      <c r="DR157" s="281"/>
      <c r="DS157" s="281"/>
      <c r="DT157" s="281"/>
      <c r="DU157" s="281"/>
      <c r="DV157" s="281"/>
      <c r="DW157" s="281"/>
      <c r="DX157" s="281"/>
      <c r="DY157" s="281"/>
      <c r="DZ157" s="281"/>
      <c r="EA157" s="281"/>
      <c r="EB157" s="281"/>
      <c r="EC157" s="281"/>
      <c r="ED157" s="281"/>
      <c r="EE157" s="281"/>
      <c r="EF157" s="281"/>
      <c r="EG157" s="281"/>
      <c r="EH157" s="281"/>
      <c r="EI157" s="281"/>
      <c r="EJ157" s="281"/>
      <c r="EK157" s="281"/>
      <c r="EL157" s="281"/>
      <c r="EM157" s="281"/>
      <c r="EN157" s="281"/>
      <c r="EO157" s="281"/>
      <c r="EP157" s="281"/>
      <c r="EQ157" s="281"/>
      <c r="ER157" s="281"/>
      <c r="ES157" s="281"/>
      <c r="ET157" s="281"/>
      <c r="EU157" s="281"/>
      <c r="EV157" s="281"/>
      <c r="EW157" s="281"/>
      <c r="EX157" s="281"/>
      <c r="EY157" s="281"/>
      <c r="EZ157" s="281"/>
      <c r="FA157" s="281"/>
      <c r="FB157" s="281"/>
      <c r="FC157" s="281"/>
      <c r="FD157" s="281"/>
      <c r="FE157" s="281"/>
      <c r="FF157" s="281"/>
      <c r="FG157" s="281"/>
      <c r="FH157" s="281"/>
      <c r="FI157" s="281"/>
      <c r="FJ157" s="281"/>
      <c r="FK157" s="281"/>
      <c r="FL157" s="281"/>
      <c r="FM157" s="281"/>
      <c r="FN157" s="281"/>
      <c r="FO157" s="281"/>
      <c r="FP157" s="281"/>
      <c r="FQ157" s="281"/>
      <c r="FR157" s="281"/>
      <c r="FS157" s="281"/>
      <c r="FT157" s="281"/>
      <c r="FU157" s="281"/>
      <c r="FV157" s="281"/>
      <c r="FW157" s="281"/>
      <c r="FX157" s="281"/>
      <c r="FY157" s="281"/>
      <c r="FZ157" s="281"/>
      <c r="GA157" s="281"/>
      <c r="GB157" s="281"/>
      <c r="GC157" s="281"/>
      <c r="GD157" s="281"/>
    </row>
    <row r="158" spans="1:191" hidden="1">
      <c r="B158" s="667" t="s">
        <v>2389</v>
      </c>
      <c r="C158" s="740">
        <v>0</v>
      </c>
      <c r="D158" s="740">
        <v>0</v>
      </c>
      <c r="E158" s="740" t="e">
        <f>#REF!</f>
        <v>#REF!</v>
      </c>
      <c r="F158" s="740">
        <v>0</v>
      </c>
      <c r="G158" s="741">
        <v>0</v>
      </c>
    </row>
    <row r="159" spans="1:191" s="283" customFormat="1" hidden="1">
      <c r="A159" s="620"/>
      <c r="B159" s="667" t="s">
        <v>202</v>
      </c>
      <c r="C159" s="740">
        <v>0</v>
      </c>
      <c r="D159" s="740">
        <v>0</v>
      </c>
      <c r="E159" s="740" t="e">
        <f>#REF!</f>
        <v>#REF!</v>
      </c>
      <c r="F159" s="740">
        <v>0</v>
      </c>
      <c r="G159" s="741">
        <v>0</v>
      </c>
      <c r="H159" s="281"/>
      <c r="I159" s="281"/>
      <c r="J159" s="281"/>
      <c r="K159" s="281"/>
      <c r="L159" s="281"/>
      <c r="M159" s="281"/>
      <c r="N159" s="281"/>
      <c r="O159" s="281"/>
      <c r="P159" s="281"/>
      <c r="Q159" s="281"/>
      <c r="R159" s="281"/>
      <c r="S159" s="281"/>
      <c r="T159" s="281"/>
      <c r="U159" s="281"/>
      <c r="V159" s="281"/>
      <c r="W159" s="281"/>
      <c r="X159" s="281"/>
      <c r="Y159" s="281"/>
      <c r="Z159" s="281"/>
      <c r="AA159" s="281"/>
      <c r="AB159" s="281"/>
      <c r="AC159" s="281"/>
      <c r="AD159" s="281"/>
      <c r="AE159" s="281"/>
      <c r="AF159" s="281"/>
      <c r="AG159" s="281"/>
      <c r="AH159" s="281"/>
      <c r="AI159" s="281"/>
      <c r="AJ159" s="281"/>
      <c r="AK159" s="281"/>
      <c r="AL159" s="281"/>
      <c r="AM159" s="281"/>
      <c r="AN159" s="281"/>
      <c r="AO159" s="281"/>
      <c r="AP159" s="281"/>
      <c r="AQ159" s="281"/>
      <c r="AR159" s="281"/>
      <c r="AS159" s="281"/>
      <c r="AT159" s="281"/>
      <c r="AU159" s="281"/>
      <c r="AV159" s="281"/>
      <c r="AW159" s="281"/>
      <c r="AX159" s="281"/>
      <c r="AY159" s="281"/>
      <c r="AZ159" s="281"/>
      <c r="BA159" s="281"/>
      <c r="BB159" s="281"/>
      <c r="BC159" s="281"/>
      <c r="BD159" s="281"/>
      <c r="BE159" s="281"/>
      <c r="BF159" s="281"/>
      <c r="BG159" s="281"/>
      <c r="BH159" s="281"/>
      <c r="BI159" s="281"/>
      <c r="BJ159" s="350"/>
      <c r="BK159" s="281"/>
      <c r="BL159" s="281"/>
      <c r="BM159" s="281"/>
      <c r="BN159" s="281"/>
      <c r="BO159" s="281"/>
      <c r="BP159" s="281"/>
      <c r="BQ159" s="281"/>
      <c r="BR159" s="281"/>
      <c r="BS159" s="281"/>
      <c r="BT159" s="281"/>
      <c r="BU159" s="281"/>
      <c r="BV159" s="281"/>
      <c r="BW159" s="281"/>
      <c r="BX159" s="281"/>
      <c r="BY159" s="281"/>
      <c r="BZ159" s="281"/>
      <c r="CA159" s="281"/>
      <c r="CB159" s="281"/>
      <c r="CC159" s="281"/>
      <c r="CD159" s="281"/>
      <c r="CE159" s="281"/>
      <c r="CF159" s="281"/>
      <c r="CG159" s="281"/>
      <c r="CH159" s="281"/>
      <c r="CI159" s="281"/>
      <c r="CJ159" s="281"/>
      <c r="CK159" s="281"/>
      <c r="CL159" s="281"/>
      <c r="CM159" s="281"/>
      <c r="CN159" s="281"/>
      <c r="CO159" s="281"/>
      <c r="CP159" s="281"/>
      <c r="CQ159" s="281"/>
      <c r="CR159" s="281"/>
      <c r="CS159" s="281"/>
      <c r="CT159" s="281"/>
      <c r="CU159" s="281"/>
      <c r="CV159" s="281"/>
      <c r="CW159" s="281"/>
      <c r="CX159" s="281"/>
      <c r="CY159" s="281"/>
      <c r="CZ159" s="281"/>
      <c r="DA159" s="281"/>
      <c r="DB159" s="281"/>
      <c r="DC159" s="281"/>
      <c r="DD159" s="281"/>
      <c r="DE159" s="281"/>
      <c r="DF159" s="281"/>
      <c r="DG159" s="281"/>
      <c r="DH159" s="281"/>
      <c r="DI159" s="281"/>
      <c r="DJ159" s="281"/>
      <c r="DK159" s="281"/>
      <c r="DL159" s="281"/>
      <c r="DM159" s="281"/>
      <c r="DN159" s="281"/>
      <c r="DO159" s="281"/>
      <c r="DP159" s="281"/>
      <c r="DQ159" s="281"/>
      <c r="DR159" s="281"/>
      <c r="DS159" s="281"/>
      <c r="DT159" s="281"/>
      <c r="DU159" s="281"/>
      <c r="DV159" s="281"/>
      <c r="DW159" s="281"/>
      <c r="DX159" s="281"/>
      <c r="DY159" s="281"/>
      <c r="DZ159" s="281"/>
      <c r="EA159" s="281"/>
      <c r="EB159" s="281"/>
      <c r="EC159" s="281"/>
      <c r="ED159" s="281"/>
      <c r="EE159" s="281"/>
      <c r="EF159" s="281"/>
      <c r="EG159" s="281"/>
      <c r="EH159" s="281"/>
      <c r="EI159" s="281"/>
      <c r="EJ159" s="281"/>
      <c r="EK159" s="281"/>
      <c r="EL159" s="281"/>
      <c r="EM159" s="281"/>
      <c r="EN159" s="281"/>
      <c r="EO159" s="281"/>
      <c r="EP159" s="281"/>
      <c r="EQ159" s="281"/>
      <c r="ER159" s="281"/>
      <c r="ES159" s="281"/>
      <c r="ET159" s="281"/>
      <c r="EU159" s="281"/>
      <c r="EV159" s="281"/>
      <c r="EW159" s="281"/>
      <c r="EX159" s="281"/>
      <c r="EY159" s="281"/>
      <c r="EZ159" s="281"/>
      <c r="FA159" s="281"/>
      <c r="FB159" s="281"/>
      <c r="FC159" s="281"/>
      <c r="FD159" s="281"/>
      <c r="FE159" s="281"/>
      <c r="FF159" s="281"/>
      <c r="FG159" s="281"/>
      <c r="FH159" s="281"/>
      <c r="FI159" s="281"/>
      <c r="FJ159" s="281"/>
      <c r="FK159" s="281"/>
      <c r="FL159" s="281"/>
      <c r="FM159" s="281"/>
      <c r="FN159" s="281"/>
      <c r="FO159" s="281"/>
      <c r="FP159" s="281"/>
      <c r="FQ159" s="281"/>
      <c r="FR159" s="281"/>
      <c r="FS159" s="281"/>
      <c r="FT159" s="281"/>
      <c r="FU159" s="281"/>
      <c r="FV159" s="281"/>
      <c r="FW159" s="281"/>
      <c r="FX159" s="281"/>
      <c r="FY159" s="281"/>
      <c r="FZ159" s="281"/>
      <c r="GA159" s="281"/>
      <c r="GB159" s="281"/>
      <c r="GC159" s="281"/>
      <c r="GD159" s="281"/>
    </row>
    <row r="160" spans="1:191" s="283" customFormat="1" hidden="1">
      <c r="A160" s="620"/>
      <c r="B160" s="667" t="s">
        <v>2346</v>
      </c>
      <c r="C160" s="740"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60" s="740" t="e">
        <f>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כלכלי'!D391,#REF!,0)+IF(#REF!='אמדן כלכלי'!D391,#REF!,0)</f>
        <v>#REF!</v>
      </c>
      <c r="E160" s="740"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60" s="740"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60" s="741"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160" s="281"/>
      <c r="I160" s="281"/>
      <c r="J160" s="281"/>
      <c r="K160" s="281"/>
      <c r="L160" s="281"/>
      <c r="M160" s="281"/>
      <c r="N160" s="281"/>
      <c r="O160" s="281"/>
      <c r="P160" s="281"/>
      <c r="Q160" s="281"/>
      <c r="R160" s="281"/>
      <c r="S160" s="281"/>
      <c r="T160" s="281"/>
      <c r="U160" s="281"/>
      <c r="V160" s="281"/>
      <c r="W160" s="281"/>
      <c r="X160" s="281"/>
      <c r="Y160" s="281"/>
      <c r="Z160" s="281"/>
      <c r="AA160" s="281"/>
      <c r="AB160" s="281"/>
      <c r="AC160" s="281"/>
      <c r="AD160" s="281"/>
      <c r="AE160" s="281"/>
      <c r="AF160" s="281"/>
      <c r="AG160" s="281"/>
      <c r="AH160" s="281"/>
      <c r="AI160" s="281"/>
      <c r="AJ160" s="281"/>
      <c r="AK160" s="281"/>
      <c r="AL160" s="281"/>
      <c r="AM160" s="281"/>
      <c r="AN160" s="281"/>
      <c r="AO160" s="281"/>
      <c r="AP160" s="281"/>
      <c r="AQ160" s="281"/>
      <c r="AR160" s="281"/>
      <c r="AS160" s="281"/>
      <c r="AT160" s="281"/>
      <c r="AU160" s="281"/>
      <c r="AV160" s="281"/>
      <c r="AW160" s="281"/>
      <c r="AX160" s="281"/>
      <c r="AY160" s="281"/>
      <c r="AZ160" s="281"/>
      <c r="BA160" s="281"/>
      <c r="BB160" s="281"/>
      <c r="BC160" s="281"/>
      <c r="BD160" s="281"/>
      <c r="BE160" s="281"/>
      <c r="BF160" s="281"/>
      <c r="BG160" s="281"/>
      <c r="BH160" s="281"/>
      <c r="BI160" s="281"/>
      <c r="BJ160" s="350"/>
      <c r="BK160" s="281"/>
      <c r="BL160" s="281"/>
      <c r="BM160" s="281"/>
      <c r="BN160" s="281"/>
      <c r="BO160" s="281"/>
      <c r="BP160" s="281"/>
      <c r="BQ160" s="281"/>
      <c r="BR160" s="281"/>
      <c r="BS160" s="281"/>
      <c r="BT160" s="281"/>
      <c r="BU160" s="281"/>
      <c r="BV160" s="281"/>
      <c r="BW160" s="281"/>
      <c r="BX160" s="281"/>
      <c r="BY160" s="281"/>
      <c r="BZ160" s="281"/>
      <c r="CA160" s="281"/>
      <c r="CB160" s="281"/>
      <c r="CC160" s="281"/>
      <c r="CD160" s="281"/>
      <c r="CE160" s="281"/>
      <c r="CF160" s="281"/>
      <c r="CG160" s="281"/>
      <c r="CH160" s="281"/>
      <c r="CI160" s="281"/>
      <c r="CJ160" s="281"/>
      <c r="CK160" s="281"/>
      <c r="CL160" s="281"/>
      <c r="CM160" s="281"/>
      <c r="CN160" s="281"/>
      <c r="CO160" s="281"/>
      <c r="CP160" s="281"/>
      <c r="CQ160" s="281"/>
      <c r="CR160" s="281"/>
      <c r="CS160" s="281"/>
      <c r="CT160" s="281"/>
      <c r="CU160" s="281"/>
      <c r="CV160" s="281"/>
      <c r="CW160" s="281"/>
      <c r="CX160" s="281"/>
      <c r="CY160" s="281"/>
      <c r="CZ160" s="281"/>
      <c r="DA160" s="281"/>
      <c r="DB160" s="281"/>
      <c r="DC160" s="281"/>
      <c r="DD160" s="281"/>
      <c r="DE160" s="281"/>
      <c r="DF160" s="281"/>
      <c r="DG160" s="281"/>
      <c r="DH160" s="281"/>
      <c r="DI160" s="281"/>
      <c r="DJ160" s="281"/>
      <c r="DK160" s="281"/>
      <c r="DL160" s="281"/>
      <c r="DM160" s="281"/>
      <c r="DN160" s="281"/>
      <c r="DO160" s="281"/>
      <c r="DP160" s="281"/>
      <c r="DQ160" s="281"/>
      <c r="DR160" s="281"/>
      <c r="DS160" s="281"/>
      <c r="DT160" s="281"/>
      <c r="DU160" s="281"/>
      <c r="DV160" s="281"/>
      <c r="DW160" s="281"/>
      <c r="DX160" s="281"/>
      <c r="DY160" s="281"/>
      <c r="DZ160" s="281"/>
      <c r="EA160" s="281"/>
      <c r="EB160" s="281"/>
      <c r="EC160" s="281"/>
      <c r="ED160" s="281"/>
      <c r="EE160" s="281"/>
      <c r="EF160" s="281"/>
      <c r="EG160" s="281"/>
      <c r="EH160" s="281"/>
      <c r="EI160" s="281"/>
      <c r="EJ160" s="281"/>
      <c r="EK160" s="281"/>
      <c r="EL160" s="281"/>
      <c r="EM160" s="281"/>
      <c r="EN160" s="281"/>
      <c r="EO160" s="281"/>
      <c r="EP160" s="281"/>
      <c r="EQ160" s="281"/>
      <c r="ER160" s="281"/>
      <c r="ES160" s="281"/>
      <c r="ET160" s="281"/>
      <c r="EU160" s="281"/>
      <c r="EV160" s="281"/>
      <c r="EW160" s="281"/>
      <c r="EX160" s="281"/>
      <c r="EY160" s="281"/>
      <c r="EZ160" s="281"/>
      <c r="FA160" s="281"/>
      <c r="FB160" s="281"/>
      <c r="FC160" s="281"/>
      <c r="FD160" s="281"/>
      <c r="FE160" s="281"/>
      <c r="FF160" s="281"/>
      <c r="FG160" s="281"/>
      <c r="FH160" s="281"/>
      <c r="FI160" s="281"/>
      <c r="FJ160" s="281"/>
      <c r="FK160" s="281"/>
      <c r="FL160" s="281"/>
      <c r="FM160" s="281"/>
      <c r="FN160" s="281"/>
      <c r="FO160" s="281"/>
      <c r="FP160" s="281"/>
      <c r="FQ160" s="281"/>
      <c r="FR160" s="281"/>
      <c r="FS160" s="281"/>
      <c r="FT160" s="281"/>
      <c r="FU160" s="281"/>
      <c r="FV160" s="281"/>
      <c r="FW160" s="281"/>
      <c r="FX160" s="281"/>
      <c r="FY160" s="281"/>
      <c r="FZ160" s="281"/>
      <c r="GA160" s="281"/>
      <c r="GB160" s="281"/>
      <c r="GC160" s="281"/>
      <c r="GD160" s="281"/>
    </row>
    <row r="161" spans="1:187" hidden="1">
      <c r="B161" s="667" t="s">
        <v>203</v>
      </c>
      <c r="C161" s="740">
        <v>0</v>
      </c>
      <c r="D161" s="740">
        <v>0</v>
      </c>
      <c r="E161" s="740">
        <f>מנועים!D265</f>
        <v>0</v>
      </c>
      <c r="F161" s="740">
        <v>0</v>
      </c>
      <c r="G161" s="741">
        <v>0</v>
      </c>
    </row>
    <row r="162" spans="1:187" hidden="1">
      <c r="B162" s="667" t="s">
        <v>2376</v>
      </c>
      <c r="C162" s="740">
        <v>0</v>
      </c>
      <c r="D162" s="740">
        <v>0</v>
      </c>
      <c r="E162" s="740" t="e">
        <f>#REF!</f>
        <v>#REF!</v>
      </c>
      <c r="F162" s="740">
        <v>0</v>
      </c>
      <c r="G162" s="741">
        <v>0</v>
      </c>
    </row>
    <row r="163" spans="1:187" hidden="1">
      <c r="B163" s="667" t="s">
        <v>2377</v>
      </c>
      <c r="C163" s="740">
        <v>0</v>
      </c>
      <c r="D163" s="740">
        <v>0</v>
      </c>
      <c r="E163" s="740" t="e">
        <f>#REF!</f>
        <v>#REF!</v>
      </c>
      <c r="F163" s="740">
        <v>0</v>
      </c>
      <c r="G163" s="741">
        <v>0</v>
      </c>
    </row>
    <row r="164" spans="1:187" s="283" customFormat="1" hidden="1">
      <c r="A164" s="620"/>
      <c r="B164" s="667" t="s">
        <v>204</v>
      </c>
      <c r="C164" s="740" t="e">
        <f>#REF!</f>
        <v>#REF!</v>
      </c>
      <c r="D164" s="740" t="e">
        <f>#REF!</f>
        <v>#REF!</v>
      </c>
      <c r="E164" s="740" t="e">
        <f>#REF!</f>
        <v>#REF!</v>
      </c>
      <c r="F164" s="740" t="e">
        <f>#REF!</f>
        <v>#REF!</v>
      </c>
      <c r="G164" s="741" t="e">
        <f>#REF!</f>
        <v>#REF!</v>
      </c>
      <c r="H164" s="281"/>
      <c r="I164" s="281"/>
      <c r="J164" s="281"/>
      <c r="K164" s="281"/>
      <c r="L164" s="281"/>
      <c r="M164" s="281"/>
      <c r="N164" s="281"/>
      <c r="O164" s="281"/>
      <c r="P164" s="281"/>
      <c r="Q164" s="281"/>
      <c r="R164" s="281"/>
      <c r="S164" s="281"/>
      <c r="T164" s="281"/>
      <c r="U164" s="281"/>
      <c r="V164" s="281"/>
      <c r="W164" s="281"/>
      <c r="X164" s="281"/>
      <c r="Y164" s="281"/>
      <c r="Z164" s="281"/>
      <c r="AA164" s="281"/>
      <c r="AB164" s="281"/>
      <c r="AC164" s="281"/>
      <c r="AD164" s="281"/>
      <c r="AE164" s="281"/>
      <c r="AF164" s="281"/>
      <c r="AG164" s="281"/>
      <c r="AH164" s="281"/>
      <c r="AI164" s="281"/>
      <c r="AJ164" s="281"/>
      <c r="AK164" s="281"/>
      <c r="AL164" s="281"/>
      <c r="AM164" s="281"/>
      <c r="AN164" s="281"/>
      <c r="AO164" s="281"/>
      <c r="AP164" s="281"/>
      <c r="AQ164" s="281"/>
      <c r="AR164" s="281"/>
      <c r="AS164" s="281"/>
      <c r="AT164" s="281"/>
      <c r="AU164" s="281"/>
      <c r="AV164" s="281"/>
      <c r="AW164" s="281"/>
      <c r="AX164" s="281"/>
      <c r="AY164" s="281"/>
      <c r="AZ164" s="281"/>
      <c r="BA164" s="281"/>
      <c r="BB164" s="281"/>
      <c r="BC164" s="281"/>
      <c r="BD164" s="281"/>
      <c r="BE164" s="281"/>
      <c r="BF164" s="281"/>
      <c r="BG164" s="281"/>
      <c r="BH164" s="281"/>
      <c r="BI164" s="281"/>
      <c r="BJ164" s="350"/>
      <c r="BK164" s="281"/>
      <c r="BL164" s="281"/>
      <c r="BM164" s="281"/>
      <c r="BN164" s="281"/>
      <c r="BO164" s="281"/>
      <c r="BP164" s="281"/>
      <c r="BQ164" s="281"/>
      <c r="BR164" s="281"/>
      <c r="BS164" s="281"/>
      <c r="BT164" s="281"/>
      <c r="BU164" s="281"/>
      <c r="BV164" s="281"/>
      <c r="BW164" s="281"/>
      <c r="BX164" s="281"/>
      <c r="BY164" s="281"/>
      <c r="BZ164" s="281"/>
      <c r="CA164" s="281"/>
      <c r="CB164" s="281"/>
      <c r="CC164" s="281"/>
      <c r="CD164" s="281"/>
      <c r="CE164" s="281"/>
      <c r="CF164" s="281"/>
      <c r="CG164" s="281"/>
      <c r="CH164" s="281"/>
      <c r="CI164" s="281"/>
      <c r="CJ164" s="281"/>
      <c r="CK164" s="281"/>
      <c r="CL164" s="281"/>
      <c r="CM164" s="281"/>
      <c r="CN164" s="281"/>
      <c r="CO164" s="281"/>
      <c r="CP164" s="281"/>
      <c r="CQ164" s="281"/>
      <c r="CR164" s="281"/>
      <c r="CS164" s="281"/>
      <c r="CT164" s="281"/>
      <c r="CU164" s="281"/>
      <c r="CV164" s="281"/>
      <c r="CW164" s="281"/>
      <c r="CX164" s="281"/>
      <c r="CY164" s="281"/>
      <c r="CZ164" s="281"/>
      <c r="DA164" s="281"/>
      <c r="DB164" s="281"/>
      <c r="DC164" s="281"/>
      <c r="DD164" s="281"/>
      <c r="DE164" s="281"/>
      <c r="DF164" s="281"/>
      <c r="DG164" s="281"/>
      <c r="DH164" s="281"/>
      <c r="DI164" s="281"/>
      <c r="DJ164" s="281"/>
      <c r="DK164" s="281"/>
      <c r="DL164" s="281"/>
      <c r="DM164" s="281"/>
      <c r="DN164" s="281"/>
      <c r="DO164" s="281"/>
      <c r="DP164" s="281"/>
      <c r="DQ164" s="281"/>
      <c r="DR164" s="281"/>
      <c r="DS164" s="281"/>
      <c r="DT164" s="281"/>
      <c r="DU164" s="281"/>
      <c r="DV164" s="281"/>
      <c r="DW164" s="281"/>
      <c r="DX164" s="281"/>
      <c r="DY164" s="281"/>
      <c r="DZ164" s="281"/>
      <c r="EA164" s="281"/>
      <c r="EB164" s="281"/>
      <c r="EC164" s="281"/>
      <c r="ED164" s="281"/>
      <c r="EE164" s="281"/>
      <c r="EF164" s="281"/>
      <c r="EG164" s="281"/>
      <c r="EH164" s="281"/>
      <c r="EI164" s="281"/>
      <c r="EJ164" s="281"/>
      <c r="EK164" s="281"/>
      <c r="EL164" s="281"/>
      <c r="EM164" s="281"/>
      <c r="EN164" s="281"/>
      <c r="EO164" s="281"/>
      <c r="EP164" s="281"/>
      <c r="EQ164" s="281"/>
      <c r="ER164" s="281"/>
      <c r="ES164" s="281"/>
      <c r="ET164" s="281"/>
      <c r="EU164" s="281"/>
      <c r="EV164" s="281"/>
      <c r="EW164" s="281"/>
      <c r="EX164" s="281"/>
      <c r="EY164" s="281"/>
      <c r="EZ164" s="281"/>
      <c r="FA164" s="281"/>
      <c r="FB164" s="281"/>
      <c r="FC164" s="281"/>
      <c r="FD164" s="281"/>
      <c r="FE164" s="281"/>
      <c r="FF164" s="281"/>
      <c r="FG164" s="281"/>
      <c r="FH164" s="281"/>
      <c r="FI164" s="281"/>
      <c r="FJ164" s="281"/>
      <c r="FK164" s="281"/>
      <c r="FL164" s="281"/>
      <c r="FM164" s="281"/>
      <c r="FN164" s="281"/>
      <c r="FO164" s="281"/>
      <c r="FP164" s="281"/>
      <c r="FQ164" s="281"/>
      <c r="FR164" s="281"/>
      <c r="FS164" s="281"/>
      <c r="FT164" s="281"/>
      <c r="FU164" s="281"/>
      <c r="FV164" s="281"/>
      <c r="FW164" s="281"/>
      <c r="FX164" s="281"/>
      <c r="FY164" s="281"/>
      <c r="FZ164" s="281"/>
      <c r="GA164" s="281"/>
      <c r="GB164" s="281"/>
      <c r="GC164" s="281"/>
      <c r="GD164" s="281"/>
    </row>
    <row r="165" spans="1:187" s="283" customFormat="1" hidden="1">
      <c r="A165" s="620"/>
      <c r="B165" s="667" t="s">
        <v>259</v>
      </c>
      <c r="C165" s="740">
        <v>0</v>
      </c>
      <c r="D165" s="740">
        <v>0</v>
      </c>
      <c r="E165" s="740" t="e">
        <f>#REF!-'7. ייצור חשמל'!E211</f>
        <v>#REF!</v>
      </c>
      <c r="F165" s="740">
        <v>0</v>
      </c>
      <c r="G165" s="741">
        <v>0</v>
      </c>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1"/>
      <c r="AD165" s="281"/>
      <c r="AE165" s="281"/>
      <c r="AF165" s="281"/>
      <c r="AG165" s="281"/>
      <c r="AH165" s="281"/>
      <c r="AI165" s="281"/>
      <c r="AJ165" s="281"/>
      <c r="AK165" s="281"/>
      <c r="AL165" s="281"/>
      <c r="AM165" s="281"/>
      <c r="AN165" s="281"/>
      <c r="AO165" s="281"/>
      <c r="AP165" s="281"/>
      <c r="AQ165" s="281"/>
      <c r="AR165" s="281"/>
      <c r="AS165" s="281"/>
      <c r="AT165" s="281"/>
      <c r="AU165" s="281"/>
      <c r="AV165" s="281"/>
      <c r="AW165" s="281"/>
      <c r="AX165" s="281"/>
      <c r="AY165" s="281"/>
      <c r="AZ165" s="281"/>
      <c r="BA165" s="281"/>
      <c r="BB165" s="281"/>
      <c r="BC165" s="281"/>
      <c r="BD165" s="281"/>
      <c r="BE165" s="281"/>
      <c r="BF165" s="281"/>
      <c r="BG165" s="281"/>
      <c r="BH165" s="281"/>
      <c r="BI165" s="281"/>
      <c r="BJ165" s="350"/>
      <c r="BK165" s="281"/>
      <c r="BL165" s="281"/>
      <c r="BM165" s="281"/>
      <c r="BN165" s="281"/>
      <c r="BO165" s="281"/>
      <c r="BP165" s="281"/>
      <c r="BQ165" s="281"/>
      <c r="BR165" s="281"/>
      <c r="BS165" s="281"/>
      <c r="BT165" s="281"/>
      <c r="BU165" s="281"/>
      <c r="BV165" s="281"/>
      <c r="BW165" s="281"/>
      <c r="BX165" s="281"/>
      <c r="BY165" s="281"/>
      <c r="BZ165" s="281"/>
      <c r="CA165" s="281"/>
      <c r="CB165" s="281"/>
      <c r="CC165" s="281"/>
      <c r="CD165" s="281"/>
      <c r="CE165" s="281"/>
      <c r="CF165" s="281"/>
      <c r="CG165" s="281"/>
      <c r="CH165" s="281"/>
      <c r="CI165" s="281"/>
      <c r="CJ165" s="281"/>
      <c r="CK165" s="281"/>
      <c r="CL165" s="281"/>
      <c r="CM165" s="281"/>
      <c r="CN165" s="281"/>
      <c r="CO165" s="281"/>
      <c r="CP165" s="281"/>
      <c r="CQ165" s="281"/>
      <c r="CR165" s="281"/>
      <c r="CS165" s="281"/>
      <c r="CT165" s="281"/>
      <c r="CU165" s="281"/>
      <c r="CV165" s="281"/>
      <c r="CW165" s="281"/>
      <c r="CX165" s="281"/>
      <c r="CY165" s="281"/>
      <c r="CZ165" s="281"/>
      <c r="DA165" s="281"/>
      <c r="DB165" s="281"/>
      <c r="DC165" s="281"/>
      <c r="DD165" s="281"/>
      <c r="DE165" s="281"/>
      <c r="DF165" s="281"/>
      <c r="DG165" s="281"/>
      <c r="DH165" s="281"/>
      <c r="DI165" s="281"/>
      <c r="DJ165" s="281"/>
      <c r="DK165" s="281"/>
      <c r="DL165" s="281"/>
      <c r="DM165" s="281"/>
      <c r="DN165" s="281"/>
      <c r="DO165" s="281"/>
      <c r="DP165" s="281"/>
      <c r="DQ165" s="281"/>
      <c r="DR165" s="281"/>
      <c r="DS165" s="281"/>
      <c r="DT165" s="281"/>
      <c r="DU165" s="281"/>
      <c r="DV165" s="281"/>
      <c r="DW165" s="281"/>
      <c r="DX165" s="281"/>
      <c r="DY165" s="281"/>
      <c r="DZ165" s="281"/>
      <c r="EA165" s="281"/>
      <c r="EB165" s="281"/>
      <c r="EC165" s="281"/>
      <c r="ED165" s="281"/>
      <c r="EE165" s="281"/>
      <c r="EF165" s="281"/>
      <c r="EG165" s="281"/>
      <c r="EH165" s="281"/>
      <c r="EI165" s="281"/>
      <c r="EJ165" s="281"/>
      <c r="EK165" s="281"/>
      <c r="EL165" s="281"/>
      <c r="EM165" s="281"/>
      <c r="EN165" s="281"/>
      <c r="EO165" s="281"/>
      <c r="EP165" s="281"/>
      <c r="EQ165" s="281"/>
      <c r="ER165" s="281"/>
      <c r="ES165" s="281"/>
      <c r="ET165" s="281"/>
      <c r="EU165" s="281"/>
      <c r="EV165" s="281"/>
      <c r="EW165" s="281"/>
      <c r="EX165" s="281"/>
      <c r="EY165" s="281"/>
      <c r="EZ165" s="281"/>
      <c r="FA165" s="281"/>
      <c r="FB165" s="281"/>
      <c r="FC165" s="281"/>
      <c r="FD165" s="281"/>
      <c r="FE165" s="281"/>
      <c r="FF165" s="281"/>
      <c r="FG165" s="281"/>
      <c r="FH165" s="281"/>
      <c r="FI165" s="281"/>
      <c r="FJ165" s="281"/>
      <c r="FK165" s="281"/>
      <c r="FL165" s="281"/>
      <c r="FM165" s="281"/>
      <c r="FN165" s="281"/>
      <c r="FO165" s="281"/>
      <c r="FP165" s="281"/>
      <c r="FQ165" s="281"/>
      <c r="FR165" s="281"/>
      <c r="FS165" s="281"/>
      <c r="FT165" s="281"/>
      <c r="FU165" s="281"/>
      <c r="FV165" s="281"/>
      <c r="FW165" s="281"/>
      <c r="FX165" s="281"/>
      <c r="FY165" s="281"/>
      <c r="FZ165" s="281"/>
      <c r="GA165" s="281"/>
      <c r="GB165" s="281"/>
      <c r="GC165" s="281"/>
      <c r="GD165" s="281"/>
    </row>
    <row r="166" spans="1:187" s="283" customFormat="1" ht="17.25" hidden="1" thickBot="1">
      <c r="A166" s="620"/>
      <c r="B166" s="683" t="s">
        <v>165</v>
      </c>
      <c r="C166" s="742" t="e">
        <f>SUM(C158:C165)</f>
        <v>#REF!</v>
      </c>
      <c r="D166" s="742" t="e">
        <f>SUM(D158:D165)</f>
        <v>#REF!</v>
      </c>
      <c r="E166" s="742" t="e">
        <f>SUM(E158:E165)</f>
        <v>#REF!</v>
      </c>
      <c r="F166" s="742" t="e">
        <f>SUM(F158:F165)</f>
        <v>#REF!</v>
      </c>
      <c r="G166" s="743" t="e">
        <f>SUM(G158:G165)</f>
        <v>#REF!</v>
      </c>
      <c r="H166" s="281"/>
      <c r="I166" s="281"/>
      <c r="J166" s="281"/>
      <c r="K166" s="281"/>
      <c r="L166" s="281"/>
      <c r="M166" s="281"/>
      <c r="N166" s="281"/>
      <c r="O166" s="281"/>
      <c r="P166" s="281"/>
      <c r="Q166" s="281"/>
      <c r="R166" s="281"/>
      <c r="S166" s="281"/>
      <c r="T166" s="281"/>
      <c r="U166" s="281"/>
      <c r="V166" s="281"/>
      <c r="W166" s="281"/>
      <c r="X166" s="281"/>
      <c r="Y166" s="281"/>
      <c r="Z166" s="281"/>
      <c r="AA166" s="281"/>
      <c r="AB166" s="281"/>
      <c r="AC166" s="281"/>
      <c r="AD166" s="281"/>
      <c r="AE166" s="281"/>
      <c r="AF166" s="281"/>
      <c r="AG166" s="281"/>
      <c r="AH166" s="281"/>
      <c r="AI166" s="281"/>
      <c r="AJ166" s="281"/>
      <c r="AK166" s="281"/>
      <c r="AL166" s="281"/>
      <c r="AM166" s="281"/>
      <c r="AN166" s="281"/>
      <c r="AO166" s="281"/>
      <c r="AP166" s="281"/>
      <c r="AQ166" s="281"/>
      <c r="AR166" s="281"/>
      <c r="AS166" s="281"/>
      <c r="AT166" s="281"/>
      <c r="AU166" s="281"/>
      <c r="AV166" s="281"/>
      <c r="AW166" s="281"/>
      <c r="AX166" s="281"/>
      <c r="AY166" s="281"/>
      <c r="AZ166" s="281"/>
      <c r="BA166" s="281"/>
      <c r="BB166" s="281"/>
      <c r="BC166" s="281"/>
      <c r="BD166" s="281"/>
      <c r="BE166" s="281"/>
      <c r="BF166" s="281"/>
      <c r="BG166" s="281"/>
      <c r="BH166" s="281"/>
      <c r="BI166" s="281"/>
      <c r="BJ166" s="350"/>
      <c r="BK166" s="281"/>
      <c r="BL166" s="281"/>
      <c r="BM166" s="281"/>
      <c r="BN166" s="281"/>
      <c r="BO166" s="281"/>
      <c r="BP166" s="281"/>
      <c r="BQ166" s="281"/>
      <c r="BR166" s="281"/>
      <c r="BS166" s="281"/>
      <c r="BT166" s="281"/>
      <c r="BU166" s="281"/>
      <c r="BV166" s="281"/>
      <c r="BW166" s="281"/>
      <c r="BX166" s="281"/>
      <c r="BY166" s="281"/>
      <c r="BZ166" s="281"/>
      <c r="CA166" s="281"/>
      <c r="CB166" s="281"/>
      <c r="CC166" s="281"/>
      <c r="CD166" s="281"/>
      <c r="CE166" s="281"/>
      <c r="CF166" s="281"/>
      <c r="CG166" s="281"/>
      <c r="CH166" s="281"/>
      <c r="CI166" s="281"/>
      <c r="CJ166" s="281"/>
      <c r="CK166" s="281"/>
      <c r="CL166" s="281"/>
      <c r="CM166" s="281"/>
      <c r="CN166" s="281"/>
      <c r="CO166" s="281"/>
      <c r="CP166" s="281"/>
      <c r="CQ166" s="281"/>
      <c r="CR166" s="281"/>
      <c r="CS166" s="281"/>
      <c r="CT166" s="281"/>
      <c r="CU166" s="281"/>
      <c r="CV166" s="281"/>
      <c r="CW166" s="281"/>
      <c r="CX166" s="281"/>
      <c r="CY166" s="281"/>
      <c r="CZ166" s="281"/>
      <c r="DA166" s="281"/>
      <c r="DB166" s="281"/>
      <c r="DC166" s="281"/>
      <c r="DD166" s="281"/>
      <c r="DE166" s="281"/>
      <c r="DF166" s="281"/>
      <c r="DG166" s="281"/>
      <c r="DH166" s="281"/>
      <c r="DI166" s="281"/>
      <c r="DJ166" s="281"/>
      <c r="DK166" s="281"/>
      <c r="DL166" s="281"/>
      <c r="DM166" s="281"/>
      <c r="DN166" s="281"/>
      <c r="DO166" s="281"/>
      <c r="DP166" s="281"/>
      <c r="DQ166" s="281"/>
      <c r="DR166" s="281"/>
      <c r="DS166" s="281"/>
      <c r="DT166" s="281"/>
      <c r="DU166" s="281"/>
      <c r="DV166" s="281"/>
      <c r="DW166" s="281"/>
      <c r="DX166" s="281"/>
      <c r="DY166" s="281"/>
      <c r="DZ166" s="281"/>
      <c r="EA166" s="281"/>
      <c r="EB166" s="281"/>
      <c r="EC166" s="281"/>
      <c r="ED166" s="281"/>
      <c r="EE166" s="281"/>
      <c r="EF166" s="281"/>
      <c r="EG166" s="281"/>
      <c r="EH166" s="281"/>
      <c r="EI166" s="281"/>
      <c r="EJ166" s="281"/>
      <c r="EK166" s="281"/>
      <c r="EL166" s="281"/>
      <c r="EM166" s="281"/>
      <c r="EN166" s="281"/>
      <c r="EO166" s="281"/>
      <c r="EP166" s="281"/>
      <c r="EQ166" s="281"/>
      <c r="ER166" s="281"/>
      <c r="ES166" s="281"/>
      <c r="ET166" s="281"/>
      <c r="EU166" s="281"/>
      <c r="EV166" s="281"/>
      <c r="EW166" s="281"/>
      <c r="EX166" s="281"/>
      <c r="EY166" s="281"/>
      <c r="EZ166" s="281"/>
      <c r="FA166" s="281"/>
      <c r="FB166" s="281"/>
      <c r="FC166" s="281"/>
      <c r="FD166" s="281"/>
      <c r="FE166" s="281"/>
      <c r="FF166" s="281"/>
      <c r="FG166" s="281"/>
      <c r="FH166" s="281"/>
      <c r="FI166" s="281"/>
      <c r="FJ166" s="281"/>
      <c r="FK166" s="281"/>
      <c r="FL166" s="281"/>
      <c r="FM166" s="281"/>
      <c r="FN166" s="281"/>
      <c r="FO166" s="281"/>
      <c r="FP166" s="281"/>
      <c r="FQ166" s="281"/>
      <c r="FR166" s="281"/>
      <c r="FS166" s="281"/>
      <c r="FT166" s="281"/>
      <c r="FU166" s="281"/>
      <c r="FV166" s="281"/>
      <c r="FW166" s="281"/>
      <c r="FX166" s="281"/>
      <c r="FY166" s="281"/>
      <c r="FZ166" s="281"/>
      <c r="GA166" s="281"/>
      <c r="GB166" s="281"/>
      <c r="GC166" s="281"/>
      <c r="GD166" s="281"/>
    </row>
    <row r="167" spans="1:187" s="283" customFormat="1" hidden="1">
      <c r="A167" s="620"/>
      <c r="B167" s="281"/>
      <c r="C167" s="281"/>
      <c r="D167" s="281"/>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C167" s="281"/>
      <c r="AD167" s="281"/>
      <c r="AE167" s="281"/>
      <c r="AF167" s="281"/>
      <c r="AG167" s="281"/>
      <c r="AH167" s="281"/>
      <c r="AI167" s="281"/>
      <c r="AJ167" s="281"/>
      <c r="AK167" s="281"/>
      <c r="AL167" s="281"/>
      <c r="AM167" s="281"/>
      <c r="AN167" s="281"/>
      <c r="AO167" s="281"/>
      <c r="AP167" s="281"/>
      <c r="AQ167" s="281"/>
      <c r="AR167" s="281"/>
      <c r="AS167" s="281"/>
      <c r="AT167" s="281"/>
      <c r="AU167" s="281"/>
      <c r="AV167" s="281"/>
      <c r="AW167" s="281"/>
      <c r="AX167" s="281"/>
      <c r="AY167" s="281"/>
      <c r="AZ167" s="281"/>
      <c r="BA167" s="281"/>
      <c r="BB167" s="281"/>
      <c r="BC167" s="281"/>
      <c r="BD167" s="281"/>
      <c r="BE167" s="281"/>
      <c r="BF167" s="281"/>
      <c r="BG167" s="281"/>
      <c r="BH167" s="281"/>
      <c r="BI167" s="281"/>
      <c r="BJ167" s="350"/>
      <c r="BK167" s="281"/>
      <c r="BL167" s="281"/>
      <c r="BM167" s="281"/>
      <c r="BN167" s="281"/>
      <c r="BO167" s="281"/>
      <c r="BP167" s="281"/>
      <c r="BQ167" s="281"/>
      <c r="BR167" s="281"/>
      <c r="BS167" s="281"/>
      <c r="BT167" s="281"/>
      <c r="BU167" s="281"/>
      <c r="BV167" s="281"/>
      <c r="BW167" s="281"/>
      <c r="BX167" s="281"/>
      <c r="BY167" s="281"/>
      <c r="BZ167" s="281"/>
      <c r="CA167" s="281"/>
      <c r="CB167" s="281"/>
      <c r="CC167" s="281"/>
      <c r="CD167" s="281"/>
      <c r="CE167" s="281"/>
      <c r="CF167" s="281"/>
      <c r="CG167" s="281"/>
      <c r="CH167" s="281"/>
      <c r="CI167" s="281"/>
      <c r="CJ167" s="281"/>
      <c r="CK167" s="281"/>
      <c r="CL167" s="281"/>
      <c r="CM167" s="281"/>
      <c r="CN167" s="281"/>
      <c r="CO167" s="281"/>
      <c r="CP167" s="281"/>
      <c r="CQ167" s="281"/>
      <c r="CR167" s="281"/>
      <c r="CS167" s="281"/>
      <c r="CT167" s="281"/>
      <c r="CU167" s="281"/>
      <c r="CV167" s="281"/>
      <c r="CW167" s="281"/>
      <c r="CX167" s="281"/>
      <c r="CY167" s="281"/>
      <c r="CZ167" s="281"/>
      <c r="DA167" s="281"/>
      <c r="DB167" s="281"/>
      <c r="DC167" s="281"/>
      <c r="DD167" s="281"/>
      <c r="DE167" s="281"/>
      <c r="DF167" s="281"/>
      <c r="DG167" s="281"/>
      <c r="DH167" s="281"/>
      <c r="DI167" s="281"/>
      <c r="DJ167" s="281"/>
      <c r="DK167" s="281"/>
      <c r="DL167" s="281"/>
      <c r="DM167" s="281"/>
      <c r="DN167" s="281"/>
      <c r="DO167" s="281"/>
      <c r="DP167" s="281"/>
      <c r="DQ167" s="281"/>
      <c r="DR167" s="281"/>
      <c r="DS167" s="281"/>
      <c r="DT167" s="281"/>
      <c r="DU167" s="281"/>
      <c r="DV167" s="281"/>
      <c r="DW167" s="281"/>
      <c r="DX167" s="281"/>
      <c r="DY167" s="281"/>
      <c r="DZ167" s="281"/>
      <c r="EA167" s="281"/>
      <c r="EB167" s="281"/>
      <c r="EC167" s="281"/>
      <c r="ED167" s="281"/>
      <c r="EE167" s="281"/>
      <c r="EF167" s="281"/>
      <c r="EG167" s="281"/>
      <c r="EH167" s="281"/>
      <c r="EI167" s="281"/>
      <c r="EJ167" s="281"/>
      <c r="EK167" s="281"/>
      <c r="EL167" s="281"/>
      <c r="EM167" s="281"/>
      <c r="EN167" s="281"/>
      <c r="EO167" s="281"/>
      <c r="EP167" s="281"/>
      <c r="EQ167" s="281"/>
      <c r="ER167" s="281"/>
      <c r="ES167" s="281"/>
      <c r="ET167" s="281"/>
      <c r="EU167" s="281"/>
      <c r="EV167" s="281"/>
      <c r="EW167" s="281"/>
      <c r="EX167" s="281"/>
      <c r="EY167" s="281"/>
      <c r="EZ167" s="281"/>
      <c r="FA167" s="281"/>
      <c r="FB167" s="281"/>
      <c r="FC167" s="281"/>
      <c r="FD167" s="281"/>
      <c r="FE167" s="281"/>
      <c r="FF167" s="281"/>
      <c r="FG167" s="281"/>
      <c r="FH167" s="281"/>
      <c r="FI167" s="281"/>
      <c r="FJ167" s="281"/>
      <c r="FK167" s="281"/>
      <c r="FL167" s="281"/>
      <c r="FM167" s="281"/>
      <c r="FN167" s="281"/>
      <c r="FO167" s="281"/>
      <c r="FP167" s="281"/>
      <c r="FQ167" s="281"/>
      <c r="FR167" s="281"/>
      <c r="FS167" s="281"/>
      <c r="FT167" s="281"/>
      <c r="FU167" s="281"/>
      <c r="FV167" s="281"/>
      <c r="FW167" s="281"/>
      <c r="FX167" s="281"/>
      <c r="FY167" s="281"/>
      <c r="FZ167" s="281"/>
      <c r="GA167" s="281"/>
      <c r="GB167" s="281"/>
      <c r="GC167" s="281"/>
      <c r="GD167" s="281"/>
    </row>
    <row r="168" spans="1:187" ht="20.25" hidden="1" customHeight="1">
      <c r="A168" s="620" t="s">
        <v>2385</v>
      </c>
      <c r="B168" s="668" t="s">
        <v>268</v>
      </c>
    </row>
    <row r="169" spans="1:187" hidden="1">
      <c r="B169" s="495" t="s">
        <v>260</v>
      </c>
    </row>
    <row r="170" spans="1:187" ht="17.25" hidden="1" thickBot="1"/>
    <row r="171" spans="1:187" s="669" customFormat="1" ht="17.25" hidden="1" thickBot="1">
      <c r="A171" s="620"/>
      <c r="B171" s="674" t="s">
        <v>48</v>
      </c>
      <c r="C171" s="675" t="s">
        <v>201</v>
      </c>
      <c r="D171" s="684" t="s">
        <v>261</v>
      </c>
      <c r="E171" s="684" t="s">
        <v>274</v>
      </c>
      <c r="F171" s="676" t="s">
        <v>262</v>
      </c>
      <c r="G171" s="281"/>
      <c r="H171" s="281"/>
      <c r="I171" s="281"/>
      <c r="J171" s="281"/>
      <c r="K171" s="281"/>
      <c r="L171" s="281"/>
      <c r="M171" s="281"/>
      <c r="N171" s="281"/>
      <c r="O171" s="281"/>
      <c r="P171" s="281"/>
      <c r="Q171" s="281"/>
      <c r="R171" s="281"/>
      <c r="S171" s="281"/>
      <c r="T171" s="281"/>
      <c r="U171" s="281"/>
      <c r="V171" s="281"/>
      <c r="W171" s="281"/>
      <c r="X171" s="281"/>
      <c r="Y171" s="281"/>
      <c r="Z171" s="281"/>
      <c r="AA171" s="281"/>
      <c r="AB171" s="281"/>
      <c r="AC171" s="281"/>
      <c r="AD171" s="281"/>
      <c r="AE171" s="281"/>
      <c r="AF171" s="281"/>
      <c r="AG171" s="281"/>
      <c r="AH171" s="281"/>
      <c r="AI171" s="281"/>
      <c r="AJ171" s="281"/>
      <c r="AK171" s="281"/>
      <c r="AL171" s="281"/>
      <c r="AM171" s="281"/>
      <c r="AN171" s="281"/>
      <c r="AO171" s="281"/>
      <c r="AP171" s="281"/>
      <c r="AQ171" s="281"/>
      <c r="AR171" s="281"/>
      <c r="AS171" s="281"/>
      <c r="AT171" s="281"/>
      <c r="AU171" s="281"/>
      <c r="AV171" s="281"/>
      <c r="AW171" s="281"/>
      <c r="AX171" s="281"/>
      <c r="AY171" s="281"/>
      <c r="AZ171" s="281"/>
      <c r="BA171" s="281"/>
      <c r="BB171" s="281"/>
      <c r="BC171" s="281"/>
      <c r="BD171" s="281"/>
      <c r="BE171" s="281"/>
      <c r="BF171" s="281"/>
      <c r="BG171" s="281"/>
      <c r="BH171" s="281"/>
      <c r="BI171" s="281"/>
      <c r="BJ171" s="281"/>
      <c r="BK171" s="350"/>
      <c r="BL171" s="281"/>
      <c r="BM171" s="281"/>
      <c r="BN171" s="281"/>
      <c r="BO171" s="281"/>
      <c r="BP171" s="281"/>
      <c r="BQ171" s="281"/>
      <c r="BR171" s="281"/>
      <c r="BS171" s="281"/>
      <c r="BT171" s="281"/>
      <c r="BU171" s="281"/>
      <c r="BV171" s="281"/>
      <c r="BW171" s="281"/>
      <c r="BX171" s="281"/>
      <c r="BY171" s="281"/>
      <c r="BZ171" s="281"/>
      <c r="CA171" s="281"/>
      <c r="CB171" s="281"/>
      <c r="CC171" s="281"/>
      <c r="CD171" s="281"/>
      <c r="CE171" s="281"/>
      <c r="CF171" s="281"/>
      <c r="CG171" s="281"/>
      <c r="CH171" s="281"/>
      <c r="CI171" s="281"/>
      <c r="CJ171" s="281"/>
      <c r="CK171" s="281"/>
      <c r="CL171" s="281"/>
      <c r="CM171" s="281"/>
      <c r="CN171" s="281"/>
      <c r="CO171" s="281"/>
      <c r="CP171" s="281"/>
      <c r="CQ171" s="281"/>
      <c r="CR171" s="281"/>
      <c r="CS171" s="281"/>
      <c r="CT171" s="281"/>
      <c r="CU171" s="281"/>
      <c r="CV171" s="281"/>
      <c r="CW171" s="281"/>
      <c r="CX171" s="281"/>
      <c r="CY171" s="281"/>
      <c r="CZ171" s="281"/>
      <c r="DA171" s="281"/>
      <c r="DB171" s="281"/>
      <c r="DC171" s="281"/>
      <c r="DD171" s="281"/>
      <c r="DE171" s="281"/>
      <c r="DF171" s="281"/>
      <c r="DG171" s="281"/>
      <c r="DH171" s="281"/>
      <c r="DI171" s="281"/>
      <c r="DJ171" s="281"/>
      <c r="DK171" s="281"/>
      <c r="DL171" s="281"/>
      <c r="DM171" s="281"/>
      <c r="DN171" s="281"/>
      <c r="DO171" s="281"/>
      <c r="DP171" s="281"/>
      <c r="DQ171" s="281"/>
      <c r="DR171" s="281"/>
      <c r="DS171" s="281"/>
      <c r="DT171" s="281"/>
      <c r="DU171" s="281"/>
      <c r="DV171" s="281"/>
      <c r="DW171" s="281"/>
      <c r="DX171" s="281"/>
      <c r="DY171" s="281"/>
      <c r="DZ171" s="281"/>
      <c r="EA171" s="281"/>
      <c r="EB171" s="281"/>
      <c r="EC171" s="281"/>
      <c r="ED171" s="281"/>
      <c r="EE171" s="281"/>
      <c r="EF171" s="281"/>
      <c r="EG171" s="281"/>
      <c r="EH171" s="281"/>
      <c r="EI171" s="281"/>
      <c r="EJ171" s="281"/>
      <c r="EK171" s="281"/>
      <c r="EL171" s="281"/>
      <c r="EM171" s="281"/>
      <c r="EN171" s="281"/>
      <c r="EO171" s="281"/>
      <c r="EP171" s="281"/>
      <c r="EQ171" s="281"/>
      <c r="ER171" s="281"/>
      <c r="ES171" s="281"/>
      <c r="ET171" s="281"/>
      <c r="EU171" s="281"/>
      <c r="EV171" s="281"/>
      <c r="EW171" s="281"/>
      <c r="EX171" s="281"/>
      <c r="EY171" s="281"/>
      <c r="EZ171" s="281"/>
      <c r="FA171" s="281"/>
      <c r="FB171" s="281"/>
      <c r="FC171" s="281"/>
      <c r="FD171" s="281"/>
      <c r="FE171" s="281"/>
      <c r="FF171" s="281"/>
      <c r="FG171" s="281"/>
      <c r="FH171" s="281"/>
      <c r="FI171" s="281"/>
      <c r="FJ171" s="281"/>
      <c r="FK171" s="281"/>
      <c r="FL171" s="281"/>
      <c r="FM171" s="281"/>
      <c r="FN171" s="281"/>
      <c r="FO171" s="281"/>
      <c r="FP171" s="281"/>
      <c r="FQ171" s="281"/>
      <c r="FR171" s="281"/>
      <c r="FS171" s="281"/>
      <c r="FT171" s="281"/>
      <c r="FU171" s="281"/>
      <c r="FV171" s="281"/>
      <c r="FW171" s="281"/>
      <c r="FX171" s="281"/>
      <c r="FY171" s="281"/>
      <c r="FZ171" s="281"/>
      <c r="GA171" s="281"/>
      <c r="GB171" s="281"/>
      <c r="GC171" s="281"/>
      <c r="GD171" s="281"/>
      <c r="GE171" s="281"/>
    </row>
    <row r="172" spans="1:187" hidden="1">
      <c r="B172" s="670" t="s">
        <v>41</v>
      </c>
      <c r="C172" s="671" t="s">
        <v>356</v>
      </c>
      <c r="D172" s="744"/>
      <c r="E172" s="745">
        <f>IF(OR(D172=0,D172=""),קבועים!$C$197,D172)</f>
        <v>20</v>
      </c>
      <c r="F172" s="746" t="e">
        <f>D172*C166</f>
        <v>#REF!</v>
      </c>
      <c r="BJ172" s="281"/>
      <c r="BK172" s="350"/>
    </row>
    <row r="173" spans="1:187" hidden="1">
      <c r="B173" s="670" t="s">
        <v>49</v>
      </c>
      <c r="C173" s="672" t="s">
        <v>364</v>
      </c>
      <c r="D173" s="747"/>
      <c r="E173" s="745">
        <f>IF(OR(D173=0,D173=""),קבועים!$C$198,D173)</f>
        <v>2.9</v>
      </c>
      <c r="F173" s="746" t="e">
        <f>D173*D166</f>
        <v>#REF!</v>
      </c>
      <c r="BJ173" s="281"/>
      <c r="BK173" s="350"/>
    </row>
    <row r="174" spans="1:187" hidden="1">
      <c r="B174" s="670" t="s">
        <v>39</v>
      </c>
      <c r="C174" s="672" t="s">
        <v>365</v>
      </c>
      <c r="D174" s="747"/>
      <c r="E174" s="745">
        <f>IF(OR(D174=0,D174=""),קבועים!$C$199,D174)</f>
        <v>0.47</v>
      </c>
      <c r="F174" s="746" t="e">
        <f>D174*E166</f>
        <v>#REF!</v>
      </c>
      <c r="BJ174" s="281"/>
      <c r="BK174" s="350"/>
    </row>
    <row r="175" spans="1:187" hidden="1">
      <c r="B175" s="670" t="s">
        <v>42</v>
      </c>
      <c r="C175" s="672" t="s">
        <v>366</v>
      </c>
      <c r="D175" s="747"/>
      <c r="E175" s="745">
        <f>IF(OR(D175=0,D175=""),קבועים!$C$200,D175)</f>
        <v>1.49156</v>
      </c>
      <c r="F175" s="746" t="e">
        <f>D175*F166</f>
        <v>#REF!</v>
      </c>
      <c r="BJ175" s="281"/>
      <c r="BK175" s="350"/>
    </row>
    <row r="176" spans="1:187" ht="17.25" hidden="1" thickBot="1">
      <c r="B176" s="677" t="s">
        <v>40</v>
      </c>
      <c r="C176" s="673" t="s">
        <v>366</v>
      </c>
      <c r="D176" s="748"/>
      <c r="E176" s="749">
        <f>IF(OR(D176=0,D176=""),קבועים!$C$201,D176)</f>
        <v>4.5672249999999996</v>
      </c>
      <c r="F176" s="750" t="e">
        <f>D176*G166</f>
        <v>#REF!</v>
      </c>
      <c r="BJ176" s="281"/>
      <c r="BK176" s="350"/>
    </row>
    <row r="177" spans="1:62" hidden="1"/>
    <row r="178" spans="1:62" hidden="1">
      <c r="A178" s="620" t="s">
        <v>2386</v>
      </c>
      <c r="B178" s="668" t="s">
        <v>264</v>
      </c>
      <c r="BI178" s="350"/>
      <c r="BJ178" s="281"/>
    </row>
    <row r="179" spans="1:62" ht="17.25" hidden="1" thickBot="1">
      <c r="BI179" s="350"/>
      <c r="BJ179" s="281"/>
    </row>
    <row r="180" spans="1:62" hidden="1">
      <c r="B180" s="685" t="s">
        <v>48</v>
      </c>
      <c r="C180" s="676" t="s">
        <v>265</v>
      </c>
      <c r="BI180" s="350"/>
      <c r="BJ180" s="281"/>
    </row>
    <row r="181" spans="1:62" hidden="1">
      <c r="B181" s="667" t="s">
        <v>2389</v>
      </c>
      <c r="C181" s="741" t="e">
        <f>(#REF!*#REF!-C158*$E$172)+(#REF!*#REF!-D158*$E$173)+(#REF!*$E$19-E158*$E$174)+(#REF!*#REF!-F158*$E$175)+(#REF!*#REF!-G158*$E$176)</f>
        <v>#REF!</v>
      </c>
      <c r="BI181" s="350"/>
      <c r="BJ181" s="281"/>
    </row>
    <row r="182" spans="1:62" hidden="1">
      <c r="B182" s="667" t="s">
        <v>202</v>
      </c>
      <c r="C182" s="741" t="e">
        <f>(#REF!*#REF!-C159*$E$172)+(#REF!*#REF!-D159*$E$173)+(#REF!*$E$19-E159*$E$174)+(#REF!*#REF!-F159*$E$175)+(#REF!*#REF!-G159*$E$176)</f>
        <v>#REF!</v>
      </c>
      <c r="BI182" s="350"/>
      <c r="BJ182" s="281"/>
    </row>
    <row r="183" spans="1:62" hidden="1">
      <c r="B183" s="667" t="s">
        <v>2346</v>
      </c>
      <c r="C183" s="741" t="e">
        <f>(קבועים!#REF!*#REF!-C160*$E$172)+(קבועים!#REF!*#REF!-D160*$E$173)+(קבועים!#REF!*$E$19-E160*$E$174)+(קבועים!#REF!*#REF!-F160*$E$175)+(קבועים!#REF!*#REF!-G160*$E$176)</f>
        <v>#REF!</v>
      </c>
      <c r="BI183" s="350"/>
      <c r="BJ183" s="281"/>
    </row>
    <row r="184" spans="1:62" hidden="1">
      <c r="B184" s="667" t="s">
        <v>203</v>
      </c>
      <c r="C184" s="741" t="e">
        <f>(#REF!*#REF!-C161*$E$172)+(#REF!*#REF!-D161*$E$173)+(מנועים!D273*$E$19-E161*$E$174)+(#REF!*#REF!-F161*$E$175)+(#REF!*#REF!-G161*$E$176)</f>
        <v>#REF!</v>
      </c>
      <c r="BI184" s="350"/>
      <c r="BJ184" s="281"/>
    </row>
    <row r="185" spans="1:62" hidden="1">
      <c r="B185" s="667" t="s">
        <v>2376</v>
      </c>
      <c r="C185" s="741" t="e">
        <f>(#REF!*#REF!-C162*$E$172)+(#REF!*#REF!-D162*$E$173)+(#REF!*$E$19-E162*$E$174)+(#REF!*#REF!-F162*$E$175)+(#REF!*#REF!-G162*$E$176)</f>
        <v>#REF!</v>
      </c>
      <c r="BI185" s="350"/>
      <c r="BJ185" s="281"/>
    </row>
    <row r="186" spans="1:62" hidden="1">
      <c r="B186" s="667" t="s">
        <v>2377</v>
      </c>
      <c r="C186" s="741" t="e">
        <f>(#REF!*#REF!-C163*$E$172)+(#REF!*#REF!-D163*$E$173)+(#REF!*$E$19-E163*$E$174)+(#REF!*#REF!-F163*$E$175)+(#REF!*#REF!-G163*$E$176)</f>
        <v>#REF!</v>
      </c>
      <c r="BI186" s="350"/>
      <c r="BJ186" s="281"/>
    </row>
    <row r="187" spans="1:62" hidden="1">
      <c r="B187" s="667" t="s">
        <v>204</v>
      </c>
      <c r="C187" s="741" t="e">
        <f>(#REF!*#REF!-C164*$E$172)+(#REF!*#REF!-D164*$E$173)+(#REF!*$E$19-E164*$E$174)+(#REF!*#REF!-F164*$E$175)+(#REF!*#REF!-G164*$E$176)</f>
        <v>#REF!</v>
      </c>
      <c r="BI187" s="350"/>
      <c r="BJ187" s="281"/>
    </row>
    <row r="188" spans="1:62" hidden="1">
      <c r="B188" s="667" t="s">
        <v>259</v>
      </c>
      <c r="C188" s="741" t="e">
        <f>(#REF!*#REF!-C165*$E$172)+(#REF!*#REF!-D165*$E$173)+(#REF!*$E$19-E165*$E$174)+(#REF!*#REF!-F165*$E$175)+(#REF!*#REF!-G165*$E$176)</f>
        <v>#REF!</v>
      </c>
      <c r="BI188" s="350"/>
      <c r="BJ188" s="281"/>
    </row>
    <row r="189" spans="1:62" ht="17.25" hidden="1" thickBot="1">
      <c r="B189" s="683" t="s">
        <v>165</v>
      </c>
      <c r="C189" s="743" t="e">
        <f>SUM(C181:C188)</f>
        <v>#REF!</v>
      </c>
      <c r="BI189" s="350"/>
      <c r="BJ189" s="281"/>
    </row>
    <row r="190" spans="1:62" hidden="1"/>
    <row r="191" spans="1:62" hidden="1"/>
    <row r="192" spans="1:62" hidden="1"/>
    <row r="193" hidden="1"/>
  </sheetData>
  <sheetProtection sheet="1"/>
  <customSheetViews>
    <customSheetView guid="{2DAA1D84-496C-43B3-9B3D-F6443FDB70D2}"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1"/>
    </customSheetView>
    <customSheetView guid="{4795D392-B56F-435A-BCD0-DB99C7E0A0B0}"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2"/>
    </customSheetView>
  </customSheetViews>
  <mergeCells count="9">
    <mergeCell ref="A1:J1"/>
    <mergeCell ref="B151:C151"/>
    <mergeCell ref="A67:D67"/>
    <mergeCell ref="B69:C69"/>
    <mergeCell ref="B110:C110"/>
    <mergeCell ref="C2:G2"/>
    <mergeCell ref="B36:F36"/>
    <mergeCell ref="B34:F34"/>
    <mergeCell ref="B35:F35"/>
  </mergeCells>
  <conditionalFormatting sqref="A72:XFD189">
    <cfRule type="expression" dxfId="2" priority="7">
      <formula>OR($C$70="",$C$70=0)</formula>
    </cfRule>
  </conditionalFormatting>
  <conditionalFormatting sqref="A113:XFD189">
    <cfRule type="expression" dxfId="1" priority="6">
      <formula>OR($C$111="",$C$111=0)</formula>
    </cfRule>
  </conditionalFormatting>
  <conditionalFormatting sqref="A154:XFD189">
    <cfRule type="expression" dxfId="0" priority="5">
      <formula>OR($C$152="",$C$152=0)</formula>
    </cfRule>
  </conditionalFormatting>
  <dataValidations disablePrompts="1" count="2">
    <dataValidation type="list" allowBlank="1" showInputMessage="1" showErrorMessage="1" sqref="C152 C111 C70">
      <formula1>כן_לא</formula1>
    </dataValidation>
    <dataValidation type="decimal" operator="greaterThanOrEqual" allowBlank="1" showInputMessage="1" showErrorMessage="1" sqref="D90:D94 D131:D135 D172:D176 D19">
      <formula1>0</formula1>
    </dataValidation>
  </dataValidations>
  <pageMargins left="0.7" right="0.7" top="0.75" bottom="0.75" header="0.3" footer="0.3"/>
  <pageSetup paperSize="9" scale="51" orientation="portrait" r:id="rId3"/>
  <rowBreaks count="1" manualBreakCount="1">
    <brk id="149" max="16383" man="1"/>
  </rowBreaks>
  <colBreaks count="1" manualBreakCount="1">
    <brk id="8" max="1048575" man="1"/>
  </col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3" tint="0.59999389629810485"/>
  </sheetPr>
  <dimension ref="A1"/>
  <sheetViews>
    <sheetView rightToLeft="1" zoomScale="70" zoomScaleNormal="70" workbookViewId="0"/>
  </sheetViews>
  <sheetFormatPr defaultRowHeight="14.25"/>
  <sheetData>
    <row r="1" spans="1:1" ht="18">
      <c r="A1" s="11" t="s">
        <v>2208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sheetPr>
  <dimension ref="A1:Z1800"/>
  <sheetViews>
    <sheetView rightToLeft="1" zoomScale="90" zoomScaleNormal="90" zoomScaleSheetLayoutView="70" workbookViewId="0">
      <selection activeCell="A127" sqref="A127"/>
    </sheetView>
  </sheetViews>
  <sheetFormatPr defaultColWidth="9" defaultRowHeight="15"/>
  <cols>
    <col min="1" max="1" width="39.625" style="174" customWidth="1"/>
    <col min="2" max="2" width="26.375" style="171" bestFit="1" customWidth="1"/>
    <col min="3" max="3" width="39.75" style="171" customWidth="1"/>
    <col min="4" max="4" width="37" style="32" customWidth="1"/>
    <col min="5" max="5" width="36.625" style="171" customWidth="1"/>
    <col min="6" max="6" width="20.375" style="171" bestFit="1" customWidth="1"/>
    <col min="7" max="7" width="18.375" style="171" customWidth="1"/>
    <col min="8" max="8" width="24.25" style="171" bestFit="1" customWidth="1"/>
    <col min="9" max="9" width="17.25" style="32" bestFit="1" customWidth="1"/>
    <col min="10" max="10" width="15" style="171" customWidth="1"/>
    <col min="11" max="11" width="12.375" style="32" bestFit="1" customWidth="1"/>
    <col min="12" max="12" width="12.75" style="171" customWidth="1"/>
    <col min="13" max="13" width="13.25" style="32" bestFit="1" customWidth="1"/>
    <col min="14" max="15" width="10.75" style="171" bestFit="1" customWidth="1"/>
    <col min="16" max="16" width="24.625" style="171" bestFit="1" customWidth="1"/>
    <col min="17" max="21" width="10.75" style="171" bestFit="1" customWidth="1"/>
    <col min="22" max="16384" width="9" style="171"/>
  </cols>
  <sheetData>
    <row r="1" spans="1:19">
      <c r="A1" s="32" t="s">
        <v>30</v>
      </c>
      <c r="B1" s="171" t="s">
        <v>9</v>
      </c>
      <c r="C1" s="32" t="s">
        <v>36</v>
      </c>
      <c r="D1" s="171">
        <v>2021</v>
      </c>
      <c r="E1" s="171" t="s">
        <v>106</v>
      </c>
      <c r="F1" s="32" t="s">
        <v>119</v>
      </c>
      <c r="G1" s="171">
        <v>1</v>
      </c>
      <c r="H1" s="32" t="s">
        <v>2191</v>
      </c>
      <c r="I1" s="171"/>
      <c r="K1" s="32" t="s">
        <v>2177</v>
      </c>
      <c r="M1" s="32" t="s">
        <v>2220</v>
      </c>
      <c r="O1" s="32" t="s">
        <v>105</v>
      </c>
      <c r="P1" s="32"/>
      <c r="R1" s="32" t="s">
        <v>2169</v>
      </c>
      <c r="S1" s="32"/>
    </row>
    <row r="2" spans="1:19">
      <c r="A2" s="32"/>
      <c r="B2" s="171" t="s">
        <v>10</v>
      </c>
      <c r="D2" s="171">
        <f>D1+1</f>
        <v>2022</v>
      </c>
      <c r="E2" s="171" t="s">
        <v>107</v>
      </c>
      <c r="G2" s="171">
        <v>2</v>
      </c>
      <c r="H2" s="171" t="s">
        <v>2192</v>
      </c>
      <c r="K2" s="231" t="s">
        <v>2215</v>
      </c>
      <c r="L2" s="231">
        <v>1</v>
      </c>
      <c r="M2" s="171" t="s">
        <v>2273</v>
      </c>
      <c r="N2" s="171">
        <v>1</v>
      </c>
      <c r="O2" s="232" t="s">
        <v>2221</v>
      </c>
      <c r="P2" s="232">
        <v>57</v>
      </c>
      <c r="R2" s="233" t="s">
        <v>225</v>
      </c>
      <c r="S2" s="233">
        <v>5</v>
      </c>
    </row>
    <row r="3" spans="1:19">
      <c r="A3" s="32"/>
      <c r="B3" s="171" t="s">
        <v>11</v>
      </c>
      <c r="D3" s="260">
        <f t="shared" ref="D3:D15" si="0">D2+1</f>
        <v>2023</v>
      </c>
      <c r="G3" s="171">
        <v>3</v>
      </c>
      <c r="H3" s="171" t="s">
        <v>2193</v>
      </c>
      <c r="K3" s="231" t="s">
        <v>2216</v>
      </c>
      <c r="L3" s="231">
        <v>2</v>
      </c>
      <c r="M3" s="171" t="s">
        <v>2274</v>
      </c>
      <c r="N3" s="171">
        <v>2</v>
      </c>
      <c r="O3" s="232" t="s">
        <v>2222</v>
      </c>
      <c r="P3" s="232">
        <v>59</v>
      </c>
      <c r="R3" s="233" t="s">
        <v>2170</v>
      </c>
      <c r="S3" s="233">
        <v>2</v>
      </c>
    </row>
    <row r="4" spans="1:19">
      <c r="A4" s="32"/>
      <c r="B4" s="171" t="s">
        <v>12</v>
      </c>
      <c r="D4" s="260">
        <f t="shared" si="0"/>
        <v>2024</v>
      </c>
      <c r="G4" s="171">
        <v>4</v>
      </c>
      <c r="K4" s="231" t="s">
        <v>2217</v>
      </c>
      <c r="L4" s="231">
        <v>3</v>
      </c>
      <c r="M4" s="171" t="s">
        <v>2275</v>
      </c>
      <c r="N4" s="171">
        <v>3</v>
      </c>
      <c r="O4" s="232" t="s">
        <v>2223</v>
      </c>
      <c r="P4" s="232">
        <v>56</v>
      </c>
      <c r="R4" s="233" t="s">
        <v>2171</v>
      </c>
      <c r="S4" s="233">
        <v>3</v>
      </c>
    </row>
    <row r="5" spans="1:19">
      <c r="A5" s="32"/>
      <c r="B5" s="171" t="s">
        <v>13</v>
      </c>
      <c r="D5" s="260">
        <f t="shared" si="0"/>
        <v>2025</v>
      </c>
      <c r="G5" s="171">
        <v>5</v>
      </c>
      <c r="H5" s="32" t="s">
        <v>2209</v>
      </c>
      <c r="K5" s="231" t="s">
        <v>2218</v>
      </c>
      <c r="L5" s="231">
        <v>4</v>
      </c>
      <c r="M5" s="171" t="s">
        <v>2276</v>
      </c>
      <c r="N5" s="171">
        <v>4</v>
      </c>
      <c r="O5" s="232" t="s">
        <v>9</v>
      </c>
      <c r="P5" s="232">
        <v>51</v>
      </c>
      <c r="R5" s="233" t="s">
        <v>2172</v>
      </c>
      <c r="S5" s="233">
        <v>4</v>
      </c>
    </row>
    <row r="6" spans="1:19">
      <c r="A6" s="32"/>
      <c r="B6" s="171" t="s">
        <v>14</v>
      </c>
      <c r="D6" s="260">
        <f t="shared" si="0"/>
        <v>2026</v>
      </c>
      <c r="E6" s="32" t="s">
        <v>289</v>
      </c>
      <c r="G6" s="171">
        <v>6</v>
      </c>
      <c r="H6" s="171" t="s">
        <v>2210</v>
      </c>
      <c r="K6" s="231" t="s">
        <v>2219</v>
      </c>
      <c r="L6" s="231">
        <v>5</v>
      </c>
      <c r="M6" s="171" t="s">
        <v>2277</v>
      </c>
      <c r="N6" s="171">
        <v>5</v>
      </c>
      <c r="O6" s="232" t="s">
        <v>10</v>
      </c>
      <c r="P6" s="232">
        <v>52</v>
      </c>
      <c r="R6" s="233" t="s">
        <v>2173</v>
      </c>
      <c r="S6" s="233">
        <v>1</v>
      </c>
    </row>
    <row r="7" spans="1:19">
      <c r="A7" s="32"/>
      <c r="B7" s="171" t="s">
        <v>15</v>
      </c>
      <c r="D7" s="260">
        <f t="shared" si="0"/>
        <v>2027</v>
      </c>
      <c r="E7" s="171" t="s">
        <v>2389</v>
      </c>
      <c r="G7" s="171">
        <v>7</v>
      </c>
      <c r="H7" s="171" t="s">
        <v>2211</v>
      </c>
      <c r="K7" s="171"/>
      <c r="M7" s="171" t="s">
        <v>2278</v>
      </c>
      <c r="N7" s="171">
        <v>6</v>
      </c>
      <c r="O7" s="232" t="s">
        <v>2224</v>
      </c>
      <c r="P7" s="232">
        <v>100</v>
      </c>
    </row>
    <row r="8" spans="1:19">
      <c r="A8" s="32"/>
      <c r="B8" s="171" t="s">
        <v>16</v>
      </c>
      <c r="D8" s="260">
        <f t="shared" si="0"/>
        <v>2028</v>
      </c>
      <c r="E8" s="171" t="s">
        <v>202</v>
      </c>
      <c r="G8" s="171">
        <v>8</v>
      </c>
      <c r="K8" s="171"/>
      <c r="M8" s="171" t="s">
        <v>2279</v>
      </c>
      <c r="N8" s="171">
        <v>7</v>
      </c>
      <c r="O8" s="232" t="s">
        <v>13</v>
      </c>
      <c r="P8" s="232">
        <v>58</v>
      </c>
    </row>
    <row r="9" spans="1:19">
      <c r="A9" s="32"/>
      <c r="D9" s="260">
        <f t="shared" si="0"/>
        <v>2029</v>
      </c>
      <c r="E9" s="171" t="s">
        <v>2346</v>
      </c>
      <c r="G9" s="171">
        <v>9</v>
      </c>
      <c r="H9" s="32" t="s">
        <v>2213</v>
      </c>
      <c r="K9" s="171"/>
      <c r="M9" s="171" t="s">
        <v>2280</v>
      </c>
      <c r="N9" s="171">
        <v>8</v>
      </c>
      <c r="O9" s="232" t="s">
        <v>2225</v>
      </c>
      <c r="P9" s="232">
        <v>53</v>
      </c>
    </row>
    <row r="10" spans="1:19">
      <c r="A10" s="32" t="s">
        <v>31</v>
      </c>
      <c r="B10" s="171" t="s">
        <v>19</v>
      </c>
      <c r="D10" s="260">
        <f t="shared" si="0"/>
        <v>2030</v>
      </c>
      <c r="E10" s="171" t="s">
        <v>203</v>
      </c>
      <c r="G10" s="171">
        <v>10</v>
      </c>
      <c r="H10" s="171" t="s">
        <v>2192</v>
      </c>
      <c r="I10" s="171"/>
      <c r="K10" s="171"/>
      <c r="M10" s="171" t="s">
        <v>2281</v>
      </c>
      <c r="N10" s="171">
        <v>9</v>
      </c>
      <c r="O10" s="232" t="s">
        <v>2226</v>
      </c>
      <c r="P10" s="232">
        <v>54</v>
      </c>
      <c r="R10" s="32" t="s">
        <v>2255</v>
      </c>
      <c r="S10" s="32"/>
    </row>
    <row r="11" spans="1:19">
      <c r="A11" s="32"/>
      <c r="B11" s="171" t="s">
        <v>20</v>
      </c>
      <c r="D11" s="260">
        <f t="shared" si="0"/>
        <v>2031</v>
      </c>
      <c r="E11" s="171" t="s">
        <v>2376</v>
      </c>
      <c r="G11" s="171">
        <v>11</v>
      </c>
      <c r="H11" s="171" t="s">
        <v>2364</v>
      </c>
      <c r="I11" s="171"/>
      <c r="K11" s="171"/>
      <c r="M11" s="171" t="s">
        <v>2282</v>
      </c>
      <c r="N11" s="171">
        <v>10</v>
      </c>
      <c r="O11" s="232" t="s">
        <v>2227</v>
      </c>
      <c r="P11" s="232">
        <v>55</v>
      </c>
      <c r="R11" s="237" t="s">
        <v>225</v>
      </c>
      <c r="S11" s="237">
        <v>17</v>
      </c>
    </row>
    <row r="12" spans="1:19">
      <c r="A12" s="32"/>
      <c r="D12" s="260">
        <f t="shared" si="0"/>
        <v>2032</v>
      </c>
      <c r="E12" s="171" t="s">
        <v>2377</v>
      </c>
      <c r="G12" s="171">
        <v>12</v>
      </c>
      <c r="H12" s="32"/>
      <c r="I12" s="171"/>
      <c r="K12" s="171"/>
      <c r="M12" s="171" t="s">
        <v>2283</v>
      </c>
      <c r="N12" s="171">
        <v>11</v>
      </c>
      <c r="O12" s="232" t="s">
        <v>2228</v>
      </c>
      <c r="P12" s="232">
        <v>41</v>
      </c>
      <c r="R12" s="237" t="s">
        <v>2256</v>
      </c>
      <c r="S12" s="237">
        <v>8</v>
      </c>
    </row>
    <row r="13" spans="1:19">
      <c r="A13" s="228"/>
      <c r="B13" s="227"/>
      <c r="D13" s="260">
        <f t="shared" si="0"/>
        <v>2033</v>
      </c>
      <c r="E13" s="171" t="s">
        <v>204</v>
      </c>
      <c r="G13" s="171">
        <v>13</v>
      </c>
      <c r="H13" s="242" t="s">
        <v>2184</v>
      </c>
      <c r="I13" s="171"/>
      <c r="K13" s="171"/>
      <c r="M13" s="171" t="s">
        <v>2284</v>
      </c>
      <c r="N13" s="171">
        <v>12</v>
      </c>
      <c r="O13" s="232" t="s">
        <v>2229</v>
      </c>
      <c r="P13" s="232">
        <v>50</v>
      </c>
      <c r="R13" s="237" t="s">
        <v>2257</v>
      </c>
      <c r="S13" s="237">
        <v>9</v>
      </c>
    </row>
    <row r="14" spans="1:19">
      <c r="A14" s="228"/>
      <c r="B14" s="227"/>
      <c r="D14" s="260">
        <f t="shared" si="0"/>
        <v>2034</v>
      </c>
      <c r="G14" s="171">
        <v>14</v>
      </c>
      <c r="H14" s="201" t="s">
        <v>2185</v>
      </c>
      <c r="I14" s="171"/>
      <c r="K14" s="171"/>
      <c r="M14" s="171" t="s">
        <v>2285</v>
      </c>
      <c r="N14" s="171">
        <v>13</v>
      </c>
      <c r="R14" s="237" t="s">
        <v>2258</v>
      </c>
      <c r="S14" s="237">
        <v>10</v>
      </c>
    </row>
    <row r="15" spans="1:19">
      <c r="A15" s="228"/>
      <c r="B15" s="227"/>
      <c r="D15" s="260">
        <f t="shared" si="0"/>
        <v>2035</v>
      </c>
      <c r="G15" s="171">
        <v>15</v>
      </c>
      <c r="H15" s="201" t="s">
        <v>2186</v>
      </c>
      <c r="I15" s="171"/>
      <c r="K15" s="171"/>
      <c r="M15" s="171" t="s">
        <v>2286</v>
      </c>
      <c r="N15" s="171">
        <v>14</v>
      </c>
      <c r="R15" s="237" t="s">
        <v>2259</v>
      </c>
      <c r="S15" s="237">
        <v>11</v>
      </c>
    </row>
    <row r="16" spans="1:19">
      <c r="A16" s="228"/>
      <c r="B16" s="227"/>
      <c r="G16" s="171">
        <v>16</v>
      </c>
      <c r="H16" s="201" t="s">
        <v>2187</v>
      </c>
      <c r="I16" s="171"/>
      <c r="K16" s="171"/>
      <c r="M16" s="171" t="s">
        <v>2287</v>
      </c>
      <c r="N16" s="171">
        <v>15</v>
      </c>
      <c r="R16" s="237" t="s">
        <v>2260</v>
      </c>
      <c r="S16" s="237">
        <v>7</v>
      </c>
    </row>
    <row r="17" spans="1:19">
      <c r="A17" s="228"/>
      <c r="B17" s="227"/>
      <c r="G17" s="171">
        <v>17</v>
      </c>
      <c r="H17" s="201" t="s">
        <v>2188</v>
      </c>
      <c r="I17" s="171"/>
      <c r="J17" s="32"/>
      <c r="K17" s="171"/>
      <c r="M17" s="171" t="s">
        <v>2288</v>
      </c>
      <c r="N17" s="171">
        <v>16</v>
      </c>
      <c r="R17" s="237" t="s">
        <v>2261</v>
      </c>
      <c r="S17" s="237">
        <v>3</v>
      </c>
    </row>
    <row r="18" spans="1:19">
      <c r="A18" s="32" t="s">
        <v>32</v>
      </c>
      <c r="B18" s="171" t="s">
        <v>19</v>
      </c>
      <c r="G18" s="171">
        <v>18</v>
      </c>
      <c r="H18" s="201" t="s">
        <v>2370</v>
      </c>
      <c r="I18" s="171"/>
      <c r="J18" s="32"/>
      <c r="K18" s="171"/>
      <c r="M18" s="171" t="s">
        <v>2289</v>
      </c>
      <c r="N18" s="171">
        <v>17</v>
      </c>
      <c r="R18" s="237" t="s">
        <v>2262</v>
      </c>
      <c r="S18" s="237">
        <v>15</v>
      </c>
    </row>
    <row r="19" spans="1:19">
      <c r="A19" s="32"/>
      <c r="B19" s="171" t="s">
        <v>20</v>
      </c>
      <c r="G19" s="171">
        <v>19</v>
      </c>
      <c r="H19" s="201" t="s">
        <v>2372</v>
      </c>
      <c r="I19" s="171"/>
      <c r="J19" s="32"/>
      <c r="K19" s="171"/>
      <c r="M19" s="171" t="s">
        <v>2290</v>
      </c>
      <c r="N19" s="171">
        <v>18</v>
      </c>
      <c r="O19" s="32" t="s">
        <v>3</v>
      </c>
      <c r="P19" s="32"/>
      <c r="R19" s="237" t="s">
        <v>2263</v>
      </c>
      <c r="S19" s="237">
        <v>1</v>
      </c>
    </row>
    <row r="20" spans="1:19">
      <c r="A20" s="32"/>
      <c r="B20" s="171" t="s">
        <v>21</v>
      </c>
      <c r="G20" s="171">
        <v>20</v>
      </c>
      <c r="H20" s="259" t="s">
        <v>2369</v>
      </c>
      <c r="I20" s="171"/>
      <c r="J20" s="32"/>
      <c r="K20" s="171"/>
      <c r="M20" s="171" t="s">
        <v>2291</v>
      </c>
      <c r="N20" s="171">
        <v>19</v>
      </c>
      <c r="O20" s="234" t="s">
        <v>225</v>
      </c>
      <c r="P20" s="234">
        <v>7</v>
      </c>
      <c r="R20" s="237" t="s">
        <v>2264</v>
      </c>
      <c r="S20" s="237">
        <v>12</v>
      </c>
    </row>
    <row r="21" spans="1:19">
      <c r="A21" s="32"/>
      <c r="D21" s="171"/>
      <c r="G21" s="171">
        <v>21</v>
      </c>
      <c r="H21" s="201" t="s">
        <v>225</v>
      </c>
      <c r="I21" s="171"/>
      <c r="J21" s="32"/>
      <c r="K21" s="171"/>
      <c r="M21" s="171" t="s">
        <v>2292</v>
      </c>
      <c r="N21" s="171">
        <v>20</v>
      </c>
      <c r="O21" s="234" t="s">
        <v>2230</v>
      </c>
      <c r="P21" s="234">
        <v>14</v>
      </c>
      <c r="R21" s="237" t="s">
        <v>2265</v>
      </c>
      <c r="S21" s="237">
        <v>14</v>
      </c>
    </row>
    <row r="22" spans="1:19">
      <c r="A22" s="32" t="s">
        <v>210</v>
      </c>
      <c r="B22" s="171">
        <v>1</v>
      </c>
      <c r="C22" s="32" t="s">
        <v>37</v>
      </c>
      <c r="D22" s="171">
        <v>1</v>
      </c>
      <c r="G22" s="171">
        <v>22</v>
      </c>
      <c r="H22" s="32"/>
      <c r="I22" s="171"/>
      <c r="J22" s="32"/>
      <c r="K22" s="171"/>
      <c r="M22" s="171" t="s">
        <v>2293</v>
      </c>
      <c r="N22" s="171">
        <v>21</v>
      </c>
      <c r="O22" s="234" t="s">
        <v>2231</v>
      </c>
      <c r="P22" s="234">
        <v>6</v>
      </c>
      <c r="R22" s="237" t="s">
        <v>2266</v>
      </c>
      <c r="S22" s="237">
        <v>13</v>
      </c>
    </row>
    <row r="23" spans="1:19">
      <c r="A23" s="32"/>
      <c r="B23" s="171">
        <v>2</v>
      </c>
      <c r="D23" s="171">
        <v>2</v>
      </c>
      <c r="E23" s="32" t="s">
        <v>212</v>
      </c>
      <c r="G23" s="171">
        <v>23</v>
      </c>
      <c r="H23" s="32"/>
      <c r="I23" s="171"/>
      <c r="J23" s="32"/>
      <c r="K23" s="171"/>
      <c r="M23" s="171" t="s">
        <v>2294</v>
      </c>
      <c r="N23" s="171">
        <v>22</v>
      </c>
      <c r="O23" s="234" t="s">
        <v>2232</v>
      </c>
      <c r="P23" s="234">
        <v>16</v>
      </c>
      <c r="R23" s="237" t="s">
        <v>2267</v>
      </c>
      <c r="S23" s="237">
        <v>16</v>
      </c>
    </row>
    <row r="24" spans="1:19">
      <c r="A24" s="32"/>
      <c r="B24" s="171">
        <v>3</v>
      </c>
      <c r="D24" s="171">
        <v>3</v>
      </c>
      <c r="E24" s="171" t="s">
        <v>220</v>
      </c>
      <c r="G24" s="171">
        <v>24</v>
      </c>
      <c r="H24" s="32"/>
      <c r="I24" s="171"/>
      <c r="J24" s="32"/>
      <c r="K24" s="171"/>
      <c r="M24" s="171" t="s">
        <v>2295</v>
      </c>
      <c r="N24" s="171">
        <v>23</v>
      </c>
      <c r="O24" s="234" t="s">
        <v>2233</v>
      </c>
      <c r="P24" s="234">
        <v>12</v>
      </c>
      <c r="R24" s="237" t="s">
        <v>2268</v>
      </c>
      <c r="S24" s="237">
        <v>2</v>
      </c>
    </row>
    <row r="25" spans="1:19">
      <c r="A25" s="32"/>
      <c r="B25" s="171">
        <v>4</v>
      </c>
      <c r="D25" s="171">
        <v>4</v>
      </c>
      <c r="E25" s="171" t="s">
        <v>221</v>
      </c>
      <c r="G25" s="171">
        <v>25</v>
      </c>
      <c r="H25" s="32"/>
      <c r="I25" s="171"/>
      <c r="J25" s="32"/>
      <c r="K25" s="171"/>
      <c r="M25" s="171" t="s">
        <v>2296</v>
      </c>
      <c r="N25" s="171">
        <v>24</v>
      </c>
      <c r="O25" s="234" t="s">
        <v>2234</v>
      </c>
      <c r="P25" s="234">
        <v>10</v>
      </c>
      <c r="R25" s="237" t="s">
        <v>2269</v>
      </c>
      <c r="S25" s="237">
        <v>4</v>
      </c>
    </row>
    <row r="26" spans="1:19">
      <c r="A26" s="32"/>
      <c r="B26" s="171">
        <v>5</v>
      </c>
      <c r="D26" s="171">
        <v>5</v>
      </c>
      <c r="E26" s="171" t="s">
        <v>222</v>
      </c>
      <c r="G26" s="171">
        <v>26</v>
      </c>
      <c r="H26" s="32"/>
      <c r="I26" s="171"/>
      <c r="J26" s="32"/>
      <c r="K26" s="171"/>
      <c r="M26" s="171" t="s">
        <v>2297</v>
      </c>
      <c r="N26" s="171">
        <v>25</v>
      </c>
      <c r="O26" s="234" t="s">
        <v>2235</v>
      </c>
      <c r="P26" s="234">
        <v>13</v>
      </c>
      <c r="R26" s="237" t="s">
        <v>2270</v>
      </c>
      <c r="S26" s="237">
        <v>5</v>
      </c>
    </row>
    <row r="27" spans="1:19">
      <c r="A27" s="32"/>
      <c r="B27" s="172">
        <v>6</v>
      </c>
      <c r="D27" s="171">
        <v>6</v>
      </c>
      <c r="G27" s="171">
        <v>27</v>
      </c>
      <c r="H27" s="32"/>
      <c r="I27" s="171"/>
      <c r="J27" s="32"/>
      <c r="K27" s="171"/>
      <c r="M27" s="171" t="s">
        <v>2298</v>
      </c>
      <c r="N27" s="171">
        <v>26</v>
      </c>
      <c r="O27" s="234" t="s">
        <v>2236</v>
      </c>
      <c r="P27" s="234">
        <v>9</v>
      </c>
      <c r="R27" s="237" t="s">
        <v>2271</v>
      </c>
      <c r="S27" s="237">
        <v>6</v>
      </c>
    </row>
    <row r="28" spans="1:19">
      <c r="A28" s="32"/>
      <c r="B28" s="171">
        <v>7</v>
      </c>
      <c r="D28" s="171">
        <v>7</v>
      </c>
      <c r="G28" s="171">
        <v>28</v>
      </c>
      <c r="H28" s="32"/>
      <c r="I28" s="171"/>
      <c r="J28" s="32"/>
      <c r="K28" s="171"/>
      <c r="M28" s="171" t="s">
        <v>2299</v>
      </c>
      <c r="N28" s="171">
        <v>27</v>
      </c>
      <c r="O28" s="234" t="s">
        <v>2237</v>
      </c>
      <c r="P28" s="234">
        <v>2</v>
      </c>
    </row>
    <row r="29" spans="1:19">
      <c r="A29" s="32"/>
      <c r="B29" s="173" t="s">
        <v>226</v>
      </c>
      <c r="D29" s="171">
        <v>8</v>
      </c>
      <c r="G29" s="171">
        <v>29</v>
      </c>
      <c r="H29" s="32"/>
      <c r="I29" s="171"/>
      <c r="J29" s="32"/>
      <c r="K29" s="171"/>
      <c r="M29" s="171" t="s">
        <v>2300</v>
      </c>
      <c r="N29" s="171">
        <v>28</v>
      </c>
      <c r="O29" s="234" t="s">
        <v>2238</v>
      </c>
      <c r="P29" s="234">
        <v>4</v>
      </c>
    </row>
    <row r="30" spans="1:19">
      <c r="D30" s="171">
        <v>9</v>
      </c>
      <c r="E30" s="32" t="s">
        <v>109</v>
      </c>
      <c r="G30" s="171">
        <v>30</v>
      </c>
      <c r="H30" s="32"/>
      <c r="I30" s="171"/>
      <c r="J30" s="32"/>
      <c r="K30" s="171"/>
      <c r="M30" s="171" t="s">
        <v>2301</v>
      </c>
      <c r="N30" s="171">
        <v>29</v>
      </c>
      <c r="O30" s="234" t="s">
        <v>2239</v>
      </c>
      <c r="P30" s="234">
        <v>3</v>
      </c>
    </row>
    <row r="31" spans="1:19">
      <c r="D31" s="171">
        <v>10</v>
      </c>
      <c r="E31" s="171" t="s">
        <v>110</v>
      </c>
      <c r="G31" s="171">
        <v>31</v>
      </c>
      <c r="M31" s="171" t="s">
        <v>2302</v>
      </c>
      <c r="N31" s="171">
        <v>30</v>
      </c>
      <c r="O31" s="234" t="s">
        <v>106</v>
      </c>
      <c r="P31" s="234">
        <v>1</v>
      </c>
    </row>
    <row r="32" spans="1:19">
      <c r="A32" s="174" t="s">
        <v>61</v>
      </c>
      <c r="B32" s="171">
        <v>1</v>
      </c>
      <c r="D32" s="175">
        <v>11</v>
      </c>
      <c r="E32" s="171" t="s">
        <v>111</v>
      </c>
      <c r="M32" s="171" t="s">
        <v>2303</v>
      </c>
      <c r="N32" s="171">
        <v>31</v>
      </c>
      <c r="O32" s="234" t="s">
        <v>2240</v>
      </c>
      <c r="P32" s="234">
        <v>11</v>
      </c>
    </row>
    <row r="33" spans="1:16">
      <c r="B33" s="171">
        <v>2</v>
      </c>
      <c r="D33" s="175">
        <v>12</v>
      </c>
      <c r="E33" s="171" t="s">
        <v>211</v>
      </c>
      <c r="M33" s="171" t="s">
        <v>2304</v>
      </c>
      <c r="N33" s="171">
        <v>32</v>
      </c>
      <c r="O33" s="234" t="s">
        <v>2241</v>
      </c>
      <c r="P33" s="234">
        <v>18</v>
      </c>
    </row>
    <row r="34" spans="1:16">
      <c r="B34" s="171">
        <v>3</v>
      </c>
      <c r="D34" s="174"/>
      <c r="E34" s="171" t="s">
        <v>112</v>
      </c>
      <c r="M34" s="171" t="s">
        <v>2305</v>
      </c>
      <c r="N34" s="171">
        <v>33</v>
      </c>
      <c r="O34" s="234" t="s">
        <v>2242</v>
      </c>
      <c r="P34" s="234">
        <v>8</v>
      </c>
    </row>
    <row r="35" spans="1:16">
      <c r="C35" s="32" t="s">
        <v>83</v>
      </c>
      <c r="D35" s="171">
        <v>0</v>
      </c>
      <c r="E35" s="171" t="s">
        <v>2194</v>
      </c>
      <c r="M35" s="171" t="s">
        <v>2306</v>
      </c>
      <c r="N35" s="171">
        <v>34</v>
      </c>
      <c r="O35" s="234" t="s">
        <v>2243</v>
      </c>
      <c r="P35" s="234">
        <v>5</v>
      </c>
    </row>
    <row r="36" spans="1:16" s="28" customFormat="1">
      <c r="A36" s="176" t="s">
        <v>51</v>
      </c>
      <c r="B36" s="177"/>
      <c r="E36" s="171"/>
      <c r="M36" s="171" t="s">
        <v>2307</v>
      </c>
      <c r="N36" s="171">
        <v>35</v>
      </c>
      <c r="O36" s="234" t="s">
        <v>2244</v>
      </c>
      <c r="P36" s="234">
        <v>15</v>
      </c>
    </row>
    <row r="37" spans="1:16" s="28" customFormat="1">
      <c r="A37" s="174" t="s">
        <v>48</v>
      </c>
      <c r="B37" s="32" t="s">
        <v>50</v>
      </c>
      <c r="C37" s="178" t="s">
        <v>113</v>
      </c>
      <c r="D37" s="179" t="s">
        <v>118</v>
      </c>
      <c r="E37" s="180" t="s">
        <v>54</v>
      </c>
      <c r="M37" s="171" t="s">
        <v>2308</v>
      </c>
      <c r="N37" s="171">
        <v>36</v>
      </c>
      <c r="O37" s="234" t="s">
        <v>2245</v>
      </c>
      <c r="P37" s="234">
        <v>17</v>
      </c>
    </row>
    <row r="38" spans="1:16" s="28" customFormat="1" ht="14.25">
      <c r="A38" s="171" t="s">
        <v>41</v>
      </c>
      <c r="B38" s="181" t="s">
        <v>47</v>
      </c>
      <c r="C38" s="182" t="s">
        <v>114</v>
      </c>
      <c r="D38" s="183">
        <v>1.05506E-3</v>
      </c>
      <c r="E38" s="261" t="s">
        <v>2393</v>
      </c>
      <c r="M38" s="171" t="s">
        <v>2309</v>
      </c>
      <c r="N38" s="171">
        <v>37</v>
      </c>
      <c r="O38" s="234" t="s">
        <v>2246</v>
      </c>
      <c r="P38" s="234">
        <v>19</v>
      </c>
    </row>
    <row r="39" spans="1:16" s="28" customFormat="1" ht="14.25">
      <c r="A39" s="171" t="s">
        <v>49</v>
      </c>
      <c r="B39" s="171" t="s">
        <v>45</v>
      </c>
      <c r="C39" s="182" t="s">
        <v>115</v>
      </c>
      <c r="D39" s="184">
        <v>4.7300000000000005E-5</v>
      </c>
      <c r="E39" s="185" t="s">
        <v>373</v>
      </c>
      <c r="M39" s="171" t="s">
        <v>2310</v>
      </c>
      <c r="N39" s="171">
        <v>38</v>
      </c>
    </row>
    <row r="40" spans="1:16" s="28" customFormat="1" ht="14.25">
      <c r="A40" s="171" t="s">
        <v>39</v>
      </c>
      <c r="B40" s="171" t="s">
        <v>46</v>
      </c>
      <c r="C40" s="182" t="s">
        <v>116</v>
      </c>
      <c r="D40" s="184">
        <v>3.5975907098049601E-6</v>
      </c>
      <c r="E40" s="261" t="s">
        <v>2393</v>
      </c>
      <c r="M40" s="171" t="s">
        <v>2311</v>
      </c>
      <c r="N40" s="171">
        <v>39</v>
      </c>
    </row>
    <row r="41" spans="1:16" s="28" customFormat="1" ht="14.25">
      <c r="A41" s="171" t="s">
        <v>42</v>
      </c>
      <c r="B41" s="171" t="s">
        <v>43</v>
      </c>
      <c r="C41" s="182" t="s">
        <v>117</v>
      </c>
      <c r="D41" s="184">
        <v>4.0399999999999999E-5</v>
      </c>
      <c r="E41" s="185" t="s">
        <v>373</v>
      </c>
      <c r="M41" s="171" t="s">
        <v>2312</v>
      </c>
      <c r="N41" s="171">
        <v>41</v>
      </c>
    </row>
    <row r="42" spans="1:16" s="28" customFormat="1">
      <c r="A42" s="171" t="s">
        <v>40</v>
      </c>
      <c r="B42" s="171" t="s">
        <v>43</v>
      </c>
      <c r="C42" s="182" t="s">
        <v>117</v>
      </c>
      <c r="D42" s="184">
        <v>3.6339999999999994E-5</v>
      </c>
      <c r="E42" s="185" t="s">
        <v>373</v>
      </c>
      <c r="M42" s="171" t="s">
        <v>2313</v>
      </c>
      <c r="N42" s="171">
        <v>42</v>
      </c>
      <c r="O42" s="32" t="s">
        <v>2247</v>
      </c>
      <c r="P42" s="32"/>
    </row>
    <row r="43" spans="1:16" s="28" customFormat="1" ht="14.25">
      <c r="B43" s="177"/>
      <c r="E43" s="171"/>
      <c r="M43" s="171" t="s">
        <v>2314</v>
      </c>
      <c r="N43" s="171">
        <v>43</v>
      </c>
      <c r="O43" s="235" t="s">
        <v>2248</v>
      </c>
      <c r="P43" s="235">
        <v>2</v>
      </c>
    </row>
    <row r="44" spans="1:16" s="28" customFormat="1">
      <c r="A44" s="186" t="s">
        <v>229</v>
      </c>
      <c r="B44" s="177">
        <f>1/D40</f>
        <v>277963.80429674115</v>
      </c>
      <c r="E44" s="171"/>
      <c r="M44" s="171" t="s">
        <v>2315</v>
      </c>
      <c r="N44" s="171">
        <v>45</v>
      </c>
      <c r="O44" s="235" t="s">
        <v>2249</v>
      </c>
      <c r="P44" s="235">
        <v>1</v>
      </c>
    </row>
    <row r="45" spans="1:16" s="28" customFormat="1" ht="14.25">
      <c r="B45" s="177"/>
      <c r="E45" s="171"/>
      <c r="M45" s="171" t="s">
        <v>2316</v>
      </c>
      <c r="N45" s="171">
        <v>46</v>
      </c>
    </row>
    <row r="46" spans="1:16" s="28" customFormat="1">
      <c r="A46" s="176" t="s">
        <v>2397</v>
      </c>
      <c r="B46" s="177"/>
      <c r="E46" s="171"/>
      <c r="M46" s="171" t="s">
        <v>2317</v>
      </c>
      <c r="N46" s="171">
        <v>47</v>
      </c>
    </row>
    <row r="47" spans="1:16" s="186" customFormat="1">
      <c r="A47" s="174" t="s">
        <v>48</v>
      </c>
      <c r="B47" s="187" t="s">
        <v>52</v>
      </c>
      <c r="C47" s="186" t="s">
        <v>53</v>
      </c>
      <c r="D47" s="186" t="s">
        <v>54</v>
      </c>
      <c r="E47" s="32"/>
      <c r="M47" s="171" t="s">
        <v>2318</v>
      </c>
      <c r="N47" s="171">
        <v>49</v>
      </c>
    </row>
    <row r="48" spans="1:16" s="28" customFormat="1" ht="28.5">
      <c r="A48" s="171" t="s">
        <v>49</v>
      </c>
      <c r="B48" s="177" t="s">
        <v>59</v>
      </c>
      <c r="C48" s="28">
        <v>2.9849999999999998E-3</v>
      </c>
      <c r="D48" s="177" t="s">
        <v>374</v>
      </c>
      <c r="E48" s="171"/>
      <c r="M48" s="171" t="s">
        <v>2319</v>
      </c>
      <c r="N48" s="171">
        <v>50</v>
      </c>
      <c r="O48" s="32" t="s">
        <v>2250</v>
      </c>
      <c r="P48" s="32"/>
    </row>
    <row r="49" spans="1:16" s="28" customFormat="1" ht="28.5">
      <c r="A49" s="171" t="s">
        <v>39</v>
      </c>
      <c r="B49" s="177" t="s">
        <v>56</v>
      </c>
      <c r="C49" s="28">
        <f>0.000567</f>
        <v>5.6700000000000001E-4</v>
      </c>
      <c r="D49" s="177" t="s">
        <v>2407</v>
      </c>
      <c r="E49" s="260"/>
      <c r="M49" s="171" t="s">
        <v>2320</v>
      </c>
      <c r="N49" s="171">
        <v>51</v>
      </c>
      <c r="O49" s="236" t="s">
        <v>2251</v>
      </c>
      <c r="P49" s="236">
        <v>2</v>
      </c>
    </row>
    <row r="50" spans="1:16" s="28" customFormat="1" ht="28.5">
      <c r="A50" s="171" t="s">
        <v>42</v>
      </c>
      <c r="B50" s="177" t="s">
        <v>55</v>
      </c>
      <c r="C50" s="28">
        <v>3.127E-3</v>
      </c>
      <c r="D50" s="177" t="s">
        <v>375</v>
      </c>
      <c r="E50" s="171"/>
      <c r="M50" s="171" t="s">
        <v>2321</v>
      </c>
      <c r="N50" s="171">
        <v>52</v>
      </c>
      <c r="O50" s="236" t="s">
        <v>2252</v>
      </c>
      <c r="P50" s="236">
        <v>1</v>
      </c>
    </row>
    <row r="51" spans="1:16" s="28" customFormat="1" ht="28.5">
      <c r="A51" s="171" t="s">
        <v>40</v>
      </c>
      <c r="B51" s="177" t="s">
        <v>55</v>
      </c>
      <c r="C51" s="262">
        <v>3.0588500000000001E-3</v>
      </c>
      <c r="D51" s="177" t="s">
        <v>375</v>
      </c>
      <c r="E51" s="171"/>
      <c r="M51" s="171" t="s">
        <v>2322</v>
      </c>
      <c r="N51" s="171">
        <v>53</v>
      </c>
      <c r="O51" s="236" t="s">
        <v>2253</v>
      </c>
      <c r="P51" s="236">
        <v>3</v>
      </c>
    </row>
    <row r="52" spans="1:16" s="28" customFormat="1" ht="42.75">
      <c r="A52" s="171" t="s">
        <v>41</v>
      </c>
      <c r="B52" s="177" t="s">
        <v>58</v>
      </c>
      <c r="C52" s="28">
        <f>56.1*B54</f>
        <v>5.9188866E-2</v>
      </c>
      <c r="D52" s="177" t="s">
        <v>376</v>
      </c>
      <c r="E52" s="171"/>
      <c r="M52" s="171" t="s">
        <v>2323</v>
      </c>
      <c r="N52" s="171">
        <v>55</v>
      </c>
      <c r="O52" s="236" t="s">
        <v>2254</v>
      </c>
      <c r="P52" s="236">
        <v>4</v>
      </c>
    </row>
    <row r="53" spans="1:16" s="28" customFormat="1" ht="14.25">
      <c r="A53" s="263" t="s">
        <v>2396</v>
      </c>
      <c r="E53" s="171"/>
      <c r="M53" s="171" t="s">
        <v>2324</v>
      </c>
      <c r="N53" s="171">
        <v>56</v>
      </c>
    </row>
    <row r="54" spans="1:16" s="28" customFormat="1">
      <c r="A54" s="186" t="s">
        <v>57</v>
      </c>
      <c r="B54" s="28">
        <v>1.05506E-3</v>
      </c>
      <c r="C54" s="28" t="s">
        <v>2204</v>
      </c>
      <c r="E54" s="171"/>
      <c r="M54" s="171" t="s">
        <v>2325</v>
      </c>
      <c r="N54" s="171">
        <v>58</v>
      </c>
    </row>
    <row r="55" spans="1:16" s="28" customFormat="1" ht="14.25">
      <c r="B55" s="177"/>
      <c r="E55" s="171"/>
      <c r="M55" s="171" t="s">
        <v>2326</v>
      </c>
      <c r="N55" s="171">
        <v>59</v>
      </c>
    </row>
    <row r="56" spans="1:16">
      <c r="D56" s="171"/>
      <c r="G56" s="188"/>
      <c r="M56" s="171" t="s">
        <v>2327</v>
      </c>
      <c r="N56" s="171">
        <v>60</v>
      </c>
    </row>
    <row r="57" spans="1:16">
      <c r="A57" s="189" t="s">
        <v>86</v>
      </c>
      <c r="D57" s="171"/>
      <c r="G57" s="188"/>
      <c r="M57" s="171" t="s">
        <v>2328</v>
      </c>
      <c r="N57" s="171">
        <v>61</v>
      </c>
    </row>
    <row r="58" spans="1:16">
      <c r="A58" s="174" t="s">
        <v>48</v>
      </c>
      <c r="B58" s="187" t="s">
        <v>52</v>
      </c>
      <c r="C58" s="186" t="s">
        <v>53</v>
      </c>
      <c r="D58" s="186" t="s">
        <v>54</v>
      </c>
      <c r="G58" s="188"/>
      <c r="M58" s="171" t="s">
        <v>2329</v>
      </c>
      <c r="N58" s="171">
        <v>62</v>
      </c>
    </row>
    <row r="59" spans="1:16">
      <c r="A59" s="171" t="s">
        <v>49</v>
      </c>
      <c r="B59" s="177" t="s">
        <v>66</v>
      </c>
      <c r="C59" s="171">
        <v>63.1</v>
      </c>
      <c r="D59" s="171" t="s">
        <v>373</v>
      </c>
      <c r="G59" s="188"/>
      <c r="M59" s="171" t="s">
        <v>2330</v>
      </c>
      <c r="N59" s="171">
        <v>63</v>
      </c>
    </row>
    <row r="60" spans="1:16">
      <c r="A60" s="171" t="s">
        <v>39</v>
      </c>
      <c r="B60" s="177" t="s">
        <v>56</v>
      </c>
      <c r="C60" s="171">
        <f>tCO2e_KWhחשמל</f>
        <v>5.6700000000000001E-4</v>
      </c>
      <c r="D60" s="260" t="s">
        <v>373</v>
      </c>
      <c r="G60" s="188"/>
      <c r="M60" s="171" t="s">
        <v>2331</v>
      </c>
      <c r="N60" s="171">
        <v>64</v>
      </c>
    </row>
    <row r="61" spans="1:16">
      <c r="A61" s="171" t="s">
        <v>42</v>
      </c>
      <c r="B61" s="177" t="s">
        <v>66</v>
      </c>
      <c r="C61" s="171">
        <v>77.400000000000006</v>
      </c>
      <c r="D61" s="171" t="s">
        <v>373</v>
      </c>
      <c r="G61" s="188"/>
      <c r="M61" s="171" t="s">
        <v>2332</v>
      </c>
      <c r="N61" s="171">
        <v>65</v>
      </c>
    </row>
    <row r="62" spans="1:16">
      <c r="A62" s="171" t="s">
        <v>40</v>
      </c>
      <c r="B62" s="177" t="s">
        <v>66</v>
      </c>
      <c r="C62" s="171">
        <v>74.099999999999994</v>
      </c>
      <c r="D62" s="171" t="s">
        <v>373</v>
      </c>
      <c r="G62" s="188"/>
      <c r="M62" s="171" t="s">
        <v>2333</v>
      </c>
      <c r="N62" s="171">
        <v>66</v>
      </c>
    </row>
    <row r="63" spans="1:16">
      <c r="A63" s="171" t="s">
        <v>41</v>
      </c>
      <c r="B63" s="177" t="s">
        <v>66</v>
      </c>
      <c r="C63" s="171">
        <v>56.1</v>
      </c>
      <c r="D63" s="171" t="s">
        <v>373</v>
      </c>
      <c r="G63" s="188"/>
      <c r="M63" s="171" t="s">
        <v>2334</v>
      </c>
      <c r="N63" s="171">
        <v>68</v>
      </c>
    </row>
    <row r="64" spans="1:16">
      <c r="D64" s="171"/>
      <c r="G64" s="188"/>
      <c r="M64" s="171" t="s">
        <v>2335</v>
      </c>
      <c r="N64" s="171">
        <v>69</v>
      </c>
    </row>
    <row r="65" spans="1:14">
      <c r="A65" s="189" t="s">
        <v>84</v>
      </c>
      <c r="D65" s="171"/>
      <c r="G65" s="188"/>
      <c r="M65" s="171" t="s">
        <v>2336</v>
      </c>
      <c r="N65" s="171">
        <v>70</v>
      </c>
    </row>
    <row r="66" spans="1:14">
      <c r="A66" s="174" t="s">
        <v>48</v>
      </c>
      <c r="B66" s="187" t="s">
        <v>52</v>
      </c>
      <c r="C66" s="186" t="s">
        <v>53</v>
      </c>
      <c r="D66" s="186" t="s">
        <v>54</v>
      </c>
      <c r="G66" s="188"/>
      <c r="M66" s="171" t="s">
        <v>2337</v>
      </c>
      <c r="N66" s="171">
        <v>71</v>
      </c>
    </row>
    <row r="67" spans="1:14" ht="43.5">
      <c r="A67" s="171" t="s">
        <v>49</v>
      </c>
      <c r="B67" s="177" t="s">
        <v>56</v>
      </c>
      <c r="C67" s="171">
        <f>C59*$B$73</f>
        <v>2.2715999999999999E-4</v>
      </c>
      <c r="D67" s="190" t="s">
        <v>377</v>
      </c>
      <c r="G67" s="188"/>
      <c r="M67" s="171" t="s">
        <v>2338</v>
      </c>
      <c r="N67" s="171">
        <v>72</v>
      </c>
    </row>
    <row r="68" spans="1:14" ht="28.5">
      <c r="A68" s="171" t="s">
        <v>39</v>
      </c>
      <c r="B68" s="177" t="s">
        <v>56</v>
      </c>
      <c r="C68" s="171">
        <f>C60</f>
        <v>5.6700000000000001E-4</v>
      </c>
      <c r="D68" s="177" t="s">
        <v>2407</v>
      </c>
      <c r="G68" s="188"/>
      <c r="M68" s="171" t="s">
        <v>2339</v>
      </c>
      <c r="N68" s="171">
        <v>73</v>
      </c>
    </row>
    <row r="69" spans="1:14" ht="43.5">
      <c r="A69" s="171" t="s">
        <v>42</v>
      </c>
      <c r="B69" s="177" t="s">
        <v>56</v>
      </c>
      <c r="C69" s="171">
        <f>C61*$B$73</f>
        <v>2.7864000000000003E-4</v>
      </c>
      <c r="D69" s="190" t="s">
        <v>377</v>
      </c>
      <c r="G69" s="188"/>
      <c r="M69" s="171" t="s">
        <v>2340</v>
      </c>
      <c r="N69" s="171">
        <v>74</v>
      </c>
    </row>
    <row r="70" spans="1:14" ht="43.5">
      <c r="A70" s="171" t="s">
        <v>40</v>
      </c>
      <c r="B70" s="177" t="s">
        <v>56</v>
      </c>
      <c r="C70" s="171">
        <f>C62*$B$73</f>
        <v>2.6675999999999995E-4</v>
      </c>
      <c r="D70" s="190" t="s">
        <v>377</v>
      </c>
      <c r="G70" s="188"/>
      <c r="M70" s="171" t="s">
        <v>2341</v>
      </c>
      <c r="N70" s="171">
        <v>75</v>
      </c>
    </row>
    <row r="71" spans="1:14" ht="43.5">
      <c r="A71" s="171" t="s">
        <v>41</v>
      </c>
      <c r="B71" s="177" t="s">
        <v>56</v>
      </c>
      <c r="C71" s="171">
        <f>C63*$B$73</f>
        <v>2.0196E-4</v>
      </c>
      <c r="D71" s="190" t="s">
        <v>377</v>
      </c>
      <c r="G71" s="188"/>
      <c r="M71" s="171" t="s">
        <v>2342</v>
      </c>
      <c r="N71" s="171">
        <v>77</v>
      </c>
    </row>
    <row r="72" spans="1:14">
      <c r="D72" s="171"/>
      <c r="G72" s="188"/>
      <c r="M72" s="171" t="s">
        <v>2343</v>
      </c>
      <c r="N72" s="171">
        <v>78</v>
      </c>
    </row>
    <row r="73" spans="1:14" s="28" customFormat="1">
      <c r="A73" s="186" t="s">
        <v>97</v>
      </c>
      <c r="B73" s="177">
        <v>3.5999999999999998E-6</v>
      </c>
      <c r="C73" s="28" t="s">
        <v>2205</v>
      </c>
      <c r="E73" s="171"/>
      <c r="M73" s="171" t="s">
        <v>2344</v>
      </c>
      <c r="N73" s="171">
        <v>79</v>
      </c>
    </row>
    <row r="74" spans="1:14" s="28" customFormat="1">
      <c r="A74" s="186"/>
      <c r="B74" s="177"/>
      <c r="E74" s="171"/>
      <c r="M74" s="171" t="s">
        <v>2345</v>
      </c>
      <c r="N74" s="171">
        <v>80</v>
      </c>
    </row>
    <row r="76" spans="1:14" s="191" customFormat="1" ht="18.75" thickBot="1">
      <c r="A76" s="850" t="s">
        <v>183</v>
      </c>
      <c r="B76" s="850"/>
      <c r="C76" s="850"/>
      <c r="G76" s="192"/>
      <c r="I76" s="193"/>
      <c r="K76" s="193"/>
      <c r="M76" s="193"/>
    </row>
    <row r="78" spans="1:14">
      <c r="A78" s="174" t="s">
        <v>184</v>
      </c>
      <c r="B78" s="171">
        <v>0.74560000000000004</v>
      </c>
      <c r="C78" s="171" t="s">
        <v>185</v>
      </c>
      <c r="E78" s="171" t="s">
        <v>245</v>
      </c>
      <c r="F78" s="171" t="s">
        <v>253</v>
      </c>
    </row>
    <row r="79" spans="1:14">
      <c r="A79" s="174" t="s">
        <v>186</v>
      </c>
      <c r="B79" s="206">
        <v>0.7</v>
      </c>
      <c r="F79" s="171" t="s">
        <v>246</v>
      </c>
    </row>
    <row r="80" spans="1:14">
      <c r="B80" s="206"/>
      <c r="F80" s="171" t="s">
        <v>247</v>
      </c>
    </row>
    <row r="81" spans="1:13">
      <c r="A81" s="174" t="s">
        <v>191</v>
      </c>
      <c r="B81" s="195">
        <f>מנועים!E17</f>
        <v>0</v>
      </c>
      <c r="D81" s="171"/>
      <c r="F81" s="171" t="s">
        <v>248</v>
      </c>
      <c r="G81" s="188"/>
    </row>
    <row r="82" spans="1:13">
      <c r="B82" s="195"/>
      <c r="D82" s="171"/>
      <c r="F82" s="171" t="s">
        <v>112</v>
      </c>
      <c r="G82" s="188"/>
    </row>
    <row r="83" spans="1:13">
      <c r="A83" s="174" t="s">
        <v>320</v>
      </c>
      <c r="B83" s="195">
        <f>B86*B120</f>
        <v>0</v>
      </c>
      <c r="D83" s="171"/>
      <c r="G83" s="188"/>
    </row>
    <row r="84" spans="1:13">
      <c r="A84" s="174" t="s">
        <v>321</v>
      </c>
      <c r="B84" s="171">
        <f>B87*B120</f>
        <v>0</v>
      </c>
      <c r="D84" s="171"/>
      <c r="G84" s="188"/>
    </row>
    <row r="85" spans="1:13">
      <c r="D85" s="171"/>
      <c r="G85" s="188"/>
    </row>
    <row r="86" spans="1:13">
      <c r="A86" s="174" t="s">
        <v>338</v>
      </c>
      <c r="B86" s="171">
        <f>IF(B81=0,0,B116/B81)</f>
        <v>0</v>
      </c>
      <c r="C86" s="196" t="s">
        <v>85</v>
      </c>
      <c r="D86" s="171"/>
      <c r="E86" s="245"/>
      <c r="G86" s="188"/>
    </row>
    <row r="87" spans="1:13">
      <c r="A87" s="174" t="s">
        <v>252</v>
      </c>
      <c r="B87" s="171">
        <f>IF(B81=0,0,B117/B81)</f>
        <v>0</v>
      </c>
      <c r="C87" s="196" t="s">
        <v>69</v>
      </c>
      <c r="D87" s="171"/>
      <c r="G87" s="188"/>
    </row>
    <row r="88" spans="1:13" s="246" customFormat="1">
      <c r="A88" s="247"/>
      <c r="C88" s="249"/>
      <c r="G88" s="248"/>
      <c r="I88" s="243"/>
      <c r="K88" s="243"/>
      <c r="M88" s="243"/>
    </row>
    <row r="89" spans="1:13" s="246" customFormat="1" ht="30">
      <c r="A89" s="240" t="s">
        <v>2354</v>
      </c>
      <c r="B89" s="239"/>
      <c r="C89" s="239"/>
      <c r="G89" s="248"/>
      <c r="I89" s="243"/>
      <c r="K89" s="243"/>
      <c r="M89" s="243"/>
    </row>
    <row r="90" spans="1:13" s="246" customFormat="1">
      <c r="A90" s="241" t="s">
        <v>2360</v>
      </c>
      <c r="B90" s="242" t="s">
        <v>2359</v>
      </c>
      <c r="C90" s="238" t="s">
        <v>2361</v>
      </c>
      <c r="G90" s="248"/>
      <c r="I90" s="243"/>
      <c r="K90" s="243"/>
      <c r="M90" s="243"/>
    </row>
    <row r="91" spans="1:13" s="246" customFormat="1">
      <c r="A91" s="251">
        <v>1</v>
      </c>
      <c r="B91" s="250">
        <v>0.85</v>
      </c>
      <c r="C91" s="244" t="s">
        <v>2355</v>
      </c>
      <c r="G91" s="248"/>
      <c r="I91" s="243"/>
      <c r="K91" s="243"/>
      <c r="M91" s="243"/>
    </row>
    <row r="92" spans="1:13" s="246" customFormat="1">
      <c r="A92" s="251">
        <v>10</v>
      </c>
      <c r="B92" s="250">
        <v>0.91</v>
      </c>
      <c r="C92" s="244" t="s">
        <v>2356</v>
      </c>
      <c r="G92" s="248"/>
      <c r="I92" s="243"/>
      <c r="K92" s="243"/>
      <c r="M92" s="243"/>
    </row>
    <row r="93" spans="1:13" s="246" customFormat="1">
      <c r="A93" s="251">
        <v>50</v>
      </c>
      <c r="B93" s="250">
        <v>0.94</v>
      </c>
      <c r="C93" s="244" t="s">
        <v>2357</v>
      </c>
      <c r="G93" s="248"/>
      <c r="I93" s="243"/>
      <c r="K93" s="243"/>
      <c r="M93" s="243"/>
    </row>
    <row r="94" spans="1:13">
      <c r="A94" s="251">
        <v>100</v>
      </c>
      <c r="B94" s="250">
        <v>0.96</v>
      </c>
      <c r="C94" s="244" t="s">
        <v>2358</v>
      </c>
      <c r="D94" s="171"/>
      <c r="G94" s="188"/>
    </row>
    <row r="95" spans="1:13">
      <c r="A95" s="197" t="s">
        <v>65</v>
      </c>
      <c r="D95" s="171"/>
      <c r="G95" s="188"/>
    </row>
    <row r="96" spans="1:13">
      <c r="A96" s="171"/>
      <c r="D96" s="171"/>
      <c r="G96" s="188"/>
    </row>
    <row r="97" spans="1:14">
      <c r="A97" s="32" t="s">
        <v>306</v>
      </c>
      <c r="B97" s="207">
        <v>2E-3</v>
      </c>
      <c r="D97" s="171"/>
      <c r="G97" s="188"/>
    </row>
    <row r="98" spans="1:14" ht="30">
      <c r="B98" s="174" t="s">
        <v>307</v>
      </c>
      <c r="C98" s="245" t="s">
        <v>2362</v>
      </c>
      <c r="D98" s="174" t="s">
        <v>308</v>
      </c>
      <c r="E98" s="32" t="s">
        <v>197</v>
      </c>
      <c r="F98" s="32" t="s">
        <v>187</v>
      </c>
      <c r="H98" s="188"/>
      <c r="I98" s="171"/>
      <c r="J98" s="32"/>
      <c r="K98" s="171"/>
      <c r="L98" s="32"/>
      <c r="M98" s="171"/>
      <c r="N98" s="32"/>
    </row>
    <row r="99" spans="1:14">
      <c r="A99" s="174" t="s">
        <v>60</v>
      </c>
      <c r="B99" s="208">
        <f>מנועים!G22</f>
        <v>0</v>
      </c>
      <c r="C99" s="204" t="str">
        <f>IF(מנועים!G22&gt;0,מנועים!G22,IF(מנועים!E22=0,"",IF(AND(מנועים!E22&gt;=קבועים!$A$91,מנועים!E22&lt;קבועים!$A$92),קבועים!$B$91,IF(AND(מנועים!E22&gt;=קבועים!$A$92,מנועים!E22&lt;קבועים!$A$93),קבועים!$B$92,IF(AND(מנועים!E22&gt;=קבועים!$A$93,מנועים!E22&lt;קבועים!$A$94),קבועים!$B$93,IF(מנועים!E22&gt;=קבועים!$A$94,קבועים!$B$94))))))</f>
        <v/>
      </c>
      <c r="D99" s="252" t="str">
        <f>IFERROR(IF(B99&gt;0,B99-($B$97*מנועים!I22),C99-($B$97*מנועים!I22)),"")</f>
        <v/>
      </c>
      <c r="E99" s="171">
        <f>IF(AND(מנועים!G22="",מנועים!H22=""),0,IF(מנועים!K22="כן",((מנועים!E22*(מנועים!M22^3/מנועים!L22^3))/קבועים!D99*מנועים!F22*מנועים!J22),((מנועים!E22/קבועים!D99*מנועים!F22*מנועים!J22))))</f>
        <v>0</v>
      </c>
      <c r="F99" s="171">
        <f t="shared" ref="F99:F114" si="1">E99*$C$49</f>
        <v>0</v>
      </c>
      <c r="H99" s="188"/>
      <c r="I99" s="171"/>
      <c r="J99" s="32"/>
      <c r="K99" s="171"/>
      <c r="L99" s="32"/>
      <c r="M99" s="171"/>
      <c r="N99" s="32"/>
    </row>
    <row r="100" spans="1:14">
      <c r="A100" s="174" t="s">
        <v>71</v>
      </c>
      <c r="B100" s="208">
        <f>מנועים!G23</f>
        <v>0</v>
      </c>
      <c r="C100" s="204" t="str">
        <f>IF(מנועים!G23&gt;0,מנועים!G23,IF(מנועים!E23=0,"",IF(AND(מנועים!E23&gt;=קבועים!$A$91,מנועים!E23&lt;קבועים!$A$92),קבועים!$B$91,IF(AND(מנועים!E23&gt;=קבועים!$A$92,מנועים!E23&lt;קבועים!$A$93),קבועים!$B$92,IF(AND(מנועים!E23&gt;=קבועים!$A$93,מנועים!E23&lt;קבועים!$A$94),קבועים!$B$93,IF(מנועים!E23&gt;=קבועים!$A$94,קבועים!$B$94))))))</f>
        <v/>
      </c>
      <c r="D100" s="252" t="str">
        <f>IFERROR(IF(B100&gt;0,B100-($B$97*מנועים!I23),C100-($B$97*מנועים!I23)),"")</f>
        <v/>
      </c>
      <c r="E100" s="246">
        <f>IF(AND(מנועים!G23="",מנועים!H23=""),0,IF(מנועים!K23="כן",((מנועים!E23*(מנועים!M23^3/מנועים!L23^3))/קבועים!D100*מנועים!F23*מנועים!J23),((מנועים!E23/קבועים!D100*מנועים!F23*מנועים!J23))))</f>
        <v>0</v>
      </c>
      <c r="F100" s="171">
        <f t="shared" si="1"/>
        <v>0</v>
      </c>
      <c r="H100" s="188"/>
      <c r="I100" s="171"/>
      <c r="J100" s="32"/>
      <c r="K100" s="171"/>
      <c r="L100" s="32"/>
      <c r="M100" s="171"/>
      <c r="N100" s="32"/>
    </row>
    <row r="101" spans="1:14">
      <c r="A101" s="174" t="s">
        <v>72</v>
      </c>
      <c r="B101" s="208">
        <f>מנועים!G24</f>
        <v>0</v>
      </c>
      <c r="C101" s="204" t="str">
        <f>IF(מנועים!G24&gt;0,מנועים!G24,IF(מנועים!E24=0,"",IF(AND(מנועים!E24&gt;=קבועים!$A$91,מנועים!E24&lt;קבועים!$A$92),קבועים!$B$91,IF(AND(מנועים!E24&gt;=קבועים!$A$92,מנועים!E24&lt;קבועים!$A$93),קבועים!$B$92,IF(AND(מנועים!E24&gt;=קבועים!$A$93,מנועים!E24&lt;קבועים!$A$94),קבועים!$B$93,IF(מנועים!E24&gt;=קבועים!$A$94,קבועים!$B$94))))))</f>
        <v/>
      </c>
      <c r="D101" s="252" t="str">
        <f>IFERROR(IF(B101&gt;0,B101-($B$97*מנועים!I24),C101-($B$97*מנועים!I24)),"")</f>
        <v/>
      </c>
      <c r="E101" s="246">
        <f>IF(AND(מנועים!G24="",מנועים!H24=""),0,IF(מנועים!K24="כן",((מנועים!E24*(מנועים!M24^3/מנועים!L24^3))/קבועים!D101*מנועים!F24*מנועים!J24),((מנועים!E24/קבועים!D101*מנועים!F24*מנועים!J24))))</f>
        <v>0</v>
      </c>
      <c r="F101" s="171">
        <f t="shared" si="1"/>
        <v>0</v>
      </c>
      <c r="H101" s="188"/>
      <c r="I101" s="171"/>
      <c r="J101" s="32"/>
      <c r="K101" s="171"/>
      <c r="L101" s="32"/>
      <c r="M101" s="171"/>
      <c r="N101" s="32"/>
    </row>
    <row r="102" spans="1:14">
      <c r="A102" s="174" t="s">
        <v>73</v>
      </c>
      <c r="B102" s="208">
        <f>מנועים!G25</f>
        <v>0</v>
      </c>
      <c r="C102" s="204" t="str">
        <f>IF(מנועים!G25&gt;0,מנועים!G25,IF(מנועים!E25=0,"",IF(AND(מנועים!E25&gt;=קבועים!$A$91,מנועים!E25&lt;קבועים!$A$92),קבועים!$B$91,IF(AND(מנועים!E25&gt;=קבועים!$A$92,מנועים!E25&lt;קבועים!$A$93),קבועים!$B$92,IF(AND(מנועים!E25&gt;=קבועים!$A$93,מנועים!E25&lt;קבועים!$A$94),קבועים!$B$93,IF(מנועים!E25&gt;=קבועים!$A$94,קבועים!$B$94))))))</f>
        <v/>
      </c>
      <c r="D102" s="252" t="str">
        <f>IFERROR(IF(B102&gt;0,B102-($B$97*מנועים!I25),C102-($B$97*מנועים!I25)),"")</f>
        <v/>
      </c>
      <c r="E102" s="246">
        <f>IF(AND(מנועים!G25="",מנועים!H25=""),0,IF(מנועים!K25="כן",((מנועים!E25*(מנועים!M25^3/מנועים!L25^3))/קבועים!D102*מנועים!F25*מנועים!J25),((מנועים!E25/קבועים!D102*מנועים!F25*מנועים!J25))))</f>
        <v>0</v>
      </c>
      <c r="F102" s="171">
        <f t="shared" si="1"/>
        <v>0</v>
      </c>
      <c r="H102" s="188"/>
      <c r="I102" s="171"/>
      <c r="J102" s="32"/>
      <c r="K102" s="171"/>
      <c r="L102" s="32"/>
      <c r="M102" s="171"/>
      <c r="N102" s="32"/>
    </row>
    <row r="103" spans="1:14">
      <c r="A103" s="174" t="s">
        <v>74</v>
      </c>
      <c r="B103" s="208">
        <f>מנועים!G26</f>
        <v>0</v>
      </c>
      <c r="C103" s="204" t="str">
        <f>IF(מנועים!G26&gt;0,מנועים!G26,IF(מנועים!E26=0,"",IF(AND(מנועים!E26&gt;=קבועים!$A$91,מנועים!E26&lt;קבועים!$A$92),קבועים!$B$91,IF(AND(מנועים!E26&gt;=קבועים!$A$92,מנועים!E26&lt;קבועים!$A$93),קבועים!$B$92,IF(AND(מנועים!E26&gt;=קבועים!$A$93,מנועים!E26&lt;קבועים!$A$94),קבועים!$B$93,IF(מנועים!E26&gt;=קבועים!$A$94,קבועים!$B$94))))))</f>
        <v/>
      </c>
      <c r="D103" s="252" t="str">
        <f>IFERROR(IF(B103&gt;0,B103-($B$97*מנועים!I26),C103-($B$97*מנועים!I26)),"")</f>
        <v/>
      </c>
      <c r="E103" s="246">
        <f>IF(AND(מנועים!G26="",מנועים!H26=""),0,IF(מנועים!K26="כן",((מנועים!E26*(מנועים!M26^3/מנועים!L26^3))/קבועים!D103*מנועים!F26*מנועים!J26),((מנועים!E26/קבועים!D103*מנועים!F26*מנועים!J26))))</f>
        <v>0</v>
      </c>
      <c r="F103" s="171">
        <f t="shared" si="1"/>
        <v>0</v>
      </c>
      <c r="H103" s="188"/>
      <c r="I103" s="171"/>
      <c r="J103" s="32"/>
      <c r="K103" s="171"/>
      <c r="L103" s="32"/>
      <c r="M103" s="171"/>
      <c r="N103" s="32"/>
    </row>
    <row r="104" spans="1:14">
      <c r="A104" s="174" t="s">
        <v>75</v>
      </c>
      <c r="B104" s="208">
        <f>מנועים!G27</f>
        <v>0</v>
      </c>
      <c r="C104" s="204" t="str">
        <f>IF(מנועים!G27&gt;0,מנועים!G27,IF(מנועים!E27=0,"",IF(AND(מנועים!E27&gt;=קבועים!$A$91,מנועים!E27&lt;קבועים!$A$92),קבועים!$B$91,IF(AND(מנועים!E27&gt;=קבועים!$A$92,מנועים!E27&lt;קבועים!$A$93),קבועים!$B$92,IF(AND(מנועים!E27&gt;=קבועים!$A$93,מנועים!E27&lt;קבועים!$A$94),קבועים!$B$93,IF(מנועים!E27&gt;=קבועים!$A$94,קבועים!$B$94))))))</f>
        <v/>
      </c>
      <c r="D104" s="252" t="str">
        <f>IFERROR(IF(B104&gt;0,B104-($B$97*מנועים!I27),C104-($B$97*מנועים!I27)),"")</f>
        <v/>
      </c>
      <c r="E104" s="246">
        <f>IF(AND(מנועים!G27="",מנועים!H27=""),0,IF(מנועים!K27="כן",((מנועים!E27*(מנועים!M27^3/מנועים!L27^3))/קבועים!D104*מנועים!F27*מנועים!J27),((מנועים!E27/קבועים!D104*מנועים!F27*מנועים!J27))))</f>
        <v>0</v>
      </c>
      <c r="F104" s="171">
        <f t="shared" si="1"/>
        <v>0</v>
      </c>
      <c r="H104" s="188"/>
      <c r="I104" s="171"/>
      <c r="J104" s="32"/>
      <c r="K104" s="171"/>
      <c r="L104" s="32"/>
      <c r="M104" s="171"/>
      <c r="N104" s="32"/>
    </row>
    <row r="105" spans="1:14">
      <c r="A105" s="174" t="s">
        <v>79</v>
      </c>
      <c r="B105" s="208">
        <f>מנועים!G28</f>
        <v>0</v>
      </c>
      <c r="C105" s="204" t="str">
        <f>IF(מנועים!G28&gt;0,מנועים!G28,IF(מנועים!E28=0,"",IF(AND(מנועים!E28&gt;=קבועים!$A$91,מנועים!E28&lt;קבועים!$A$92),קבועים!$B$91,IF(AND(מנועים!E28&gt;=קבועים!$A$92,מנועים!E28&lt;קבועים!$A$93),קבועים!$B$92,IF(AND(מנועים!E28&gt;=קבועים!$A$93,מנועים!E28&lt;קבועים!$A$94),קבועים!$B$93,IF(מנועים!E28&gt;=קבועים!$A$94,קבועים!$B$94))))))</f>
        <v/>
      </c>
      <c r="D105" s="252" t="str">
        <f>IFERROR(IF(B105&gt;0,B105-($B$97*מנועים!I28),C105-($B$97*מנועים!I28)),"")</f>
        <v/>
      </c>
      <c r="E105" s="246">
        <f>IF(AND(מנועים!G28="",מנועים!H28=""),0,IF(מנועים!K28="כן",((מנועים!E28*(מנועים!M28^3/מנועים!L28^3))/קבועים!D105*מנועים!F28*מנועים!J28),((מנועים!E28/קבועים!D105*מנועים!F28*מנועים!J28))))</f>
        <v>0</v>
      </c>
      <c r="F105" s="171">
        <f t="shared" si="1"/>
        <v>0</v>
      </c>
      <c r="H105" s="188"/>
      <c r="I105" s="171"/>
      <c r="J105" s="32"/>
      <c r="K105" s="171"/>
      <c r="L105" s="32"/>
      <c r="M105" s="171"/>
      <c r="N105" s="32"/>
    </row>
    <row r="106" spans="1:14">
      <c r="A106" s="174" t="s">
        <v>80</v>
      </c>
      <c r="B106" s="208">
        <f>מנועים!G29</f>
        <v>0</v>
      </c>
      <c r="C106" s="204" t="str">
        <f>IF(מנועים!G29&gt;0,מנועים!G29,IF(מנועים!E29=0,"",IF(AND(מנועים!E29&gt;=קבועים!$A$91,מנועים!E29&lt;קבועים!$A$92),קבועים!$B$91,IF(AND(מנועים!E29&gt;=קבועים!$A$92,מנועים!E29&lt;קבועים!$A$93),קבועים!$B$92,IF(AND(מנועים!E29&gt;=קבועים!$A$93,מנועים!E29&lt;קבועים!$A$94),קבועים!$B$93,IF(מנועים!E29&gt;=קבועים!$A$94,קבועים!$B$94))))))</f>
        <v/>
      </c>
      <c r="D106" s="252" t="str">
        <f>IFERROR(IF(B106&gt;0,B106-($B$97*מנועים!I29),C106-($B$97*מנועים!I29)),"")</f>
        <v/>
      </c>
      <c r="E106" s="246">
        <f>IF(AND(מנועים!G29="",מנועים!H29=""),0,IF(מנועים!K29="כן",((מנועים!E29*(מנועים!M29^3/מנועים!L29^3))/קבועים!D106*מנועים!F29*מנועים!J29),((מנועים!E29/קבועים!D106*מנועים!F29*מנועים!J29))))</f>
        <v>0</v>
      </c>
      <c r="F106" s="171">
        <f t="shared" si="1"/>
        <v>0</v>
      </c>
      <c r="H106" s="188"/>
      <c r="I106" s="171"/>
      <c r="J106" s="32"/>
      <c r="K106" s="171"/>
      <c r="L106" s="32"/>
      <c r="M106" s="171"/>
      <c r="N106" s="32"/>
    </row>
    <row r="107" spans="1:14">
      <c r="A107" s="174" t="s">
        <v>81</v>
      </c>
      <c r="B107" s="208">
        <f>מנועים!G30</f>
        <v>0</v>
      </c>
      <c r="C107" s="204" t="str">
        <f>IF(מנועים!G30&gt;0,מנועים!G30,IF(מנועים!E30=0,"",IF(AND(מנועים!E30&gt;=קבועים!$A$91,מנועים!E30&lt;קבועים!$A$92),קבועים!$B$91,IF(AND(מנועים!E30&gt;=קבועים!$A$92,מנועים!E30&lt;קבועים!$A$93),קבועים!$B$92,IF(AND(מנועים!E30&gt;=קבועים!$A$93,מנועים!E30&lt;קבועים!$A$94),קבועים!$B$93,IF(מנועים!E30&gt;=קבועים!$A$94,קבועים!$B$94))))))</f>
        <v/>
      </c>
      <c r="D107" s="252" t="str">
        <f>IFERROR(IF(B107&gt;0,B107-($B$97*מנועים!I30),C107-($B$97*מנועים!I30)),"")</f>
        <v/>
      </c>
      <c r="E107" s="246">
        <f>IF(AND(מנועים!G30="",מנועים!H30=""),0,IF(מנועים!K30="כן",((מנועים!E30*(מנועים!M30^3/מנועים!L30^3))/קבועים!D107*מנועים!F30*מנועים!J30),((מנועים!E30/קבועים!D107*מנועים!F30*מנועים!J30))))</f>
        <v>0</v>
      </c>
      <c r="F107" s="171">
        <f t="shared" si="1"/>
        <v>0</v>
      </c>
      <c r="H107" s="188"/>
      <c r="I107" s="171"/>
      <c r="J107" s="32"/>
      <c r="K107" s="171"/>
      <c r="L107" s="32"/>
      <c r="M107" s="171"/>
      <c r="N107" s="32"/>
    </row>
    <row r="108" spans="1:14">
      <c r="A108" s="174" t="s">
        <v>82</v>
      </c>
      <c r="B108" s="208">
        <f>מנועים!G31</f>
        <v>0</v>
      </c>
      <c r="C108" s="204" t="str">
        <f>IF(מנועים!G31&gt;0,מנועים!G31,IF(מנועים!E31=0,"",IF(AND(מנועים!E31&gt;=קבועים!$A$91,מנועים!E31&lt;קבועים!$A$92),קבועים!$B$91,IF(AND(מנועים!E31&gt;=קבועים!$A$92,מנועים!E31&lt;קבועים!$A$93),קבועים!$B$92,IF(AND(מנועים!E31&gt;=קבועים!$A$93,מנועים!E31&lt;קבועים!$A$94),קבועים!$B$93,IF(מנועים!E31&gt;=קבועים!$A$94,קבועים!$B$94))))))</f>
        <v/>
      </c>
      <c r="D108" s="252" t="str">
        <f>IFERROR(IF(B108&gt;0,B108-($B$97*מנועים!I31),C108-($B$97*מנועים!I31)),"")</f>
        <v/>
      </c>
      <c r="E108" s="246">
        <f>IF(AND(מנועים!G31="",מנועים!H31=""),0,IF(מנועים!K31="כן",((מנועים!E31*(מנועים!M31^3/מנועים!L31^3))/קבועים!D108*מנועים!F31*מנועים!J31),((מנועים!E31/קבועים!D108*מנועים!F31*מנועים!J31))))</f>
        <v>0</v>
      </c>
      <c r="F108" s="171">
        <f t="shared" si="1"/>
        <v>0</v>
      </c>
      <c r="H108" s="188"/>
      <c r="I108" s="171"/>
      <c r="J108" s="32"/>
      <c r="K108" s="171"/>
      <c r="L108" s="32"/>
      <c r="M108" s="171"/>
      <c r="N108" s="32"/>
    </row>
    <row r="109" spans="1:14">
      <c r="A109" s="174" t="s">
        <v>322</v>
      </c>
      <c r="B109" s="208">
        <f>מנועים!G32</f>
        <v>0</v>
      </c>
      <c r="C109" s="204" t="str">
        <f>IF(מנועים!G32&gt;0,מנועים!G32,IF(מנועים!E32=0,"",IF(AND(מנועים!E32&gt;=קבועים!$A$91,מנועים!E32&lt;קבועים!$A$92),קבועים!$B$91,IF(AND(מנועים!E32&gt;=קבועים!$A$92,מנועים!E32&lt;קבועים!$A$93),קבועים!$B$92,IF(AND(מנועים!E32&gt;=קבועים!$A$93,מנועים!E32&lt;קבועים!$A$94),קבועים!$B$93,IF(מנועים!E32&gt;=קבועים!$A$94,קבועים!$B$94))))))</f>
        <v/>
      </c>
      <c r="D109" s="252" t="str">
        <f>IFERROR(IF(B109&gt;0,B109-($B$97*מנועים!I32),C109-($B$97*מנועים!I32)),"")</f>
        <v/>
      </c>
      <c r="E109" s="246">
        <f>IF(AND(מנועים!G32="",מנועים!H32=""),0,IF(מנועים!K32="כן",((מנועים!E32*(מנועים!M32^3/מנועים!L32^3))/קבועים!D109*מנועים!F32*מנועים!J32),((מנועים!E32/קבועים!D109*מנועים!F32*מנועים!J32))))</f>
        <v>0</v>
      </c>
      <c r="F109" s="171">
        <f t="shared" si="1"/>
        <v>0</v>
      </c>
      <c r="H109" s="188"/>
      <c r="I109" s="171"/>
      <c r="J109" s="32"/>
      <c r="K109" s="171"/>
      <c r="L109" s="32"/>
      <c r="M109" s="171"/>
      <c r="N109" s="32"/>
    </row>
    <row r="110" spans="1:14">
      <c r="A110" s="174" t="s">
        <v>323</v>
      </c>
      <c r="B110" s="208">
        <f>מנועים!G33</f>
        <v>0</v>
      </c>
      <c r="C110" s="204" t="str">
        <f>IF(מנועים!G33&gt;0,מנועים!G33,IF(מנועים!E33=0,"",IF(AND(מנועים!E33&gt;=קבועים!$A$91,מנועים!E33&lt;קבועים!$A$92),קבועים!$B$91,IF(AND(מנועים!E33&gt;=קבועים!$A$92,מנועים!E33&lt;קבועים!$A$93),קבועים!$B$92,IF(AND(מנועים!E33&gt;=קבועים!$A$93,מנועים!E33&lt;קבועים!$A$94),קבועים!$B$93,IF(מנועים!E33&gt;=קבועים!$A$94,קבועים!$B$94))))))</f>
        <v/>
      </c>
      <c r="D110" s="252" t="str">
        <f>IFERROR(IF(B110&gt;0,B110-($B$97*מנועים!I33),C110-($B$97*מנועים!I33)),"")</f>
        <v/>
      </c>
      <c r="E110" s="246">
        <f>IF(AND(מנועים!G33="",מנועים!H33=""),0,IF(מנועים!K33="כן",((מנועים!E33*(מנועים!M33^3/מנועים!L33^3))/קבועים!D110*מנועים!F33*מנועים!J33),((מנועים!E33/קבועים!D110*מנועים!F33*מנועים!J33))))</f>
        <v>0</v>
      </c>
      <c r="F110" s="171">
        <f t="shared" si="1"/>
        <v>0</v>
      </c>
      <c r="H110" s="188"/>
      <c r="I110" s="171"/>
      <c r="J110" s="32"/>
      <c r="K110" s="171"/>
      <c r="L110" s="32"/>
      <c r="M110" s="171"/>
      <c r="N110" s="32"/>
    </row>
    <row r="111" spans="1:14">
      <c r="A111" s="174" t="s">
        <v>324</v>
      </c>
      <c r="B111" s="208">
        <f>מנועים!G34</f>
        <v>0</v>
      </c>
      <c r="C111" s="204" t="str">
        <f>IF(מנועים!G34&gt;0,מנועים!G34,IF(מנועים!E34=0,"",IF(AND(מנועים!E34&gt;=קבועים!$A$91,מנועים!E34&lt;קבועים!$A$92),קבועים!$B$91,IF(AND(מנועים!E34&gt;=קבועים!$A$92,מנועים!E34&lt;קבועים!$A$93),קבועים!$B$92,IF(AND(מנועים!E34&gt;=קבועים!$A$93,מנועים!E34&lt;קבועים!$A$94),קבועים!$B$93,IF(מנועים!E34&gt;=קבועים!$A$94,קבועים!$B$94))))))</f>
        <v/>
      </c>
      <c r="D111" s="252" t="str">
        <f>IFERROR(IF(B111&gt;0,B111-($B$97*מנועים!I34),C111-($B$97*מנועים!I34)),"")</f>
        <v/>
      </c>
      <c r="E111" s="246">
        <f>IF(AND(מנועים!G34="",מנועים!H34=""),0,IF(מנועים!K34="כן",((מנועים!E34*(מנועים!M34^3/מנועים!L34^3))/קבועים!D111*מנועים!F34*מנועים!J34),((מנועים!E34/קבועים!D111*מנועים!F34*מנועים!J34))))</f>
        <v>0</v>
      </c>
      <c r="F111" s="171">
        <f t="shared" si="1"/>
        <v>0</v>
      </c>
      <c r="H111" s="188"/>
      <c r="I111" s="171"/>
      <c r="J111" s="32"/>
      <c r="K111" s="171"/>
      <c r="L111" s="32"/>
      <c r="M111" s="171"/>
      <c r="N111" s="32"/>
    </row>
    <row r="112" spans="1:14">
      <c r="A112" s="174" t="s">
        <v>325</v>
      </c>
      <c r="B112" s="208">
        <f>מנועים!G35</f>
        <v>0</v>
      </c>
      <c r="C112" s="204" t="str">
        <f>IF(מנועים!G35&gt;0,מנועים!G35,IF(מנועים!E35=0,"",IF(AND(מנועים!E35&gt;=קבועים!$A$91,מנועים!E35&lt;קבועים!$A$92),קבועים!$B$91,IF(AND(מנועים!E35&gt;=קבועים!$A$92,מנועים!E35&lt;קבועים!$A$93),קבועים!$B$92,IF(AND(מנועים!E35&gt;=קבועים!$A$93,מנועים!E35&lt;קבועים!$A$94),קבועים!$B$93,IF(מנועים!E35&gt;=קבועים!$A$94,קבועים!$B$94))))))</f>
        <v/>
      </c>
      <c r="D112" s="252" t="str">
        <f>IFERROR(IF(B112&gt;0,B112-($B$97*מנועים!I35),C112-($B$97*מנועים!I35)),"")</f>
        <v/>
      </c>
      <c r="E112" s="246">
        <f>IF(AND(מנועים!G35="",מנועים!H35=""),0,IF(מנועים!K35="כן",((מנועים!E35*(מנועים!M35^3/מנועים!L35^3))/קבועים!D112*מנועים!F35*מנועים!J35),((מנועים!E35/קבועים!D112*מנועים!F35*מנועים!J35))))</f>
        <v>0</v>
      </c>
      <c r="F112" s="171">
        <f t="shared" si="1"/>
        <v>0</v>
      </c>
      <c r="H112" s="188"/>
      <c r="I112" s="171"/>
      <c r="J112" s="32"/>
      <c r="K112" s="171"/>
      <c r="L112" s="32"/>
      <c r="M112" s="171"/>
      <c r="N112" s="32"/>
    </row>
    <row r="113" spans="1:14">
      <c r="A113" s="174" t="s">
        <v>326</v>
      </c>
      <c r="B113" s="208">
        <f>מנועים!G36</f>
        <v>0</v>
      </c>
      <c r="C113" s="204" t="str">
        <f>IF(מנועים!G36&gt;0,מנועים!G36,IF(מנועים!E36=0,"",IF(AND(מנועים!E36&gt;=קבועים!$A$91,מנועים!E36&lt;קבועים!$A$92),קבועים!$B$91,IF(AND(מנועים!E36&gt;=קבועים!$A$92,מנועים!E36&lt;קבועים!$A$93),קבועים!$B$92,IF(AND(מנועים!E36&gt;=קבועים!$A$93,מנועים!E36&lt;קבועים!$A$94),קבועים!$B$93,IF(מנועים!E36&gt;=קבועים!$A$94,קבועים!$B$94))))))</f>
        <v/>
      </c>
      <c r="D113" s="252" t="str">
        <f>IFERROR(IF(B113&gt;0,B113-($B$97*מנועים!I36),C113-($B$97*מנועים!I36)),"")</f>
        <v/>
      </c>
      <c r="E113" s="246">
        <f>IF(AND(מנועים!G36="",מנועים!H36=""),0,IF(מנועים!K36="כן",((מנועים!E36*(מנועים!M36^3/מנועים!L36^3))/קבועים!D113*מנועים!F36*מנועים!J36),((מנועים!E36/קבועים!D113*מנועים!F36*מנועים!J36))))</f>
        <v>0</v>
      </c>
      <c r="F113" s="171">
        <f t="shared" si="1"/>
        <v>0</v>
      </c>
      <c r="H113" s="188"/>
      <c r="I113" s="171"/>
      <c r="J113" s="32"/>
      <c r="K113" s="171"/>
      <c r="L113" s="32"/>
      <c r="M113" s="171"/>
      <c r="N113" s="32"/>
    </row>
    <row r="114" spans="1:14">
      <c r="A114" s="174" t="s">
        <v>327</v>
      </c>
      <c r="B114" s="208">
        <f>מנועים!G37</f>
        <v>0</v>
      </c>
      <c r="C114" s="204" t="str">
        <f>IF(מנועים!G37&gt;0,מנועים!G37,IF(מנועים!E37=0,"",IF(AND(מנועים!E37&gt;=קבועים!$A$91,מנועים!E37&lt;קבועים!$A$92),קבועים!$B$91,IF(AND(מנועים!E37&gt;=קבועים!$A$92,מנועים!E37&lt;קבועים!$A$93),קבועים!$B$92,IF(AND(מנועים!E37&gt;=קבועים!$A$93,מנועים!E37&lt;קבועים!$A$94),קבועים!$B$93,IF(מנועים!E37&gt;=קבועים!$A$94,קבועים!$B$94))))))</f>
        <v/>
      </c>
      <c r="D114" s="252" t="str">
        <f>IFERROR(IF(B114&gt;0,B114-($B$97*מנועים!I37),C114-($B$97*מנועים!I37)),"")</f>
        <v/>
      </c>
      <c r="E114" s="246">
        <f>IF(AND(מנועים!G37="",מנועים!H37=""),0,IF(מנועים!K37="כן",((מנועים!E37*(מנועים!M37^3/מנועים!L37^3))/קבועים!D114*מנועים!F37*מנועים!J37),((מנועים!E37/קבועים!D114*מנועים!F37*מנועים!J37))))</f>
        <v>0</v>
      </c>
      <c r="F114" s="171">
        <f t="shared" si="1"/>
        <v>0</v>
      </c>
      <c r="H114" s="188"/>
      <c r="I114" s="171"/>
      <c r="J114" s="32"/>
      <c r="K114" s="171"/>
      <c r="L114" s="32"/>
      <c r="M114" s="171"/>
      <c r="N114" s="32"/>
    </row>
    <row r="115" spans="1:14">
      <c r="D115" s="171"/>
      <c r="G115" s="188"/>
    </row>
    <row r="116" spans="1:14">
      <c r="A116" s="174" t="s">
        <v>76</v>
      </c>
      <c r="B116" s="171">
        <f>SUM(F99:F114)</f>
        <v>0</v>
      </c>
      <c r="D116" s="171"/>
      <c r="G116" s="188"/>
    </row>
    <row r="117" spans="1:14">
      <c r="A117" s="174" t="s">
        <v>233</v>
      </c>
      <c r="B117" s="171">
        <f>SUM(E99:E114)</f>
        <v>0</v>
      </c>
      <c r="D117" s="171"/>
      <c r="G117" s="188"/>
    </row>
    <row r="119" spans="1:14">
      <c r="A119" s="194" t="s">
        <v>67</v>
      </c>
    </row>
    <row r="120" spans="1:14">
      <c r="A120" s="174" t="s">
        <v>68</v>
      </c>
      <c r="B120" s="198">
        <f>מנועים!D58</f>
        <v>0</v>
      </c>
    </row>
    <row r="122" spans="1:14">
      <c r="A122" s="174" t="s">
        <v>188</v>
      </c>
      <c r="B122" s="171">
        <f>B143</f>
        <v>0</v>
      </c>
    </row>
    <row r="123" spans="1:14">
      <c r="A123" s="174" t="s">
        <v>232</v>
      </c>
      <c r="B123" s="171">
        <f>B144</f>
        <v>0</v>
      </c>
    </row>
    <row r="125" spans="1:14">
      <c r="A125" s="197" t="s">
        <v>65</v>
      </c>
      <c r="B125" s="174" t="s">
        <v>307</v>
      </c>
      <c r="C125" s="32" t="s">
        <v>189</v>
      </c>
      <c r="D125" s="32" t="s">
        <v>187</v>
      </c>
      <c r="G125" s="32"/>
      <c r="K125" s="171"/>
      <c r="M125" s="171"/>
    </row>
    <row r="126" spans="1:14">
      <c r="A126" s="174" t="s">
        <v>60</v>
      </c>
      <c r="B126" s="208">
        <f>מנועים!G69</f>
        <v>0</v>
      </c>
      <c r="C126" s="171">
        <f>IF(מנועים!G69="",0,IF(מנועים!I69="כן",((מנועים!E69*(מנועים!K69^3/מנועים!J69^3))/קבועים!B126*מנועים!F69*מנועים!H69),((מנועים!E69/קבועים!B126*מנועים!F69*מנועים!H69))))</f>
        <v>0</v>
      </c>
      <c r="D126" s="171">
        <f t="shared" ref="D126:D135" si="2">C126*$C$68</f>
        <v>0</v>
      </c>
      <c r="G126" s="32"/>
      <c r="K126" s="171"/>
      <c r="M126" s="171"/>
    </row>
    <row r="127" spans="1:14">
      <c r="A127" s="174" t="s">
        <v>71</v>
      </c>
      <c r="B127" s="208">
        <f>מנועים!G70</f>
        <v>0</v>
      </c>
      <c r="C127" s="246">
        <f>IF(מנועים!G70="",0,IF(מנועים!I70="כן",((מנועים!E70*(מנועים!K70^3/מנועים!J70^3))/קבועים!B127*מנועים!F70*מנועים!H70),((מנועים!E70/קבועים!B127*מנועים!F70*מנועים!H70))))</f>
        <v>0</v>
      </c>
      <c r="D127" s="171">
        <f t="shared" si="2"/>
        <v>0</v>
      </c>
      <c r="G127" s="32"/>
      <c r="K127" s="171"/>
      <c r="M127" s="171"/>
    </row>
    <row r="128" spans="1:14">
      <c r="A128" s="174" t="s">
        <v>72</v>
      </c>
      <c r="B128" s="208">
        <f>מנועים!G71</f>
        <v>0</v>
      </c>
      <c r="C128" s="246">
        <f>IF(מנועים!G71="",0,IF(מנועים!I71="כן",((מנועים!E71*(מנועים!K71^3/מנועים!J71^3))/קבועים!B128*מנועים!F71*מנועים!H71),((מנועים!E71/קבועים!B128*מנועים!F71*מנועים!H71))))</f>
        <v>0</v>
      </c>
      <c r="D128" s="171">
        <f t="shared" si="2"/>
        <v>0</v>
      </c>
      <c r="G128" s="32"/>
      <c r="K128" s="171"/>
      <c r="M128" s="171"/>
    </row>
    <row r="129" spans="1:13">
      <c r="A129" s="174" t="s">
        <v>73</v>
      </c>
      <c r="B129" s="208">
        <f>מנועים!G72</f>
        <v>0</v>
      </c>
      <c r="C129" s="246">
        <f>IF(מנועים!G72="",0,IF(מנועים!I72="כן",((מנועים!E72*(מנועים!K72^3/מנועים!J72^3))/קבועים!B129*מנועים!F72*מנועים!H72),((מנועים!E72/קבועים!B129*מנועים!F72*מנועים!H72))))</f>
        <v>0</v>
      </c>
      <c r="D129" s="171">
        <f t="shared" si="2"/>
        <v>0</v>
      </c>
      <c r="G129" s="32"/>
      <c r="K129" s="171"/>
      <c r="M129" s="171"/>
    </row>
    <row r="130" spans="1:13">
      <c r="A130" s="174" t="s">
        <v>74</v>
      </c>
      <c r="B130" s="208">
        <f>מנועים!G73</f>
        <v>0</v>
      </c>
      <c r="C130" s="246">
        <f>IF(מנועים!G73="",0,IF(מנועים!I73="כן",((מנועים!E73*(מנועים!K73^3/מנועים!J73^3))/קבועים!B130*מנועים!F73*מנועים!H73),((מנועים!E73/קבועים!B130*מנועים!F73*מנועים!H73))))</f>
        <v>0</v>
      </c>
      <c r="D130" s="171">
        <f t="shared" si="2"/>
        <v>0</v>
      </c>
      <c r="G130" s="32"/>
      <c r="K130" s="171"/>
      <c r="M130" s="171"/>
    </row>
    <row r="131" spans="1:13">
      <c r="A131" s="174" t="s">
        <v>75</v>
      </c>
      <c r="B131" s="208">
        <f>מנועים!G74</f>
        <v>0</v>
      </c>
      <c r="C131" s="246">
        <f>IF(מנועים!G74="",0,IF(מנועים!I74="כן",((מנועים!E74*(מנועים!K74^3/מנועים!J74^3))/קבועים!B131*מנועים!F74*מנועים!H74),((מנועים!E74/קבועים!B131*מנועים!F74*מנועים!H74))))</f>
        <v>0</v>
      </c>
      <c r="D131" s="171">
        <f t="shared" si="2"/>
        <v>0</v>
      </c>
      <c r="G131" s="32"/>
      <c r="K131" s="171"/>
      <c r="M131" s="171"/>
    </row>
    <row r="132" spans="1:13">
      <c r="A132" s="174" t="s">
        <v>79</v>
      </c>
      <c r="B132" s="208">
        <f>מנועים!G75</f>
        <v>0</v>
      </c>
      <c r="C132" s="246">
        <f>IF(מנועים!G75="",0,IF(מנועים!I75="כן",((מנועים!E75*(מנועים!K75^3/מנועים!J75^3))/קבועים!B132*מנועים!F75*מנועים!H75),((מנועים!E75/קבועים!B132*מנועים!F75*מנועים!H75))))</f>
        <v>0</v>
      </c>
      <c r="D132" s="171">
        <f t="shared" si="2"/>
        <v>0</v>
      </c>
      <c r="G132" s="32"/>
      <c r="K132" s="171"/>
      <c r="M132" s="171"/>
    </row>
    <row r="133" spans="1:13">
      <c r="A133" s="174" t="s">
        <v>80</v>
      </c>
      <c r="B133" s="208">
        <f>מנועים!G76</f>
        <v>0</v>
      </c>
      <c r="C133" s="246">
        <f>IF(מנועים!G76="",0,IF(מנועים!I76="כן",((מנועים!E76*(מנועים!K76^3/מנועים!J76^3))/קבועים!B133*מנועים!F76*מנועים!H76),((מנועים!E76/קבועים!B133*מנועים!F76*מנועים!H76))))</f>
        <v>0</v>
      </c>
      <c r="D133" s="171">
        <f t="shared" si="2"/>
        <v>0</v>
      </c>
      <c r="G133" s="32"/>
      <c r="K133" s="171"/>
      <c r="M133" s="171"/>
    </row>
    <row r="134" spans="1:13">
      <c r="A134" s="174" t="s">
        <v>81</v>
      </c>
      <c r="B134" s="208">
        <f>מנועים!G77</f>
        <v>0</v>
      </c>
      <c r="C134" s="246">
        <f>IF(מנועים!G77="",0,IF(מנועים!I77="כן",((מנועים!E77*(מנועים!K77^3/מנועים!J77^3))/קבועים!B134*מנועים!F77*מנועים!H77),((מנועים!E77/קבועים!B134*מנועים!F77*מנועים!H77))))</f>
        <v>0</v>
      </c>
      <c r="D134" s="171">
        <f t="shared" si="2"/>
        <v>0</v>
      </c>
      <c r="G134" s="32"/>
      <c r="K134" s="171"/>
      <c r="M134" s="171"/>
    </row>
    <row r="135" spans="1:13">
      <c r="A135" s="174" t="s">
        <v>82</v>
      </c>
      <c r="B135" s="208">
        <f>מנועים!G78</f>
        <v>0</v>
      </c>
      <c r="C135" s="246">
        <f>IF(מנועים!G78="",0,IF(מנועים!I78="כן",((מנועים!E78*(מנועים!K78^3/מנועים!J78^3))/קבועים!B135*מנועים!F78*מנועים!H78),((מנועים!E78/קבועים!B135*מנועים!F78*מנועים!H78))))</f>
        <v>0</v>
      </c>
      <c r="D135" s="171">
        <f t="shared" si="2"/>
        <v>0</v>
      </c>
      <c r="G135" s="32"/>
      <c r="K135" s="171"/>
      <c r="M135" s="171"/>
    </row>
    <row r="136" spans="1:13">
      <c r="A136" s="174" t="s">
        <v>322</v>
      </c>
      <c r="B136" s="208">
        <f>מנועים!G79</f>
        <v>0</v>
      </c>
      <c r="C136" s="246">
        <f>IF(מנועים!G79="",0,IF(מנועים!I79="כן",((מנועים!E79*(מנועים!K79^3/מנועים!J79^3))/קבועים!B136*מנועים!F79*מנועים!H79),((מנועים!E79/קבועים!B136*מנועים!F79*מנועים!H79))))</f>
        <v>0</v>
      </c>
      <c r="D136" s="171">
        <f t="shared" ref="D136:D141" si="3">C136*$C$68</f>
        <v>0</v>
      </c>
      <c r="G136" s="32"/>
      <c r="K136" s="171"/>
      <c r="M136" s="171"/>
    </row>
    <row r="137" spans="1:13">
      <c r="A137" s="174" t="s">
        <v>323</v>
      </c>
      <c r="B137" s="208">
        <f>מנועים!G80</f>
        <v>0</v>
      </c>
      <c r="C137" s="246">
        <f>IF(מנועים!G80="",0,IF(מנועים!I80="כן",((מנועים!E80*(מנועים!K80^3/מנועים!J80^3))/קבועים!B137*מנועים!F80*מנועים!H80),((מנועים!E80/קבועים!B137*מנועים!F80*מנועים!H80))))</f>
        <v>0</v>
      </c>
      <c r="D137" s="171">
        <f t="shared" si="3"/>
        <v>0</v>
      </c>
      <c r="G137" s="32"/>
      <c r="K137" s="171"/>
      <c r="M137" s="171"/>
    </row>
    <row r="138" spans="1:13">
      <c r="A138" s="174" t="s">
        <v>324</v>
      </c>
      <c r="B138" s="208">
        <f>מנועים!G81</f>
        <v>0</v>
      </c>
      <c r="C138" s="246">
        <f>IF(מנועים!G81="",0,IF(מנועים!I81="כן",((מנועים!E81*(מנועים!K81^3/מנועים!J81^3))/קבועים!B138*מנועים!F81*מנועים!H81),((מנועים!E81/קבועים!B138*מנועים!F81*מנועים!H81))))</f>
        <v>0</v>
      </c>
      <c r="D138" s="171">
        <f t="shared" si="3"/>
        <v>0</v>
      </c>
      <c r="G138" s="32"/>
      <c r="K138" s="171"/>
      <c r="M138" s="171"/>
    </row>
    <row r="139" spans="1:13">
      <c r="A139" s="174" t="s">
        <v>325</v>
      </c>
      <c r="B139" s="208">
        <f>מנועים!G82</f>
        <v>0</v>
      </c>
      <c r="C139" s="246">
        <f>IF(מנועים!G82="",0,IF(מנועים!I82="כן",((מנועים!E82*(מנועים!K82^3/מנועים!J82^3))/קבועים!B139*מנועים!F82*מנועים!H82),((מנועים!E82/קבועים!B139*מנועים!F82*מנועים!H82))))</f>
        <v>0</v>
      </c>
      <c r="D139" s="171">
        <f t="shared" si="3"/>
        <v>0</v>
      </c>
      <c r="G139" s="32"/>
      <c r="K139" s="171"/>
      <c r="M139" s="171"/>
    </row>
    <row r="140" spans="1:13">
      <c r="A140" s="174" t="s">
        <v>326</v>
      </c>
      <c r="B140" s="208">
        <f>מנועים!G83</f>
        <v>0</v>
      </c>
      <c r="C140" s="246">
        <f>IF(מנועים!G83="",0,IF(מנועים!I83="כן",((מנועים!E83*(מנועים!K83^3/מנועים!J83^3))/קבועים!B140*מנועים!F83*מנועים!H83),((מנועים!E83/קבועים!B140*מנועים!F83*מנועים!H83))))</f>
        <v>0</v>
      </c>
      <c r="D140" s="171">
        <f t="shared" si="3"/>
        <v>0</v>
      </c>
      <c r="G140" s="32"/>
      <c r="K140" s="171"/>
      <c r="M140" s="171"/>
    </row>
    <row r="141" spans="1:13">
      <c r="A141" s="174" t="s">
        <v>327</v>
      </c>
      <c r="B141" s="208">
        <f>מנועים!G84</f>
        <v>0</v>
      </c>
      <c r="C141" s="246">
        <f>IF(מנועים!G84="",0,IF(מנועים!I84="כן",((מנועים!E84*(מנועים!K84^3/מנועים!J84^3))/קבועים!B141*מנועים!F84*מנועים!H84),((מנועים!E84/קבועים!B141*מנועים!F84*מנועים!H84))))</f>
        <v>0</v>
      </c>
      <c r="D141" s="171">
        <f t="shared" si="3"/>
        <v>0</v>
      </c>
      <c r="G141" s="32"/>
      <c r="K141" s="171"/>
      <c r="M141" s="171"/>
    </row>
    <row r="142" spans="1:13">
      <c r="D142" s="171"/>
    </row>
    <row r="143" spans="1:13">
      <c r="A143" s="174" t="s">
        <v>76</v>
      </c>
      <c r="B143" s="171">
        <f>SUM(D126:D141)</f>
        <v>0</v>
      </c>
      <c r="D143" s="171"/>
    </row>
    <row r="144" spans="1:13">
      <c r="A144" s="174" t="s">
        <v>196</v>
      </c>
      <c r="B144" s="171">
        <f>SUM(C126:C141)</f>
        <v>0</v>
      </c>
      <c r="D144" s="171"/>
    </row>
    <row r="145" spans="1:13">
      <c r="D145" s="171"/>
    </row>
    <row r="146" spans="1:13">
      <c r="A146" s="194" t="s">
        <v>190</v>
      </c>
      <c r="D146" s="171"/>
    </row>
    <row r="147" spans="1:13">
      <c r="D147" s="171"/>
    </row>
    <row r="148" spans="1:13">
      <c r="A148" s="174" t="s">
        <v>194</v>
      </c>
      <c r="B148" s="171">
        <f>B83-B122</f>
        <v>0</v>
      </c>
    </row>
    <row r="149" spans="1:13">
      <c r="A149" s="174" t="s">
        <v>195</v>
      </c>
      <c r="B149" s="171">
        <f>B84-B123</f>
        <v>0</v>
      </c>
    </row>
    <row r="151" spans="1:13">
      <c r="A151" s="174" t="s">
        <v>192</v>
      </c>
      <c r="B151" s="171">
        <f>B148*'פרטים כלליים, עלויות ותוצאות'!D36</f>
        <v>0</v>
      </c>
    </row>
    <row r="152" spans="1:13">
      <c r="A152" s="174" t="s">
        <v>193</v>
      </c>
      <c r="B152" s="171">
        <f>B149*'פרטים כלליים, עלויות ותוצאות'!D36</f>
        <v>0</v>
      </c>
    </row>
    <row r="154" spans="1:13">
      <c r="A154" s="199" t="s">
        <v>98</v>
      </c>
      <c r="D154" s="171"/>
    </row>
    <row r="155" spans="1:13" ht="30">
      <c r="A155" s="32" t="s">
        <v>48</v>
      </c>
      <c r="B155" s="132" t="s">
        <v>101</v>
      </c>
      <c r="C155" s="32" t="s">
        <v>317</v>
      </c>
      <c r="D155" s="205" t="s">
        <v>2388</v>
      </c>
      <c r="E155" s="132" t="s">
        <v>99</v>
      </c>
      <c r="F155" s="32" t="s">
        <v>100</v>
      </c>
      <c r="G155" s="32" t="s">
        <v>103</v>
      </c>
      <c r="H155" s="32"/>
      <c r="I155" s="171"/>
      <c r="J155" s="32"/>
      <c r="K155" s="171"/>
      <c r="L155" s="32"/>
      <c r="M155" s="171"/>
    </row>
    <row r="156" spans="1:13">
      <c r="A156" s="171" t="s">
        <v>39</v>
      </c>
      <c r="B156" s="171" t="s">
        <v>46</v>
      </c>
      <c r="C156" s="195">
        <f>IF(B84&gt;0,B84,0)</f>
        <v>0</v>
      </c>
      <c r="D156" s="182">
        <f>IF(מנועים!E17&gt;0,C156/מנועים!E17,0)</f>
        <v>0</v>
      </c>
      <c r="E156" s="202">
        <f>B123</f>
        <v>0</v>
      </c>
      <c r="F156" s="171">
        <f>C156-E156</f>
        <v>0</v>
      </c>
      <c r="G156" s="204">
        <f>IF(F156=0,0,F156/C156)</f>
        <v>0</v>
      </c>
      <c r="H156" s="204"/>
      <c r="I156" s="171"/>
      <c r="J156" s="32"/>
      <c r="K156" s="171"/>
      <c r="L156" s="32"/>
      <c r="M156" s="171"/>
    </row>
    <row r="157" spans="1:13" s="246" customFormat="1">
      <c r="C157" s="195"/>
      <c r="D157" s="182"/>
      <c r="E157" s="202"/>
      <c r="G157" s="204"/>
      <c r="H157" s="204"/>
      <c r="J157" s="243"/>
      <c r="L157" s="243"/>
    </row>
    <row r="158" spans="1:13">
      <c r="B158" s="211"/>
      <c r="C158" s="200"/>
    </row>
    <row r="159" spans="1:13" s="191" customFormat="1" ht="18">
      <c r="A159" s="209" t="s">
        <v>2391</v>
      </c>
      <c r="B159" s="209"/>
      <c r="C159" s="209"/>
      <c r="G159" s="192"/>
      <c r="I159" s="193"/>
      <c r="K159" s="193"/>
      <c r="M159" s="193"/>
    </row>
    <row r="160" spans="1:13" s="32" customFormat="1"/>
    <row r="161" spans="1:6" s="32" customFormat="1" ht="30">
      <c r="A161" s="101" t="s">
        <v>2390</v>
      </c>
      <c r="B161" s="212" t="s">
        <v>39</v>
      </c>
      <c r="C161" s="212"/>
      <c r="E161" s="212"/>
      <c r="F161" s="212"/>
    </row>
    <row r="162" spans="1:6" s="32" customFormat="1">
      <c r="A162" s="171" t="s">
        <v>285</v>
      </c>
      <c r="B162" s="253" t="e">
        <f>#REF!</f>
        <v>#REF!</v>
      </c>
      <c r="C162" s="213"/>
      <c r="E162" s="214"/>
      <c r="F162" s="214"/>
    </row>
    <row r="163" spans="1:6" s="32" customFormat="1">
      <c r="A163" s="171" t="s">
        <v>286</v>
      </c>
      <c r="B163" s="254" t="e">
        <f>SUM(B164:B173)</f>
        <v>#REF!</v>
      </c>
      <c r="C163" s="171"/>
      <c r="E163" s="171"/>
      <c r="F163" s="171"/>
    </row>
    <row r="164" spans="1:6" s="32" customFormat="1">
      <c r="A164" s="171" t="s">
        <v>60</v>
      </c>
      <c r="B164" s="254" t="e">
        <f>#REF!</f>
        <v>#REF!</v>
      </c>
      <c r="C164" s="171"/>
      <c r="E164" s="171"/>
      <c r="F164" s="171"/>
    </row>
    <row r="165" spans="1:6" s="32" customFormat="1">
      <c r="A165" s="171" t="s">
        <v>71</v>
      </c>
      <c r="B165" s="254" t="e">
        <f>#REF!</f>
        <v>#REF!</v>
      </c>
      <c r="C165" s="171"/>
      <c r="E165" s="171"/>
      <c r="F165" s="171"/>
    </row>
    <row r="166" spans="1:6" s="32" customFormat="1">
      <c r="A166" s="171" t="s">
        <v>72</v>
      </c>
      <c r="B166" s="254" t="e">
        <f>#REF!</f>
        <v>#REF!</v>
      </c>
      <c r="C166" s="171"/>
      <c r="E166" s="171"/>
      <c r="F166" s="171"/>
    </row>
    <row r="167" spans="1:6" s="32" customFormat="1">
      <c r="A167" s="171" t="s">
        <v>73</v>
      </c>
      <c r="B167" s="254" t="e">
        <f>#REF!</f>
        <v>#REF!</v>
      </c>
      <c r="C167" s="171"/>
      <c r="E167" s="171"/>
      <c r="F167" s="171"/>
    </row>
    <row r="168" spans="1:6" s="32" customFormat="1">
      <c r="A168" s="171" t="s">
        <v>74</v>
      </c>
      <c r="B168" s="254" t="e">
        <f>#REF!</f>
        <v>#REF!</v>
      </c>
      <c r="C168" s="171"/>
      <c r="E168" s="171"/>
      <c r="F168" s="171"/>
    </row>
    <row r="169" spans="1:6" s="32" customFormat="1">
      <c r="A169" s="171" t="s">
        <v>75</v>
      </c>
      <c r="B169" s="254" t="e">
        <f>#REF!</f>
        <v>#REF!</v>
      </c>
      <c r="C169" s="171"/>
      <c r="E169" s="171"/>
      <c r="F169" s="171"/>
    </row>
    <row r="170" spans="1:6" s="32" customFormat="1">
      <c r="A170" s="171" t="s">
        <v>79</v>
      </c>
      <c r="B170" s="254" t="e">
        <f>#REF!</f>
        <v>#REF!</v>
      </c>
      <c r="C170" s="171"/>
      <c r="E170" s="171"/>
      <c r="F170" s="171"/>
    </row>
    <row r="171" spans="1:6" s="32" customFormat="1">
      <c r="A171" s="171" t="s">
        <v>80</v>
      </c>
      <c r="B171" s="254" t="e">
        <f>#REF!</f>
        <v>#REF!</v>
      </c>
      <c r="C171" s="171"/>
      <c r="E171" s="171"/>
      <c r="F171" s="171"/>
    </row>
    <row r="172" spans="1:6" s="32" customFormat="1">
      <c r="A172" s="171" t="s">
        <v>81</v>
      </c>
      <c r="B172" s="254" t="e">
        <f>#REF!</f>
        <v>#REF!</v>
      </c>
      <c r="C172" s="171"/>
      <c r="E172" s="171"/>
      <c r="F172" s="171"/>
    </row>
    <row r="173" spans="1:6" s="32" customFormat="1">
      <c r="A173" s="171" t="s">
        <v>82</v>
      </c>
      <c r="B173" s="254" t="e">
        <f>#REF!</f>
        <v>#REF!</v>
      </c>
      <c r="C173" s="171"/>
      <c r="E173" s="171"/>
      <c r="F173" s="171"/>
    </row>
    <row r="174" spans="1:6" s="32" customFormat="1" ht="30">
      <c r="A174" s="132" t="s">
        <v>337</v>
      </c>
      <c r="B174" s="255" t="e">
        <f>SUM(B162:B163)</f>
        <v>#REF!</v>
      </c>
      <c r="C174" s="215"/>
      <c r="E174" s="215"/>
      <c r="F174" s="215"/>
    </row>
    <row r="175" spans="1:6" s="32" customFormat="1">
      <c r="A175" s="132"/>
      <c r="B175" s="255"/>
      <c r="C175" s="215"/>
      <c r="D175" s="215"/>
      <c r="E175" s="215"/>
      <c r="F175" s="215"/>
    </row>
    <row r="176" spans="1:6" s="32" customFormat="1">
      <c r="A176" s="32" t="s">
        <v>287</v>
      </c>
      <c r="B176" s="255"/>
      <c r="C176" s="215"/>
      <c r="D176" s="215"/>
      <c r="E176" s="215"/>
      <c r="F176" s="215"/>
    </row>
    <row r="177" spans="1:26" s="32" customFormat="1">
      <c r="A177" s="171" t="s">
        <v>60</v>
      </c>
      <c r="B177" s="256" t="e">
        <f>#REF!</f>
        <v>#REF!</v>
      </c>
      <c r="C177" s="171"/>
      <c r="D177" s="171"/>
      <c r="E177" s="171"/>
      <c r="F177" s="171"/>
    </row>
    <row r="178" spans="1:26" s="32" customFormat="1">
      <c r="A178" s="171" t="s">
        <v>71</v>
      </c>
      <c r="B178" s="256" t="e">
        <f>#REF!</f>
        <v>#REF!</v>
      </c>
      <c r="C178" s="171"/>
      <c r="D178" s="171"/>
      <c r="E178" s="171"/>
      <c r="F178" s="171"/>
    </row>
    <row r="179" spans="1:26" s="32" customFormat="1">
      <c r="A179" s="171" t="s">
        <v>72</v>
      </c>
      <c r="B179" s="256" t="e">
        <f>#REF!</f>
        <v>#REF!</v>
      </c>
      <c r="C179" s="171"/>
      <c r="D179" s="171"/>
      <c r="E179" s="171"/>
      <c r="F179" s="171"/>
    </row>
    <row r="180" spans="1:26" s="32" customFormat="1">
      <c r="A180" s="171" t="s">
        <v>73</v>
      </c>
      <c r="B180" s="256" t="e">
        <f>#REF!</f>
        <v>#REF!</v>
      </c>
      <c r="C180" s="171"/>
      <c r="D180" s="171"/>
      <c r="E180" s="171"/>
      <c r="F180" s="171"/>
    </row>
    <row r="181" spans="1:26" s="32" customFormat="1">
      <c r="A181" s="171" t="s">
        <v>74</v>
      </c>
      <c r="B181" s="256" t="e">
        <f>#REF!</f>
        <v>#REF!</v>
      </c>
      <c r="C181" s="171"/>
      <c r="D181" s="171"/>
      <c r="E181" s="171"/>
      <c r="F181" s="171"/>
    </row>
    <row r="182" spans="1:26" s="32" customFormat="1">
      <c r="A182" s="171" t="s">
        <v>75</v>
      </c>
      <c r="B182" s="256" t="e">
        <f>#REF!</f>
        <v>#REF!</v>
      </c>
      <c r="C182" s="171"/>
      <c r="D182" s="171"/>
      <c r="E182" s="171"/>
      <c r="F182" s="171"/>
    </row>
    <row r="183" spans="1:26" s="32" customFormat="1">
      <c r="A183" s="171" t="s">
        <v>79</v>
      </c>
      <c r="B183" s="256" t="e">
        <f>#REF!</f>
        <v>#REF!</v>
      </c>
      <c r="C183" s="171"/>
      <c r="D183" s="171"/>
      <c r="E183" s="171"/>
      <c r="F183" s="171"/>
    </row>
    <row r="184" spans="1:26" s="32" customFormat="1">
      <c r="A184" s="171" t="s">
        <v>80</v>
      </c>
      <c r="B184" s="256" t="e">
        <f>#REF!</f>
        <v>#REF!</v>
      </c>
      <c r="C184" s="171"/>
      <c r="D184" s="171"/>
      <c r="E184" s="171"/>
      <c r="F184" s="171"/>
    </row>
    <row r="185" spans="1:26" s="32" customFormat="1">
      <c r="A185" s="171" t="s">
        <v>81</v>
      </c>
      <c r="B185" s="256" t="e">
        <f>#REF!</f>
        <v>#REF!</v>
      </c>
      <c r="C185" s="171"/>
      <c r="D185" s="171"/>
      <c r="E185" s="171"/>
      <c r="F185" s="171"/>
    </row>
    <row r="186" spans="1:26" s="32" customFormat="1">
      <c r="A186" s="171" t="s">
        <v>82</v>
      </c>
      <c r="B186" s="256" t="e">
        <f>#REF!</f>
        <v>#REF!</v>
      </c>
      <c r="C186" s="171"/>
      <c r="D186" s="171"/>
      <c r="E186" s="171"/>
      <c r="F186" s="171"/>
    </row>
    <row r="187" spans="1:26" s="32" customFormat="1">
      <c r="A187" s="32" t="s">
        <v>165</v>
      </c>
      <c r="B187" s="254" t="e">
        <f>SUM(B177:B186)</f>
        <v>#REF!</v>
      </c>
      <c r="C187" s="171"/>
      <c r="D187" s="204"/>
      <c r="E187" s="171"/>
      <c r="F187" s="171"/>
    </row>
    <row r="188" spans="1:26" s="32" customFormat="1"/>
    <row r="189" spans="1:26" s="32" customFormat="1">
      <c r="A189" s="32" t="s">
        <v>296</v>
      </c>
      <c r="F189" s="216" t="s">
        <v>354</v>
      </c>
    </row>
    <row r="190" spans="1:26">
      <c r="A190" s="174" t="s">
        <v>169</v>
      </c>
      <c r="B190" s="217" t="s">
        <v>275</v>
      </c>
      <c r="C190" s="216" t="s">
        <v>293</v>
      </c>
      <c r="D190" s="216" t="s">
        <v>294</v>
      </c>
      <c r="E190" s="216" t="s">
        <v>339</v>
      </c>
      <c r="F190" s="216" t="s">
        <v>340</v>
      </c>
      <c r="G190" s="216" t="s">
        <v>341</v>
      </c>
      <c r="H190" s="216" t="s">
        <v>342</v>
      </c>
      <c r="I190" s="216" t="s">
        <v>343</v>
      </c>
      <c r="J190" s="216" t="s">
        <v>344</v>
      </c>
      <c r="K190" s="216" t="s">
        <v>345</v>
      </c>
      <c r="L190" s="216" t="s">
        <v>346</v>
      </c>
      <c r="M190" s="216" t="s">
        <v>347</v>
      </c>
      <c r="N190" s="216" t="s">
        <v>348</v>
      </c>
      <c r="O190" s="216" t="s">
        <v>349</v>
      </c>
      <c r="P190" s="216" t="s">
        <v>350</v>
      </c>
      <c r="Q190" s="216" t="s">
        <v>351</v>
      </c>
      <c r="R190" s="216" t="s">
        <v>352</v>
      </c>
      <c r="S190" s="216" t="s">
        <v>353</v>
      </c>
      <c r="T190" s="216" t="s">
        <v>368</v>
      </c>
      <c r="U190" s="216" t="s">
        <v>369</v>
      </c>
      <c r="V190" s="216" t="s">
        <v>370</v>
      </c>
      <c r="W190" s="216" t="s">
        <v>371</v>
      </c>
      <c r="X190" s="216" t="s">
        <v>372</v>
      </c>
      <c r="Y190" s="32"/>
      <c r="Z190" s="32"/>
    </row>
    <row r="191" spans="1:26" ht="14.25">
      <c r="A191" s="175" t="s">
        <v>203</v>
      </c>
      <c r="B191" s="207">
        <f>IF(OR(E191=0,D191=0),0,IRR(D191:S191,-10%))</f>
        <v>0</v>
      </c>
      <c r="C191" s="203">
        <f>SUM('פרטים כלליים, עלויות ותוצאות'!$D$41:$D$69)</f>
        <v>0</v>
      </c>
      <c r="D191" s="203">
        <f t="shared" ref="D191" si="4">-C191</f>
        <v>0</v>
      </c>
      <c r="E191" s="203">
        <f>'אמדן כלכלי'!C39</f>
        <v>0</v>
      </c>
      <c r="F191" s="210">
        <f>$E$191</f>
        <v>0</v>
      </c>
      <c r="G191" s="210">
        <f t="shared" ref="G191:S191" si="5">$E$191</f>
        <v>0</v>
      </c>
      <c r="H191" s="210">
        <f t="shared" si="5"/>
        <v>0</v>
      </c>
      <c r="I191" s="210">
        <f t="shared" si="5"/>
        <v>0</v>
      </c>
      <c r="J191" s="210">
        <f t="shared" si="5"/>
        <v>0</v>
      </c>
      <c r="K191" s="210">
        <f t="shared" si="5"/>
        <v>0</v>
      </c>
      <c r="L191" s="210">
        <f t="shared" si="5"/>
        <v>0</v>
      </c>
      <c r="M191" s="210">
        <f t="shared" si="5"/>
        <v>0</v>
      </c>
      <c r="N191" s="210">
        <f t="shared" si="5"/>
        <v>0</v>
      </c>
      <c r="O191" s="210">
        <f t="shared" si="5"/>
        <v>0</v>
      </c>
      <c r="P191" s="210">
        <f t="shared" si="5"/>
        <v>0</v>
      </c>
      <c r="Q191" s="210">
        <f t="shared" si="5"/>
        <v>0</v>
      </c>
      <c r="R191" s="210">
        <f t="shared" si="5"/>
        <v>0</v>
      </c>
      <c r="S191" s="210">
        <f t="shared" si="5"/>
        <v>0</v>
      </c>
    </row>
    <row r="193" spans="1:13">
      <c r="A193" s="175" t="s">
        <v>295</v>
      </c>
      <c r="B193" s="198">
        <f>-'פרטים כלליים, עלויות ותוצאות'!D70</f>
        <v>0</v>
      </c>
    </row>
    <row r="194" spans="1:13">
      <c r="A194" s="175"/>
      <c r="B194" s="198"/>
    </row>
    <row r="195" spans="1:13">
      <c r="A195" s="171"/>
    </row>
    <row r="196" spans="1:13">
      <c r="A196" s="174" t="s">
        <v>277</v>
      </c>
      <c r="B196" s="198"/>
      <c r="D196" s="32" t="s">
        <v>200</v>
      </c>
      <c r="E196" s="32" t="s">
        <v>209</v>
      </c>
    </row>
    <row r="197" spans="1:13">
      <c r="A197" s="146" t="s">
        <v>41</v>
      </c>
      <c r="B197" s="218" t="s">
        <v>47</v>
      </c>
      <c r="C197" s="264">
        <v>20</v>
      </c>
      <c r="D197" s="266" t="s">
        <v>2405</v>
      </c>
      <c r="E197" s="220"/>
    </row>
    <row r="198" spans="1:13">
      <c r="A198" s="146" t="s">
        <v>49</v>
      </c>
      <c r="B198" s="170" t="s">
        <v>45</v>
      </c>
      <c r="C198" s="264">
        <v>2.9</v>
      </c>
      <c r="D198" s="266" t="s">
        <v>2405</v>
      </c>
    </row>
    <row r="199" spans="1:13">
      <c r="A199" s="146" t="s">
        <v>39</v>
      </c>
      <c r="B199" s="170" t="s">
        <v>46</v>
      </c>
      <c r="C199" s="219">
        <v>0.47</v>
      </c>
      <c r="D199" s="200" t="s">
        <v>281</v>
      </c>
    </row>
    <row r="200" spans="1:13" ht="29.25">
      <c r="A200" s="146" t="s">
        <v>42</v>
      </c>
      <c r="B200" s="170" t="s">
        <v>43</v>
      </c>
      <c r="C200" s="264">
        <f>(1500+22)*0.98*0.001</f>
        <v>1.49156</v>
      </c>
      <c r="D200" s="221" t="s">
        <v>2403</v>
      </c>
      <c r="E200" s="265" t="s">
        <v>2400</v>
      </c>
      <c r="F200" s="848" t="s">
        <v>2401</v>
      </c>
      <c r="G200" s="849"/>
    </row>
    <row r="201" spans="1:13" ht="29.25">
      <c r="A201" s="146" t="s">
        <v>40</v>
      </c>
      <c r="B201" s="170" t="s">
        <v>43</v>
      </c>
      <c r="C201" s="264">
        <f>(1800+2900)*0.000845*1.15</f>
        <v>4.5672249999999996</v>
      </c>
      <c r="D201" s="221" t="s">
        <v>2404</v>
      </c>
      <c r="E201" s="265" t="s">
        <v>2399</v>
      </c>
      <c r="F201" s="848" t="s">
        <v>2402</v>
      </c>
      <c r="G201" s="849"/>
    </row>
    <row r="202" spans="1:13">
      <c r="A202" s="171"/>
    </row>
    <row r="203" spans="1:13">
      <c r="A203" s="171"/>
    </row>
    <row r="204" spans="1:13">
      <c r="A204" s="171"/>
    </row>
    <row r="205" spans="1:13" s="246" customFormat="1">
      <c r="A205" s="243" t="s">
        <v>2365</v>
      </c>
      <c r="D205" s="243"/>
      <c r="I205" s="243"/>
      <c r="K205" s="243"/>
      <c r="M205" s="243"/>
    </row>
    <row r="206" spans="1:13" s="246" customFormat="1" ht="45">
      <c r="A206" s="201"/>
      <c r="B206" s="257" t="s">
        <v>2366</v>
      </c>
      <c r="C206" s="257" t="s">
        <v>2367</v>
      </c>
      <c r="D206" s="243"/>
      <c r="I206" s="243"/>
      <c r="K206" s="243"/>
      <c r="M206" s="243"/>
    </row>
    <row r="207" spans="1:13" s="246" customFormat="1">
      <c r="A207" s="201" t="s">
        <v>2389</v>
      </c>
      <c r="B207" s="201" t="e">
        <f>#REF!</f>
        <v>#REF!</v>
      </c>
      <c r="C207" s="201" t="e">
        <f>#REF!</f>
        <v>#REF!</v>
      </c>
      <c r="D207" s="243"/>
      <c r="I207" s="243"/>
      <c r="K207" s="243"/>
      <c r="M207" s="243"/>
    </row>
    <row r="208" spans="1:13" s="246" customFormat="1">
      <c r="A208" s="201" t="s">
        <v>202</v>
      </c>
      <c r="B208" s="258" t="e">
        <f>#REF!</f>
        <v>#REF!</v>
      </c>
      <c r="C208" s="258" t="e">
        <f>#REF!</f>
        <v>#REF!</v>
      </c>
      <c r="D208" s="243"/>
      <c r="I208" s="243"/>
      <c r="K208" s="243"/>
      <c r="M208" s="243"/>
    </row>
    <row r="209" spans="1:13">
      <c r="A209" s="201" t="s">
        <v>2346</v>
      </c>
      <c r="B209" s="201" t="e">
        <f>#REF!</f>
        <v>#REF!</v>
      </c>
      <c r="C209" s="201" t="e">
        <f>#REF!</f>
        <v>#REF!</v>
      </c>
    </row>
    <row r="210" spans="1:13" s="246" customFormat="1">
      <c r="A210" s="201" t="s">
        <v>203</v>
      </c>
      <c r="B210" s="201">
        <f>B149</f>
        <v>0</v>
      </c>
      <c r="C210" s="201">
        <f>B152</f>
        <v>0</v>
      </c>
      <c r="D210" s="243"/>
      <c r="I210" s="243"/>
      <c r="K210" s="243"/>
      <c r="M210" s="243"/>
    </row>
    <row r="211" spans="1:13" s="260" customFormat="1">
      <c r="A211" s="201" t="s">
        <v>2376</v>
      </c>
      <c r="B211" s="201" t="e">
        <f>#REF!</f>
        <v>#REF!</v>
      </c>
      <c r="C211" s="201" t="e">
        <f>#REF!</f>
        <v>#REF!</v>
      </c>
      <c r="D211" s="243"/>
      <c r="I211" s="243"/>
      <c r="K211" s="243"/>
      <c r="M211" s="243"/>
    </row>
    <row r="212" spans="1:13" s="260" customFormat="1">
      <c r="A212" s="201" t="s">
        <v>2377</v>
      </c>
      <c r="B212" s="201" t="e">
        <f>#REF!</f>
        <v>#REF!</v>
      </c>
      <c r="C212" s="201" t="e">
        <f>#REF!</f>
        <v>#REF!</v>
      </c>
      <c r="D212" s="243"/>
      <c r="I212" s="243"/>
      <c r="K212" s="243"/>
      <c r="M212" s="243"/>
    </row>
    <row r="213" spans="1:13" s="246" customFormat="1">
      <c r="A213" s="201" t="s">
        <v>204</v>
      </c>
      <c r="B213" s="201" t="e">
        <f>#REF!</f>
        <v>#REF!</v>
      </c>
      <c r="C213" s="201" t="e">
        <f>B213*'פרטים כלליים, עלויות ותוצאות'!$D$36</f>
        <v>#REF!</v>
      </c>
      <c r="D213" s="243"/>
      <c r="I213" s="243"/>
      <c r="K213" s="243"/>
      <c r="M213" s="243"/>
    </row>
    <row r="214" spans="1:13">
      <c r="A214" s="242" t="s">
        <v>165</v>
      </c>
      <c r="B214" s="201" t="e">
        <f>SUM(B207:B213)</f>
        <v>#REF!</v>
      </c>
      <c r="C214" s="201" t="e">
        <f>SUM(C207:C213)</f>
        <v>#REF!</v>
      </c>
    </row>
    <row r="215" spans="1:13">
      <c r="A215" s="171"/>
    </row>
    <row r="216" spans="1:13" s="191" customFormat="1" ht="18.75" thickBot="1">
      <c r="A216" s="209" t="s">
        <v>2168</v>
      </c>
      <c r="B216" s="209"/>
      <c r="C216" s="209"/>
      <c r="G216" s="192"/>
      <c r="I216" s="193"/>
      <c r="K216" s="193"/>
      <c r="M216" s="193"/>
    </row>
    <row r="217" spans="1:13">
      <c r="A217" s="175"/>
    </row>
    <row r="219" spans="1:13">
      <c r="A219" s="174" t="s">
        <v>2174</v>
      </c>
      <c r="B219" s="222"/>
      <c r="D219" s="174" t="s">
        <v>2178</v>
      </c>
      <c r="E219" s="223" t="s">
        <v>1</v>
      </c>
      <c r="F219" s="223" t="s">
        <v>590</v>
      </c>
      <c r="G219" s="229"/>
      <c r="H219" s="230"/>
    </row>
    <row r="220" spans="1:13">
      <c r="B220" s="224" t="s">
        <v>378</v>
      </c>
      <c r="C220" s="224">
        <v>100</v>
      </c>
      <c r="E220" s="224" t="s">
        <v>591</v>
      </c>
      <c r="F220" s="224">
        <v>9486</v>
      </c>
      <c r="G220" s="227"/>
      <c r="H220" s="227"/>
    </row>
    <row r="221" spans="1:13">
      <c r="A221" s="171"/>
      <c r="B221" s="224" t="s">
        <v>379</v>
      </c>
      <c r="C221" s="224">
        <v>101</v>
      </c>
      <c r="E221" s="224" t="s">
        <v>592</v>
      </c>
      <c r="F221" s="224">
        <v>967</v>
      </c>
      <c r="G221" s="227"/>
      <c r="H221" s="227"/>
      <c r="K221" s="171"/>
      <c r="M221" s="171"/>
    </row>
    <row r="222" spans="1:13">
      <c r="A222" s="171"/>
      <c r="B222" s="224" t="s">
        <v>380</v>
      </c>
      <c r="C222" s="224">
        <v>102</v>
      </c>
      <c r="E222" s="224" t="s">
        <v>593</v>
      </c>
      <c r="F222" s="224">
        <v>967</v>
      </c>
      <c r="G222" s="227"/>
      <c r="H222" s="227"/>
      <c r="K222" s="171"/>
      <c r="M222" s="171"/>
    </row>
    <row r="223" spans="1:13">
      <c r="A223" s="171"/>
      <c r="B223" s="224" t="s">
        <v>381</v>
      </c>
      <c r="C223" s="224">
        <v>103</v>
      </c>
      <c r="E223" s="224" t="s">
        <v>594</v>
      </c>
      <c r="F223" s="224">
        <v>472</v>
      </c>
      <c r="G223" s="227"/>
      <c r="H223" s="227"/>
      <c r="K223" s="171"/>
      <c r="M223" s="171"/>
    </row>
    <row r="224" spans="1:13">
      <c r="A224" s="171"/>
      <c r="B224" s="224" t="s">
        <v>382</v>
      </c>
      <c r="C224" s="224">
        <v>104</v>
      </c>
      <c r="E224" s="224" t="s">
        <v>595</v>
      </c>
      <c r="F224" s="224">
        <v>473</v>
      </c>
      <c r="I224" s="171"/>
      <c r="K224" s="171"/>
      <c r="M224" s="171"/>
    </row>
    <row r="225" spans="1:13">
      <c r="A225" s="171"/>
      <c r="B225" s="224" t="s">
        <v>383</v>
      </c>
      <c r="C225" s="224">
        <v>105</v>
      </c>
      <c r="E225" s="224" t="s">
        <v>596</v>
      </c>
      <c r="F225" s="224">
        <v>9473</v>
      </c>
      <c r="I225" s="171"/>
      <c r="K225" s="171"/>
      <c r="M225" s="171"/>
    </row>
    <row r="226" spans="1:13">
      <c r="A226" s="171"/>
      <c r="B226" s="224" t="s">
        <v>384</v>
      </c>
      <c r="C226" s="224">
        <v>106</v>
      </c>
      <c r="E226" s="224" t="s">
        <v>597</v>
      </c>
      <c r="F226" s="224">
        <v>935</v>
      </c>
      <c r="I226" s="171"/>
      <c r="K226" s="171"/>
      <c r="M226" s="171"/>
    </row>
    <row r="227" spans="1:13">
      <c r="A227" s="171"/>
      <c r="B227" s="224" t="s">
        <v>385</v>
      </c>
      <c r="C227" s="224">
        <v>107</v>
      </c>
      <c r="E227" s="224" t="s">
        <v>598</v>
      </c>
      <c r="F227" s="224">
        <v>935</v>
      </c>
      <c r="K227" s="171"/>
      <c r="M227" s="171"/>
    </row>
    <row r="228" spans="1:13">
      <c r="A228" s="171"/>
      <c r="B228" s="224" t="s">
        <v>386</v>
      </c>
      <c r="C228" s="224">
        <v>108</v>
      </c>
      <c r="E228" s="224" t="s">
        <v>599</v>
      </c>
      <c r="F228" s="224">
        <v>958</v>
      </c>
      <c r="K228" s="171"/>
      <c r="M228" s="171"/>
    </row>
    <row r="229" spans="1:13">
      <c r="A229" s="171"/>
      <c r="B229" s="224" t="s">
        <v>387</v>
      </c>
      <c r="C229" s="224">
        <v>109</v>
      </c>
      <c r="E229" s="224" t="s">
        <v>600</v>
      </c>
      <c r="F229" s="224">
        <v>958</v>
      </c>
      <c r="K229" s="171"/>
      <c r="M229" s="171"/>
    </row>
    <row r="230" spans="1:13">
      <c r="A230" s="171"/>
      <c r="B230" s="224" t="s">
        <v>388</v>
      </c>
      <c r="C230" s="224">
        <v>110</v>
      </c>
      <c r="E230" s="224" t="s">
        <v>601</v>
      </c>
      <c r="F230" s="224">
        <v>1042</v>
      </c>
      <c r="K230" s="171"/>
      <c r="M230" s="171"/>
    </row>
    <row r="231" spans="1:13">
      <c r="A231" s="171"/>
      <c r="B231" s="224" t="s">
        <v>389</v>
      </c>
      <c r="C231" s="224">
        <v>111</v>
      </c>
      <c r="E231" s="224" t="s">
        <v>602</v>
      </c>
      <c r="F231" s="224">
        <v>1042</v>
      </c>
      <c r="K231" s="171"/>
      <c r="M231" s="171"/>
    </row>
    <row r="232" spans="1:13">
      <c r="A232" s="171"/>
      <c r="B232" s="224" t="s">
        <v>390</v>
      </c>
      <c r="C232" s="224">
        <v>112</v>
      </c>
      <c r="E232" s="224" t="s">
        <v>603</v>
      </c>
      <c r="F232" s="224">
        <v>932</v>
      </c>
      <c r="K232" s="171"/>
      <c r="M232" s="171"/>
    </row>
    <row r="233" spans="1:13">
      <c r="A233" s="171"/>
      <c r="B233" s="224" t="s">
        <v>391</v>
      </c>
      <c r="C233" s="224">
        <v>113</v>
      </c>
      <c r="E233" s="224" t="s">
        <v>604</v>
      </c>
      <c r="F233" s="224">
        <v>932</v>
      </c>
      <c r="K233" s="171"/>
      <c r="M233" s="171"/>
    </row>
    <row r="234" spans="1:13">
      <c r="A234" s="171"/>
      <c r="B234" s="224" t="s">
        <v>392</v>
      </c>
      <c r="C234" s="224">
        <v>114</v>
      </c>
      <c r="E234" s="224" t="s">
        <v>605</v>
      </c>
      <c r="F234" s="224">
        <v>1342</v>
      </c>
      <c r="K234" s="171"/>
      <c r="M234" s="171"/>
    </row>
    <row r="235" spans="1:13">
      <c r="A235" s="171"/>
      <c r="B235" s="224" t="s">
        <v>393</v>
      </c>
      <c r="C235" s="224">
        <v>115</v>
      </c>
      <c r="E235" s="224" t="s">
        <v>606</v>
      </c>
      <c r="F235" s="224">
        <v>968</v>
      </c>
      <c r="K235" s="171"/>
      <c r="M235" s="171"/>
    </row>
    <row r="236" spans="1:13">
      <c r="A236" s="171"/>
      <c r="B236" s="224" t="s">
        <v>394</v>
      </c>
      <c r="C236" s="224">
        <v>116</v>
      </c>
      <c r="E236" s="224" t="s">
        <v>607</v>
      </c>
      <c r="F236" s="224">
        <v>1342</v>
      </c>
      <c r="K236" s="171"/>
      <c r="M236" s="171"/>
    </row>
    <row r="237" spans="1:13">
      <c r="A237" s="171"/>
      <c r="B237" s="224" t="s">
        <v>395</v>
      </c>
      <c r="C237" s="224">
        <v>117</v>
      </c>
      <c r="E237" s="224" t="s">
        <v>608</v>
      </c>
      <c r="F237" s="224">
        <v>9968</v>
      </c>
      <c r="I237" s="171"/>
      <c r="K237" s="171"/>
      <c r="M237" s="171"/>
    </row>
    <row r="238" spans="1:13">
      <c r="A238" s="171"/>
      <c r="B238" s="224" t="s">
        <v>396</v>
      </c>
      <c r="C238" s="224">
        <v>118</v>
      </c>
      <c r="E238" s="224" t="s">
        <v>609</v>
      </c>
      <c r="F238" s="224">
        <v>966</v>
      </c>
      <c r="I238" s="171"/>
      <c r="K238" s="171"/>
      <c r="M238" s="171"/>
    </row>
    <row r="239" spans="1:13">
      <c r="A239" s="171"/>
      <c r="B239" s="224" t="s">
        <v>397</v>
      </c>
      <c r="C239" s="224">
        <v>119</v>
      </c>
      <c r="E239" s="224" t="s">
        <v>610</v>
      </c>
      <c r="F239" s="224">
        <v>961</v>
      </c>
      <c r="I239" s="171"/>
      <c r="K239" s="171"/>
      <c r="M239" s="171"/>
    </row>
    <row r="240" spans="1:13">
      <c r="A240" s="171"/>
      <c r="B240" s="224" t="s">
        <v>398</v>
      </c>
      <c r="C240" s="224">
        <v>120</v>
      </c>
      <c r="E240" s="224" t="s">
        <v>611</v>
      </c>
      <c r="F240" s="224">
        <v>961</v>
      </c>
      <c r="I240" s="171"/>
      <c r="K240" s="171"/>
      <c r="M240" s="171"/>
    </row>
    <row r="241" spans="2:6" s="171" customFormat="1">
      <c r="B241" s="224" t="s">
        <v>399</v>
      </c>
      <c r="C241" s="224">
        <v>121</v>
      </c>
      <c r="D241" s="32"/>
      <c r="E241" s="224" t="s">
        <v>612</v>
      </c>
      <c r="F241" s="224">
        <v>1275</v>
      </c>
    </row>
    <row r="242" spans="2:6" s="171" customFormat="1">
      <c r="B242" s="224" t="s">
        <v>400</v>
      </c>
      <c r="C242" s="224">
        <v>122</v>
      </c>
      <c r="D242" s="32"/>
      <c r="E242" s="224" t="s">
        <v>613</v>
      </c>
      <c r="F242" s="224">
        <v>679</v>
      </c>
    </row>
    <row r="243" spans="2:6" s="171" customFormat="1">
      <c r="B243" s="224" t="s">
        <v>401</v>
      </c>
      <c r="C243" s="224">
        <v>123</v>
      </c>
      <c r="D243" s="32"/>
      <c r="E243" s="224" t="s">
        <v>614</v>
      </c>
      <c r="F243" s="224">
        <v>1115</v>
      </c>
    </row>
    <row r="244" spans="2:6" s="171" customFormat="1">
      <c r="B244" s="224" t="s">
        <v>402</v>
      </c>
      <c r="C244" s="224">
        <v>124</v>
      </c>
      <c r="D244" s="32"/>
      <c r="E244" s="224" t="s">
        <v>615</v>
      </c>
      <c r="F244" s="224">
        <v>819</v>
      </c>
    </row>
    <row r="245" spans="2:6" s="171" customFormat="1">
      <c r="B245" s="224" t="s">
        <v>403</v>
      </c>
      <c r="C245" s="224">
        <v>125</v>
      </c>
      <c r="D245" s="32"/>
      <c r="E245" s="224" t="s">
        <v>616</v>
      </c>
      <c r="F245" s="224">
        <v>175</v>
      </c>
    </row>
    <row r="246" spans="2:6" s="171" customFormat="1">
      <c r="B246" s="224" t="s">
        <v>404</v>
      </c>
      <c r="C246" s="224">
        <v>126</v>
      </c>
      <c r="D246" s="32"/>
      <c r="E246" s="224" t="s">
        <v>617</v>
      </c>
      <c r="F246" s="224">
        <v>2052</v>
      </c>
    </row>
    <row r="247" spans="2:6" s="171" customFormat="1">
      <c r="B247" s="224" t="s">
        <v>405</v>
      </c>
      <c r="C247" s="224">
        <v>127</v>
      </c>
      <c r="D247" s="32"/>
      <c r="E247" s="224" t="s">
        <v>618</v>
      </c>
      <c r="F247" s="224">
        <v>1070</v>
      </c>
    </row>
    <row r="248" spans="2:6" s="171" customFormat="1">
      <c r="B248" s="224" t="s">
        <v>406</v>
      </c>
      <c r="C248" s="224">
        <v>128</v>
      </c>
      <c r="D248" s="32"/>
      <c r="E248" s="224" t="s">
        <v>619</v>
      </c>
      <c r="F248" s="224">
        <v>1220</v>
      </c>
    </row>
    <row r="249" spans="2:6" s="171" customFormat="1">
      <c r="B249" s="224" t="s">
        <v>407</v>
      </c>
      <c r="C249" s="224">
        <v>129</v>
      </c>
      <c r="D249" s="32"/>
      <c r="E249" s="224" t="s">
        <v>620</v>
      </c>
      <c r="F249" s="224">
        <v>182</v>
      </c>
    </row>
    <row r="250" spans="2:6" s="171" customFormat="1">
      <c r="B250" s="224" t="s">
        <v>408</v>
      </c>
      <c r="C250" s="224">
        <v>130</v>
      </c>
      <c r="D250" s="32"/>
      <c r="E250" s="224" t="s">
        <v>621</v>
      </c>
      <c r="F250" s="224">
        <v>369</v>
      </c>
    </row>
    <row r="251" spans="2:6" s="171" customFormat="1">
      <c r="B251" s="224" t="s">
        <v>409</v>
      </c>
      <c r="C251" s="224">
        <v>131</v>
      </c>
      <c r="D251" s="32"/>
      <c r="E251" s="224" t="s">
        <v>622</v>
      </c>
      <c r="F251" s="224">
        <v>3369</v>
      </c>
    </row>
    <row r="252" spans="2:6" s="171" customFormat="1">
      <c r="B252" s="224" t="s">
        <v>410</v>
      </c>
      <c r="C252" s="224">
        <v>132</v>
      </c>
      <c r="D252" s="32"/>
      <c r="E252" s="224" t="s">
        <v>623</v>
      </c>
      <c r="F252" s="224">
        <v>1081</v>
      </c>
    </row>
    <row r="253" spans="2:6" s="171" customFormat="1">
      <c r="B253" s="224" t="s">
        <v>411</v>
      </c>
      <c r="C253" s="224">
        <v>133</v>
      </c>
      <c r="D253" s="32"/>
      <c r="E253" s="224" t="s">
        <v>624</v>
      </c>
      <c r="F253" s="224">
        <v>783</v>
      </c>
    </row>
    <row r="254" spans="2:6" s="171" customFormat="1">
      <c r="B254" s="224" t="s">
        <v>412</v>
      </c>
      <c r="C254" s="224">
        <v>134</v>
      </c>
      <c r="D254" s="32"/>
      <c r="E254" s="224" t="s">
        <v>625</v>
      </c>
      <c r="F254" s="224">
        <v>400</v>
      </c>
    </row>
    <row r="255" spans="2:6" s="171" customFormat="1">
      <c r="B255" s="224" t="s">
        <v>413</v>
      </c>
      <c r="C255" s="224">
        <v>135</v>
      </c>
      <c r="D255" s="32"/>
      <c r="E255" s="224" t="s">
        <v>626</v>
      </c>
      <c r="F255" s="224">
        <v>4011</v>
      </c>
    </row>
    <row r="256" spans="2:6" s="171" customFormat="1">
      <c r="B256" s="224" t="s">
        <v>414</v>
      </c>
      <c r="C256" s="224">
        <v>136</v>
      </c>
      <c r="D256" s="32"/>
      <c r="E256" s="224" t="s">
        <v>627</v>
      </c>
      <c r="F256" s="224">
        <v>3793</v>
      </c>
    </row>
    <row r="257" spans="2:6" s="171" customFormat="1">
      <c r="B257" s="224" t="s">
        <v>415</v>
      </c>
      <c r="C257" s="224">
        <v>137</v>
      </c>
      <c r="D257" s="32"/>
      <c r="E257" s="224" t="s">
        <v>628</v>
      </c>
      <c r="F257" s="224">
        <v>3786</v>
      </c>
    </row>
    <row r="258" spans="2:6" s="171" customFormat="1">
      <c r="B258" s="224" t="s">
        <v>416</v>
      </c>
      <c r="C258" s="224">
        <v>138</v>
      </c>
      <c r="D258" s="32"/>
      <c r="E258" s="224" t="s">
        <v>629</v>
      </c>
      <c r="F258" s="224">
        <v>1311</v>
      </c>
    </row>
    <row r="259" spans="2:6" s="171" customFormat="1">
      <c r="B259" s="224" t="s">
        <v>417</v>
      </c>
      <c r="C259" s="224">
        <v>139</v>
      </c>
      <c r="D259" s="32"/>
      <c r="E259" s="224" t="s">
        <v>630</v>
      </c>
      <c r="F259" s="224">
        <v>1929</v>
      </c>
    </row>
    <row r="260" spans="2:6" s="171" customFormat="1">
      <c r="B260" s="224" t="s">
        <v>418</v>
      </c>
      <c r="C260" s="224">
        <v>140</v>
      </c>
      <c r="D260" s="32"/>
      <c r="E260" s="224" t="s">
        <v>631</v>
      </c>
      <c r="F260" s="224">
        <v>3759</v>
      </c>
    </row>
    <row r="261" spans="2:6" s="171" customFormat="1">
      <c r="B261" s="224" t="s">
        <v>419</v>
      </c>
      <c r="C261" s="224">
        <v>141</v>
      </c>
      <c r="D261" s="32"/>
      <c r="E261" s="224" t="s">
        <v>632</v>
      </c>
      <c r="F261" s="224">
        <v>113</v>
      </c>
    </row>
    <row r="262" spans="2:6" s="171" customFormat="1">
      <c r="B262" s="224" t="s">
        <v>420</v>
      </c>
      <c r="C262" s="224">
        <v>142</v>
      </c>
      <c r="D262" s="32"/>
      <c r="E262" s="224" t="s">
        <v>633</v>
      </c>
      <c r="F262" s="224">
        <v>1068</v>
      </c>
    </row>
    <row r="263" spans="2:6" s="171" customFormat="1">
      <c r="B263" s="224" t="s">
        <v>421</v>
      </c>
      <c r="C263" s="224">
        <v>143</v>
      </c>
      <c r="D263" s="32"/>
      <c r="E263" s="224" t="s">
        <v>634</v>
      </c>
      <c r="F263" s="224">
        <v>1123</v>
      </c>
    </row>
    <row r="264" spans="2:6" s="171" customFormat="1">
      <c r="B264" s="224" t="s">
        <v>422</v>
      </c>
      <c r="C264" s="224">
        <v>144</v>
      </c>
      <c r="D264" s="32"/>
      <c r="E264" s="224" t="s">
        <v>635</v>
      </c>
      <c r="F264" s="224">
        <v>446</v>
      </c>
    </row>
    <row r="265" spans="2:6" s="171" customFormat="1">
      <c r="B265" s="224" t="s">
        <v>423</v>
      </c>
      <c r="C265" s="224">
        <v>145</v>
      </c>
      <c r="D265" s="32"/>
      <c r="E265" s="224" t="s">
        <v>636</v>
      </c>
      <c r="F265" s="224">
        <v>4010</v>
      </c>
    </row>
    <row r="266" spans="2:6" s="171" customFormat="1">
      <c r="B266" s="224" t="s">
        <v>424</v>
      </c>
      <c r="C266" s="224">
        <v>146</v>
      </c>
      <c r="D266" s="32"/>
      <c r="E266" s="224" t="s">
        <v>637</v>
      </c>
      <c r="F266" s="224">
        <v>1046</v>
      </c>
    </row>
    <row r="267" spans="2:6" s="171" customFormat="1">
      <c r="B267" s="224" t="s">
        <v>425</v>
      </c>
      <c r="C267" s="224">
        <v>147</v>
      </c>
      <c r="D267" s="32"/>
      <c r="E267" s="224" t="s">
        <v>638</v>
      </c>
      <c r="F267" s="224">
        <v>1120</v>
      </c>
    </row>
    <row r="268" spans="2:6" s="171" customFormat="1">
      <c r="B268" s="224" t="s">
        <v>426</v>
      </c>
      <c r="C268" s="224">
        <v>148</v>
      </c>
      <c r="D268" s="32"/>
      <c r="E268" s="224" t="s">
        <v>639</v>
      </c>
      <c r="F268" s="224">
        <v>1358</v>
      </c>
    </row>
    <row r="269" spans="2:6" s="171" customFormat="1">
      <c r="B269" s="224" t="s">
        <v>427</v>
      </c>
      <c r="C269" s="224">
        <v>149</v>
      </c>
      <c r="D269" s="32"/>
      <c r="E269" s="224" t="s">
        <v>640</v>
      </c>
      <c r="F269" s="224">
        <v>9474</v>
      </c>
    </row>
    <row r="270" spans="2:6" s="171" customFormat="1">
      <c r="B270" s="224" t="s">
        <v>428</v>
      </c>
      <c r="C270" s="224">
        <v>150</v>
      </c>
      <c r="D270" s="32"/>
      <c r="E270" s="224" t="s">
        <v>641</v>
      </c>
      <c r="F270" s="224">
        <v>1108</v>
      </c>
    </row>
    <row r="271" spans="2:6" s="171" customFormat="1">
      <c r="B271" s="224" t="s">
        <v>429</v>
      </c>
      <c r="C271" s="224">
        <v>151</v>
      </c>
      <c r="D271" s="32"/>
      <c r="E271" s="224" t="s">
        <v>642</v>
      </c>
      <c r="F271" s="224">
        <v>680</v>
      </c>
    </row>
    <row r="272" spans="2:6" s="171" customFormat="1">
      <c r="B272" s="224" t="s">
        <v>430</v>
      </c>
      <c r="C272" s="224">
        <v>152</v>
      </c>
      <c r="D272" s="32"/>
      <c r="E272" s="224" t="s">
        <v>643</v>
      </c>
      <c r="F272" s="224">
        <v>31</v>
      </c>
    </row>
    <row r="273" spans="2:6" s="171" customFormat="1">
      <c r="B273" s="224" t="s">
        <v>431</v>
      </c>
      <c r="C273" s="224">
        <v>153</v>
      </c>
      <c r="D273" s="32"/>
      <c r="E273" s="224" t="s">
        <v>644</v>
      </c>
      <c r="F273" s="224">
        <v>9031</v>
      </c>
    </row>
    <row r="274" spans="2:6" s="171" customFormat="1">
      <c r="B274" s="224" t="s">
        <v>432</v>
      </c>
      <c r="C274" s="224">
        <v>154</v>
      </c>
      <c r="D274" s="32"/>
      <c r="E274" s="224" t="s">
        <v>645</v>
      </c>
      <c r="F274" s="224">
        <v>1294</v>
      </c>
    </row>
    <row r="275" spans="2:6" s="171" customFormat="1">
      <c r="B275" s="224" t="s">
        <v>433</v>
      </c>
      <c r="C275" s="224">
        <v>155</v>
      </c>
      <c r="D275" s="32"/>
      <c r="E275" s="224" t="s">
        <v>646</v>
      </c>
      <c r="F275" s="224">
        <v>67</v>
      </c>
    </row>
    <row r="276" spans="2:6" s="171" customFormat="1">
      <c r="B276" s="224" t="s">
        <v>434</v>
      </c>
      <c r="C276" s="224">
        <v>156</v>
      </c>
      <c r="D276" s="32"/>
      <c r="E276" s="224" t="s">
        <v>647</v>
      </c>
      <c r="F276" s="224">
        <v>2400</v>
      </c>
    </row>
    <row r="277" spans="2:6" s="171" customFormat="1">
      <c r="B277" s="224" t="s">
        <v>435</v>
      </c>
      <c r="C277" s="224">
        <v>157</v>
      </c>
      <c r="D277" s="32"/>
      <c r="E277" s="224" t="s">
        <v>648</v>
      </c>
      <c r="F277" s="224">
        <v>1020</v>
      </c>
    </row>
    <row r="278" spans="2:6" s="171" customFormat="1">
      <c r="B278" s="224" t="s">
        <v>436</v>
      </c>
      <c r="C278" s="224">
        <v>158</v>
      </c>
      <c r="D278" s="32"/>
      <c r="E278" s="224" t="s">
        <v>649</v>
      </c>
      <c r="F278" s="224">
        <v>780</v>
      </c>
    </row>
    <row r="279" spans="2:6" s="171" customFormat="1">
      <c r="B279" s="224" t="s">
        <v>437</v>
      </c>
      <c r="C279" s="224">
        <v>159</v>
      </c>
      <c r="D279" s="32"/>
      <c r="E279" s="224" t="s">
        <v>650</v>
      </c>
      <c r="F279" s="224">
        <v>1948</v>
      </c>
    </row>
    <row r="280" spans="2:6" s="171" customFormat="1">
      <c r="B280" s="224" t="s">
        <v>438</v>
      </c>
      <c r="C280" s="224">
        <v>160</v>
      </c>
      <c r="D280" s="32"/>
      <c r="E280" s="224" t="s">
        <v>651</v>
      </c>
      <c r="F280" s="224">
        <v>2012</v>
      </c>
    </row>
    <row r="281" spans="2:6" s="171" customFormat="1">
      <c r="B281" s="224" t="s">
        <v>439</v>
      </c>
      <c r="C281" s="224">
        <v>161</v>
      </c>
      <c r="D281" s="32"/>
      <c r="E281" s="224" t="s">
        <v>652</v>
      </c>
      <c r="F281" s="224">
        <v>4013</v>
      </c>
    </row>
    <row r="282" spans="2:6" s="171" customFormat="1">
      <c r="B282" s="224" t="s">
        <v>440</v>
      </c>
      <c r="C282" s="224">
        <v>162</v>
      </c>
      <c r="D282" s="32"/>
      <c r="E282" s="224" t="s">
        <v>653</v>
      </c>
      <c r="F282" s="224">
        <v>403</v>
      </c>
    </row>
    <row r="283" spans="2:6" s="171" customFormat="1">
      <c r="B283" s="224" t="s">
        <v>441</v>
      </c>
      <c r="C283" s="224">
        <v>163</v>
      </c>
      <c r="D283" s="32"/>
      <c r="E283" s="224" t="s">
        <v>654</v>
      </c>
      <c r="F283" s="224">
        <v>3760</v>
      </c>
    </row>
    <row r="284" spans="2:6" s="171" customFormat="1">
      <c r="B284" s="224" t="s">
        <v>442</v>
      </c>
      <c r="C284" s="224">
        <v>164</v>
      </c>
      <c r="D284" s="32"/>
      <c r="E284" s="224" t="s">
        <v>655</v>
      </c>
      <c r="F284" s="224">
        <v>278</v>
      </c>
    </row>
    <row r="285" spans="2:6" s="171" customFormat="1">
      <c r="B285" s="224" t="s">
        <v>443</v>
      </c>
      <c r="C285" s="224">
        <v>165</v>
      </c>
      <c r="D285" s="32"/>
      <c r="E285" s="224" t="s">
        <v>656</v>
      </c>
      <c r="F285" s="224">
        <v>565</v>
      </c>
    </row>
    <row r="286" spans="2:6" s="171" customFormat="1">
      <c r="B286" s="224" t="s">
        <v>444</v>
      </c>
      <c r="C286" s="224">
        <v>166</v>
      </c>
      <c r="D286" s="32"/>
      <c r="E286" s="224" t="s">
        <v>657</v>
      </c>
      <c r="F286" s="224">
        <v>1157</v>
      </c>
    </row>
    <row r="287" spans="2:6" s="171" customFormat="1">
      <c r="B287" s="224" t="s">
        <v>445</v>
      </c>
      <c r="C287" s="224">
        <v>167</v>
      </c>
      <c r="D287" s="32"/>
      <c r="E287" s="224" t="s">
        <v>658</v>
      </c>
      <c r="F287" s="224">
        <v>821</v>
      </c>
    </row>
    <row r="288" spans="2:6" s="171" customFormat="1">
      <c r="B288" s="224" t="s">
        <v>446</v>
      </c>
      <c r="C288" s="224">
        <v>168</v>
      </c>
      <c r="D288" s="32"/>
      <c r="E288" s="224" t="s">
        <v>659</v>
      </c>
      <c r="F288" s="224">
        <v>1330</v>
      </c>
    </row>
    <row r="289" spans="2:6" s="171" customFormat="1">
      <c r="B289" s="224" t="s">
        <v>447</v>
      </c>
      <c r="C289" s="224">
        <v>169</v>
      </c>
      <c r="D289" s="32"/>
      <c r="E289" s="224" t="s">
        <v>660</v>
      </c>
      <c r="F289" s="224">
        <v>785</v>
      </c>
    </row>
    <row r="290" spans="2:6" s="171" customFormat="1">
      <c r="B290" s="224" t="s">
        <v>448</v>
      </c>
      <c r="C290" s="224">
        <v>170</v>
      </c>
      <c r="D290" s="32"/>
      <c r="E290" s="224" t="s">
        <v>661</v>
      </c>
      <c r="F290" s="224">
        <v>850</v>
      </c>
    </row>
    <row r="291" spans="2:6" s="171" customFormat="1">
      <c r="B291" s="224" t="s">
        <v>449</v>
      </c>
      <c r="C291" s="224">
        <v>171</v>
      </c>
      <c r="D291" s="32"/>
      <c r="E291" s="224" t="s">
        <v>662</v>
      </c>
      <c r="F291" s="224">
        <v>804</v>
      </c>
    </row>
    <row r="292" spans="2:6" s="171" customFormat="1">
      <c r="B292" s="224" t="s">
        <v>450</v>
      </c>
      <c r="C292" s="224">
        <v>172</v>
      </c>
      <c r="D292" s="32"/>
      <c r="E292" s="224" t="s">
        <v>663</v>
      </c>
      <c r="F292" s="224">
        <v>797</v>
      </c>
    </row>
    <row r="293" spans="2:6" s="171" customFormat="1">
      <c r="B293" s="224" t="s">
        <v>451</v>
      </c>
      <c r="C293" s="224">
        <v>173</v>
      </c>
      <c r="D293" s="32"/>
      <c r="E293" s="224" t="s">
        <v>664</v>
      </c>
      <c r="F293" s="224">
        <v>965</v>
      </c>
    </row>
    <row r="294" spans="2:6" s="171" customFormat="1">
      <c r="B294" s="224" t="s">
        <v>452</v>
      </c>
      <c r="C294" s="224">
        <v>174</v>
      </c>
      <c r="D294" s="32"/>
      <c r="E294" s="224" t="s">
        <v>665</v>
      </c>
      <c r="F294" s="224">
        <v>965</v>
      </c>
    </row>
    <row r="295" spans="2:6" s="171" customFormat="1">
      <c r="B295" s="224" t="s">
        <v>453</v>
      </c>
      <c r="C295" s="224">
        <v>175</v>
      </c>
      <c r="D295" s="32"/>
      <c r="E295" s="224" t="s">
        <v>666</v>
      </c>
      <c r="F295" s="224">
        <v>652</v>
      </c>
    </row>
    <row r="296" spans="2:6" s="171" customFormat="1">
      <c r="B296" s="224" t="s">
        <v>454</v>
      </c>
      <c r="C296" s="224">
        <v>176</v>
      </c>
      <c r="D296" s="32"/>
      <c r="E296" s="224" t="s">
        <v>667</v>
      </c>
      <c r="F296" s="224">
        <v>338</v>
      </c>
    </row>
    <row r="297" spans="2:6" s="171" customFormat="1">
      <c r="B297" s="224" t="s">
        <v>455</v>
      </c>
      <c r="C297" s="224">
        <v>177</v>
      </c>
      <c r="D297" s="32"/>
      <c r="E297" s="224" t="s">
        <v>668</v>
      </c>
      <c r="F297" s="224">
        <v>716</v>
      </c>
    </row>
    <row r="298" spans="2:6" s="171" customFormat="1">
      <c r="B298" s="224" t="s">
        <v>456</v>
      </c>
      <c r="C298" s="224">
        <v>178</v>
      </c>
      <c r="D298" s="32"/>
      <c r="E298" s="224" t="s">
        <v>669</v>
      </c>
      <c r="F298" s="224">
        <v>77</v>
      </c>
    </row>
    <row r="299" spans="2:6" s="171" customFormat="1">
      <c r="B299" s="224" t="s">
        <v>457</v>
      </c>
      <c r="C299" s="224">
        <v>179</v>
      </c>
      <c r="D299" s="32"/>
      <c r="E299" s="224" t="s">
        <v>670</v>
      </c>
      <c r="F299" s="224">
        <v>294</v>
      </c>
    </row>
    <row r="300" spans="2:6" s="171" customFormat="1">
      <c r="B300" s="224" t="s">
        <v>458</v>
      </c>
      <c r="C300" s="224">
        <v>180</v>
      </c>
      <c r="D300" s="32"/>
      <c r="E300" s="224" t="s">
        <v>671</v>
      </c>
      <c r="F300" s="224">
        <v>1830</v>
      </c>
    </row>
    <row r="301" spans="2:6" s="171" customFormat="1">
      <c r="B301" s="224" t="s">
        <v>459</v>
      </c>
      <c r="C301" s="224">
        <v>181</v>
      </c>
      <c r="D301" s="32"/>
      <c r="E301" s="224" t="s">
        <v>672</v>
      </c>
      <c r="F301" s="224">
        <v>1126</v>
      </c>
    </row>
    <row r="302" spans="2:6" s="171" customFormat="1">
      <c r="B302" s="224" t="s">
        <v>460</v>
      </c>
      <c r="C302" s="224">
        <v>182</v>
      </c>
      <c r="D302" s="32"/>
      <c r="E302" s="224" t="s">
        <v>673</v>
      </c>
      <c r="F302" s="224">
        <v>49</v>
      </c>
    </row>
    <row r="303" spans="2:6" s="171" customFormat="1">
      <c r="B303" s="224" t="s">
        <v>461</v>
      </c>
      <c r="C303" s="224">
        <v>183</v>
      </c>
      <c r="D303" s="32"/>
      <c r="E303" s="224" t="s">
        <v>674</v>
      </c>
      <c r="F303" s="224">
        <v>49</v>
      </c>
    </row>
    <row r="304" spans="2:6" s="171" customFormat="1">
      <c r="B304" s="224" t="s">
        <v>462</v>
      </c>
      <c r="C304" s="224">
        <v>184</v>
      </c>
      <c r="D304" s="32"/>
      <c r="E304" s="224" t="s">
        <v>675</v>
      </c>
      <c r="F304" s="224">
        <v>2600</v>
      </c>
    </row>
    <row r="305" spans="2:6" s="171" customFormat="1">
      <c r="B305" s="224" t="s">
        <v>463</v>
      </c>
      <c r="C305" s="224">
        <v>185</v>
      </c>
      <c r="D305" s="32"/>
      <c r="E305" s="224" t="s">
        <v>676</v>
      </c>
      <c r="F305" s="224">
        <v>2601</v>
      </c>
    </row>
    <row r="306" spans="2:6" s="171" customFormat="1">
      <c r="B306" s="224" t="s">
        <v>464</v>
      </c>
      <c r="C306" s="224">
        <v>186</v>
      </c>
      <c r="D306" s="32"/>
      <c r="E306" s="224" t="s">
        <v>677</v>
      </c>
      <c r="F306" s="224">
        <v>3762</v>
      </c>
    </row>
    <row r="307" spans="2:6" s="171" customFormat="1">
      <c r="B307" s="224" t="s">
        <v>465</v>
      </c>
      <c r="C307" s="224">
        <v>187</v>
      </c>
      <c r="D307" s="32"/>
      <c r="E307" s="224" t="s">
        <v>678</v>
      </c>
      <c r="F307" s="224">
        <v>3762</v>
      </c>
    </row>
    <row r="308" spans="2:6" s="171" customFormat="1">
      <c r="B308" s="224" t="s">
        <v>466</v>
      </c>
      <c r="C308" s="224">
        <v>188</v>
      </c>
      <c r="D308" s="32"/>
      <c r="E308" s="224" t="s">
        <v>679</v>
      </c>
      <c r="F308" s="224">
        <v>37</v>
      </c>
    </row>
    <row r="309" spans="2:6" s="171" customFormat="1">
      <c r="B309" s="224" t="s">
        <v>467</v>
      </c>
      <c r="C309" s="224">
        <v>189</v>
      </c>
      <c r="D309" s="32"/>
      <c r="E309" s="224" t="s">
        <v>680</v>
      </c>
      <c r="F309" s="224">
        <v>886</v>
      </c>
    </row>
    <row r="310" spans="2:6" s="171" customFormat="1">
      <c r="B310" s="224" t="s">
        <v>468</v>
      </c>
      <c r="C310" s="224">
        <v>190</v>
      </c>
      <c r="D310" s="32"/>
      <c r="E310" s="224" t="s">
        <v>681</v>
      </c>
      <c r="F310" s="224">
        <v>478</v>
      </c>
    </row>
    <row r="311" spans="2:6" s="171" customFormat="1">
      <c r="B311" s="224" t="s">
        <v>469</v>
      </c>
      <c r="C311" s="224">
        <v>191</v>
      </c>
      <c r="D311" s="32"/>
      <c r="E311" s="224" t="s">
        <v>682</v>
      </c>
      <c r="F311" s="224">
        <v>9478</v>
      </c>
    </row>
    <row r="312" spans="2:6" s="171" customFormat="1">
      <c r="B312" s="224" t="s">
        <v>470</v>
      </c>
      <c r="C312" s="224">
        <v>192</v>
      </c>
      <c r="D312" s="32"/>
      <c r="E312" s="224" t="s">
        <v>683</v>
      </c>
      <c r="F312" s="224">
        <v>1359</v>
      </c>
    </row>
    <row r="313" spans="2:6" s="171" customFormat="1">
      <c r="B313" s="224" t="s">
        <v>471</v>
      </c>
      <c r="C313" s="224">
        <v>193</v>
      </c>
      <c r="D313" s="32"/>
      <c r="E313" s="224" t="s">
        <v>684</v>
      </c>
      <c r="F313" s="224">
        <v>9480</v>
      </c>
    </row>
    <row r="314" spans="2:6" s="171" customFormat="1">
      <c r="B314" s="224" t="s">
        <v>472</v>
      </c>
      <c r="C314" s="224">
        <v>194</v>
      </c>
      <c r="D314" s="32"/>
      <c r="E314" s="224" t="s">
        <v>685</v>
      </c>
      <c r="F314" s="224">
        <v>4003</v>
      </c>
    </row>
    <row r="315" spans="2:6" s="171" customFormat="1">
      <c r="B315" s="224" t="s">
        <v>473</v>
      </c>
      <c r="C315" s="224">
        <v>195</v>
      </c>
      <c r="D315" s="32"/>
      <c r="E315" s="224" t="s">
        <v>686</v>
      </c>
      <c r="F315" s="224">
        <v>114</v>
      </c>
    </row>
    <row r="316" spans="2:6" s="171" customFormat="1">
      <c r="B316" s="224" t="s">
        <v>474</v>
      </c>
      <c r="C316" s="224">
        <v>196</v>
      </c>
      <c r="D316" s="32"/>
      <c r="E316" s="224" t="s">
        <v>687</v>
      </c>
      <c r="F316" s="224">
        <v>330</v>
      </c>
    </row>
    <row r="317" spans="2:6" s="171" customFormat="1">
      <c r="B317" s="224" t="s">
        <v>475</v>
      </c>
      <c r="C317" s="224">
        <v>197</v>
      </c>
      <c r="D317" s="32"/>
      <c r="E317" s="224" t="s">
        <v>688</v>
      </c>
      <c r="F317" s="224">
        <v>1182</v>
      </c>
    </row>
    <row r="318" spans="2:6" s="171" customFormat="1">
      <c r="B318" s="224" t="s">
        <v>476</v>
      </c>
      <c r="C318" s="224">
        <v>198</v>
      </c>
      <c r="D318" s="32"/>
      <c r="E318" s="224" t="s">
        <v>689</v>
      </c>
      <c r="F318" s="224">
        <v>3579</v>
      </c>
    </row>
    <row r="319" spans="2:6" s="171" customFormat="1">
      <c r="B319" s="224" t="s">
        <v>477</v>
      </c>
      <c r="C319" s="224">
        <v>199</v>
      </c>
      <c r="D319" s="32"/>
      <c r="E319" s="224" t="s">
        <v>690</v>
      </c>
      <c r="F319" s="224">
        <v>3604</v>
      </c>
    </row>
    <row r="320" spans="2:6" s="171" customFormat="1">
      <c r="B320" s="224" t="s">
        <v>478</v>
      </c>
      <c r="C320" s="224">
        <v>200</v>
      </c>
      <c r="D320" s="32"/>
      <c r="E320" s="224" t="s">
        <v>691</v>
      </c>
      <c r="F320" s="224">
        <v>9604</v>
      </c>
    </row>
    <row r="321" spans="2:6" s="171" customFormat="1">
      <c r="B321" s="224" t="s">
        <v>479</v>
      </c>
      <c r="C321" s="224">
        <v>201</v>
      </c>
      <c r="D321" s="32"/>
      <c r="E321" s="224" t="s">
        <v>692</v>
      </c>
      <c r="F321" s="224">
        <v>429</v>
      </c>
    </row>
    <row r="322" spans="2:6" s="171" customFormat="1">
      <c r="B322" s="224" t="s">
        <v>480</v>
      </c>
      <c r="C322" s="224">
        <v>202</v>
      </c>
      <c r="D322" s="32"/>
      <c r="E322" s="224" t="s">
        <v>693</v>
      </c>
      <c r="F322" s="224">
        <v>4017</v>
      </c>
    </row>
    <row r="323" spans="2:6" s="171" customFormat="1">
      <c r="B323" s="224" t="s">
        <v>481</v>
      </c>
      <c r="C323" s="224">
        <v>203</v>
      </c>
      <c r="D323" s="32"/>
      <c r="E323" s="224" t="s">
        <v>694</v>
      </c>
      <c r="F323" s="224">
        <v>868</v>
      </c>
    </row>
    <row r="324" spans="2:6" s="171" customFormat="1">
      <c r="B324" s="224" t="s">
        <v>482</v>
      </c>
      <c r="C324" s="224">
        <v>204</v>
      </c>
      <c r="D324" s="32"/>
      <c r="E324" s="224" t="s">
        <v>695</v>
      </c>
      <c r="F324" s="224">
        <v>285</v>
      </c>
    </row>
    <row r="325" spans="2:6" s="171" customFormat="1">
      <c r="B325" s="224" t="s">
        <v>483</v>
      </c>
      <c r="C325" s="224">
        <v>205</v>
      </c>
      <c r="D325" s="32"/>
      <c r="E325" s="224" t="s">
        <v>696</v>
      </c>
      <c r="F325" s="224">
        <v>41</v>
      </c>
    </row>
    <row r="326" spans="2:6" s="171" customFormat="1">
      <c r="B326" s="224" t="s">
        <v>484</v>
      </c>
      <c r="C326" s="224">
        <v>206</v>
      </c>
      <c r="D326" s="32"/>
      <c r="E326" s="224" t="s">
        <v>697</v>
      </c>
      <c r="F326" s="224">
        <v>4002</v>
      </c>
    </row>
    <row r="327" spans="2:6" s="171" customFormat="1">
      <c r="B327" s="224" t="s">
        <v>485</v>
      </c>
      <c r="C327" s="224">
        <v>207</v>
      </c>
      <c r="D327" s="32"/>
      <c r="E327" s="224" t="s">
        <v>698</v>
      </c>
      <c r="F327" s="224">
        <v>4002</v>
      </c>
    </row>
    <row r="328" spans="2:6" s="171" customFormat="1">
      <c r="B328" s="224" t="s">
        <v>486</v>
      </c>
      <c r="C328" s="224">
        <v>208</v>
      </c>
      <c r="D328" s="32"/>
      <c r="E328" s="224" t="s">
        <v>699</v>
      </c>
      <c r="F328" s="224">
        <v>1248</v>
      </c>
    </row>
    <row r="329" spans="2:6" s="171" customFormat="1">
      <c r="B329" s="224" t="s">
        <v>487</v>
      </c>
      <c r="C329" s="224">
        <v>209</v>
      </c>
      <c r="D329" s="32"/>
      <c r="E329" s="224" t="s">
        <v>700</v>
      </c>
      <c r="F329" s="224">
        <v>730</v>
      </c>
    </row>
    <row r="330" spans="2:6" s="171" customFormat="1">
      <c r="B330" s="224" t="s">
        <v>488</v>
      </c>
      <c r="C330" s="224">
        <v>210</v>
      </c>
      <c r="D330" s="32"/>
      <c r="E330" s="224" t="s">
        <v>701</v>
      </c>
      <c r="F330" s="224">
        <v>682</v>
      </c>
    </row>
    <row r="331" spans="2:6" s="171" customFormat="1">
      <c r="B331" s="224" t="s">
        <v>489</v>
      </c>
      <c r="C331" s="224">
        <v>211</v>
      </c>
      <c r="D331" s="32"/>
      <c r="E331" s="224" t="s">
        <v>702</v>
      </c>
      <c r="F331" s="224">
        <v>204</v>
      </c>
    </row>
    <row r="332" spans="2:6" s="171" customFormat="1">
      <c r="B332" s="224" t="s">
        <v>490</v>
      </c>
      <c r="C332" s="224">
        <v>212</v>
      </c>
      <c r="D332" s="32"/>
      <c r="E332" s="224" t="s">
        <v>703</v>
      </c>
      <c r="F332" s="224">
        <v>841</v>
      </c>
    </row>
    <row r="333" spans="2:6" s="171" customFormat="1">
      <c r="B333" s="224" t="s">
        <v>491</v>
      </c>
      <c r="C333" s="224">
        <v>213</v>
      </c>
      <c r="D333" s="32"/>
      <c r="E333" s="224" t="s">
        <v>704</v>
      </c>
      <c r="F333" s="224">
        <v>1125</v>
      </c>
    </row>
    <row r="334" spans="2:6" s="171" customFormat="1">
      <c r="B334" s="224" t="s">
        <v>492</v>
      </c>
      <c r="C334" s="224">
        <v>214</v>
      </c>
      <c r="D334" s="32"/>
      <c r="E334" s="224" t="s">
        <v>705</v>
      </c>
      <c r="F334" s="224">
        <v>1145</v>
      </c>
    </row>
    <row r="335" spans="2:6" s="171" customFormat="1">
      <c r="B335" s="224" t="s">
        <v>493</v>
      </c>
      <c r="C335" s="224">
        <v>215</v>
      </c>
      <c r="D335" s="32"/>
      <c r="E335" s="224" t="s">
        <v>706</v>
      </c>
      <c r="F335" s="224">
        <v>3556</v>
      </c>
    </row>
    <row r="336" spans="2:6" s="171" customFormat="1">
      <c r="B336" s="224" t="s">
        <v>494</v>
      </c>
      <c r="C336" s="224">
        <v>216</v>
      </c>
      <c r="D336" s="32"/>
      <c r="E336" s="224" t="s">
        <v>707</v>
      </c>
      <c r="F336" s="224">
        <v>1309</v>
      </c>
    </row>
    <row r="337" spans="2:6" s="171" customFormat="1">
      <c r="B337" s="224" t="s">
        <v>495</v>
      </c>
      <c r="C337" s="224">
        <v>217</v>
      </c>
      <c r="D337" s="32"/>
      <c r="E337" s="224" t="s">
        <v>708</v>
      </c>
      <c r="F337" s="224">
        <v>3618</v>
      </c>
    </row>
    <row r="338" spans="2:6" s="171" customFormat="1">
      <c r="B338" s="224" t="s">
        <v>496</v>
      </c>
      <c r="C338" s="224">
        <v>218</v>
      </c>
      <c r="D338" s="32"/>
      <c r="E338" s="224" t="s">
        <v>709</v>
      </c>
      <c r="F338" s="224">
        <v>9618</v>
      </c>
    </row>
    <row r="339" spans="2:6" s="171" customFormat="1">
      <c r="B339" s="224" t="s">
        <v>497</v>
      </c>
      <c r="C339" s="224">
        <v>219</v>
      </c>
      <c r="D339" s="32"/>
      <c r="E339" s="224" t="s">
        <v>710</v>
      </c>
      <c r="F339" s="224">
        <v>3750</v>
      </c>
    </row>
    <row r="340" spans="2:6" s="171" customFormat="1">
      <c r="B340" s="224" t="s">
        <v>498</v>
      </c>
      <c r="C340" s="224">
        <v>220</v>
      </c>
      <c r="D340" s="32"/>
      <c r="E340" s="224" t="s">
        <v>711</v>
      </c>
      <c r="F340" s="224">
        <v>603</v>
      </c>
    </row>
    <row r="341" spans="2:6" s="171" customFormat="1">
      <c r="B341" s="224" t="s">
        <v>499</v>
      </c>
      <c r="C341" s="224">
        <v>221</v>
      </c>
      <c r="D341" s="32"/>
      <c r="E341" s="224" t="s">
        <v>712</v>
      </c>
      <c r="F341" s="224">
        <v>3560</v>
      </c>
    </row>
    <row r="342" spans="2:6" s="171" customFormat="1">
      <c r="B342" s="224" t="s">
        <v>500</v>
      </c>
      <c r="C342" s="224">
        <v>222</v>
      </c>
      <c r="D342" s="32"/>
      <c r="E342" s="224" t="s">
        <v>713</v>
      </c>
      <c r="F342" s="224">
        <v>4003</v>
      </c>
    </row>
    <row r="343" spans="2:6" s="171" customFormat="1">
      <c r="B343" s="224" t="s">
        <v>501</v>
      </c>
      <c r="C343" s="224">
        <v>223</v>
      </c>
      <c r="D343" s="32"/>
      <c r="E343" s="224" t="s">
        <v>714</v>
      </c>
      <c r="F343" s="224">
        <v>2710</v>
      </c>
    </row>
    <row r="344" spans="2:6" s="171" customFormat="1">
      <c r="B344" s="224" t="s">
        <v>502</v>
      </c>
      <c r="C344" s="224">
        <v>224</v>
      </c>
      <c r="D344" s="32"/>
      <c r="E344" s="224" t="s">
        <v>715</v>
      </c>
      <c r="F344" s="224">
        <v>2711</v>
      </c>
    </row>
    <row r="345" spans="2:6" s="171" customFormat="1">
      <c r="B345" s="224" t="s">
        <v>503</v>
      </c>
      <c r="C345" s="224">
        <v>225</v>
      </c>
      <c r="D345" s="32"/>
      <c r="E345" s="224" t="s">
        <v>716</v>
      </c>
      <c r="F345" s="224">
        <v>2024</v>
      </c>
    </row>
    <row r="346" spans="2:6" s="171" customFormat="1">
      <c r="B346" s="224" t="s">
        <v>504</v>
      </c>
      <c r="C346" s="224">
        <v>226</v>
      </c>
      <c r="D346" s="32"/>
      <c r="E346" s="224" t="s">
        <v>717</v>
      </c>
      <c r="F346" s="224">
        <v>772</v>
      </c>
    </row>
    <row r="347" spans="2:6" s="171" customFormat="1">
      <c r="B347" s="224" t="s">
        <v>505</v>
      </c>
      <c r="C347" s="224">
        <v>227</v>
      </c>
      <c r="D347" s="32"/>
      <c r="E347" s="224" t="s">
        <v>718</v>
      </c>
      <c r="F347" s="224">
        <v>1064</v>
      </c>
    </row>
    <row r="348" spans="2:6" s="171" customFormat="1">
      <c r="B348" s="224" t="s">
        <v>506</v>
      </c>
      <c r="C348" s="224">
        <v>228</v>
      </c>
      <c r="D348" s="32"/>
      <c r="E348" s="224" t="s">
        <v>719</v>
      </c>
      <c r="F348" s="224">
        <v>1108</v>
      </c>
    </row>
    <row r="349" spans="2:6" s="171" customFormat="1">
      <c r="B349" s="224" t="s">
        <v>507</v>
      </c>
      <c r="C349" s="224">
        <v>229</v>
      </c>
      <c r="D349" s="32"/>
      <c r="E349" s="224" t="s">
        <v>720</v>
      </c>
      <c r="F349" s="224">
        <v>1253</v>
      </c>
    </row>
    <row r="350" spans="2:6" s="171" customFormat="1">
      <c r="B350" s="224" t="s">
        <v>508</v>
      </c>
      <c r="C350" s="224">
        <v>230</v>
      </c>
      <c r="D350" s="32"/>
      <c r="E350" s="224" t="s">
        <v>721</v>
      </c>
      <c r="F350" s="224">
        <v>23</v>
      </c>
    </row>
    <row r="351" spans="2:6" s="171" customFormat="1">
      <c r="B351" s="224" t="s">
        <v>509</v>
      </c>
      <c r="C351" s="224">
        <v>231</v>
      </c>
      <c r="D351" s="32"/>
      <c r="E351" s="224" t="s">
        <v>722</v>
      </c>
      <c r="F351" s="224">
        <v>4012</v>
      </c>
    </row>
    <row r="352" spans="2:6" s="171" customFormat="1">
      <c r="B352" s="224" t="s">
        <v>510</v>
      </c>
      <c r="C352" s="224">
        <v>232</v>
      </c>
      <c r="D352" s="32"/>
      <c r="E352" s="224" t="s">
        <v>723</v>
      </c>
      <c r="F352" s="224">
        <v>960</v>
      </c>
    </row>
    <row r="353" spans="2:6" s="171" customFormat="1">
      <c r="B353" s="224" t="s">
        <v>511</v>
      </c>
      <c r="C353" s="224">
        <v>233</v>
      </c>
      <c r="D353" s="32"/>
      <c r="E353" s="224" t="s">
        <v>724</v>
      </c>
      <c r="F353" s="224">
        <v>960</v>
      </c>
    </row>
    <row r="354" spans="2:6" s="171" customFormat="1">
      <c r="B354" s="224" t="s">
        <v>512</v>
      </c>
      <c r="C354" s="224">
        <v>234</v>
      </c>
      <c r="D354" s="32"/>
      <c r="E354" s="224" t="s">
        <v>725</v>
      </c>
      <c r="F354" s="224">
        <v>3754</v>
      </c>
    </row>
    <row r="355" spans="2:6" s="171" customFormat="1">
      <c r="B355" s="224" t="s">
        <v>513</v>
      </c>
      <c r="C355" s="224">
        <v>235</v>
      </c>
      <c r="D355" s="32"/>
      <c r="E355" s="224" t="s">
        <v>726</v>
      </c>
      <c r="F355" s="224">
        <v>9754</v>
      </c>
    </row>
    <row r="356" spans="2:6" s="171" customFormat="1">
      <c r="B356" s="224" t="s">
        <v>514</v>
      </c>
      <c r="C356" s="224">
        <v>236</v>
      </c>
      <c r="D356" s="32"/>
      <c r="E356" s="224" t="s">
        <v>727</v>
      </c>
      <c r="F356" s="224">
        <v>529</v>
      </c>
    </row>
    <row r="357" spans="2:6" s="171" customFormat="1">
      <c r="B357" s="224" t="s">
        <v>515</v>
      </c>
      <c r="C357" s="224">
        <v>237</v>
      </c>
      <c r="D357" s="32"/>
      <c r="E357" s="224" t="s">
        <v>728</v>
      </c>
      <c r="F357" s="224">
        <v>963</v>
      </c>
    </row>
    <row r="358" spans="2:6" s="171" customFormat="1">
      <c r="B358" s="224" t="s">
        <v>516</v>
      </c>
      <c r="C358" s="224">
        <v>238</v>
      </c>
      <c r="D358" s="32"/>
      <c r="E358" s="224" t="s">
        <v>729</v>
      </c>
      <c r="F358" s="224">
        <v>963</v>
      </c>
    </row>
    <row r="359" spans="2:6" s="171" customFormat="1">
      <c r="B359" s="224" t="s">
        <v>517</v>
      </c>
      <c r="C359" s="224">
        <v>239</v>
      </c>
      <c r="D359" s="32"/>
      <c r="E359" s="224" t="s">
        <v>730</v>
      </c>
      <c r="F359" s="224">
        <v>959</v>
      </c>
    </row>
    <row r="360" spans="2:6" s="171" customFormat="1">
      <c r="B360" s="224" t="s">
        <v>518</v>
      </c>
      <c r="C360" s="224">
        <v>240</v>
      </c>
      <c r="D360" s="32"/>
      <c r="E360" s="224" t="s">
        <v>731</v>
      </c>
      <c r="F360" s="224">
        <v>959</v>
      </c>
    </row>
    <row r="361" spans="2:6" s="171" customFormat="1">
      <c r="B361" s="224" t="s">
        <v>519</v>
      </c>
      <c r="C361" s="224">
        <v>241</v>
      </c>
      <c r="D361" s="32"/>
      <c r="E361" s="224" t="s">
        <v>732</v>
      </c>
      <c r="F361" s="224">
        <v>4301</v>
      </c>
    </row>
    <row r="362" spans="2:6" s="171" customFormat="1">
      <c r="B362" s="224" t="s">
        <v>520</v>
      </c>
      <c r="C362" s="224">
        <v>242</v>
      </c>
      <c r="D362" s="32"/>
      <c r="E362" s="224" t="s">
        <v>733</v>
      </c>
      <c r="F362" s="224">
        <v>4301</v>
      </c>
    </row>
    <row r="363" spans="2:6" s="171" customFormat="1">
      <c r="B363" s="224" t="s">
        <v>521</v>
      </c>
      <c r="C363" s="224">
        <v>243</v>
      </c>
      <c r="D363" s="32"/>
      <c r="E363" s="224" t="s">
        <v>734</v>
      </c>
      <c r="F363" s="224">
        <v>176</v>
      </c>
    </row>
    <row r="364" spans="2:6" s="171" customFormat="1">
      <c r="B364" s="224" t="s">
        <v>522</v>
      </c>
      <c r="C364" s="224">
        <v>244</v>
      </c>
      <c r="D364" s="32"/>
      <c r="E364" s="224" t="s">
        <v>735</v>
      </c>
      <c r="F364" s="224">
        <v>313</v>
      </c>
    </row>
    <row r="365" spans="2:6" s="171" customFormat="1">
      <c r="B365" s="224" t="s">
        <v>523</v>
      </c>
      <c r="C365" s="224">
        <v>245</v>
      </c>
      <c r="D365" s="32"/>
      <c r="E365" s="224" t="s">
        <v>736</v>
      </c>
      <c r="F365" s="224">
        <v>3650</v>
      </c>
    </row>
    <row r="366" spans="2:6" s="171" customFormat="1">
      <c r="B366" s="224" t="s">
        <v>524</v>
      </c>
      <c r="C366" s="224">
        <v>246</v>
      </c>
      <c r="D366" s="32"/>
      <c r="E366" s="224" t="s">
        <v>737</v>
      </c>
      <c r="F366" s="224">
        <v>9650</v>
      </c>
    </row>
    <row r="367" spans="2:6" s="171" customFormat="1">
      <c r="B367" s="224" t="s">
        <v>525</v>
      </c>
      <c r="C367" s="224">
        <v>247</v>
      </c>
      <c r="D367" s="32"/>
      <c r="E367" s="224" t="s">
        <v>738</v>
      </c>
      <c r="F367" s="224">
        <v>701</v>
      </c>
    </row>
    <row r="368" spans="2:6" s="171" customFormat="1">
      <c r="B368" s="224" t="s">
        <v>526</v>
      </c>
      <c r="C368" s="224">
        <v>248</v>
      </c>
      <c r="D368" s="32"/>
      <c r="E368" s="224" t="s">
        <v>739</v>
      </c>
      <c r="F368" s="224">
        <v>3598</v>
      </c>
    </row>
    <row r="369" spans="2:6" s="171" customFormat="1">
      <c r="B369" s="224" t="s">
        <v>527</v>
      </c>
      <c r="C369" s="224">
        <v>249</v>
      </c>
      <c r="D369" s="32"/>
      <c r="E369" s="224" t="s">
        <v>740</v>
      </c>
      <c r="F369" s="224">
        <v>714</v>
      </c>
    </row>
    <row r="370" spans="2:6" s="171" customFormat="1">
      <c r="B370" s="224" t="s">
        <v>528</v>
      </c>
      <c r="C370" s="224">
        <v>250</v>
      </c>
      <c r="D370" s="32"/>
      <c r="E370" s="224" t="s">
        <v>741</v>
      </c>
      <c r="F370" s="224">
        <v>1981</v>
      </c>
    </row>
    <row r="371" spans="2:6" s="171" customFormat="1">
      <c r="B371" s="224" t="s">
        <v>529</v>
      </c>
      <c r="C371" s="224">
        <v>251</v>
      </c>
      <c r="D371" s="32"/>
      <c r="E371" s="224" t="s">
        <v>742</v>
      </c>
      <c r="F371" s="224">
        <v>714</v>
      </c>
    </row>
    <row r="372" spans="2:6" s="171" customFormat="1">
      <c r="B372" s="224" t="s">
        <v>530</v>
      </c>
      <c r="C372" s="224">
        <v>252</v>
      </c>
      <c r="D372" s="32"/>
      <c r="E372" s="224" t="s">
        <v>743</v>
      </c>
      <c r="F372" s="224">
        <v>3570</v>
      </c>
    </row>
    <row r="373" spans="2:6" s="171" customFormat="1">
      <c r="B373" s="224" t="s">
        <v>531</v>
      </c>
      <c r="C373" s="224">
        <v>253</v>
      </c>
      <c r="D373" s="32"/>
      <c r="E373" s="224" t="s">
        <v>744</v>
      </c>
      <c r="F373" s="224">
        <v>882</v>
      </c>
    </row>
    <row r="374" spans="2:6" s="171" customFormat="1">
      <c r="B374" s="224" t="s">
        <v>532</v>
      </c>
      <c r="C374" s="224">
        <v>254</v>
      </c>
      <c r="D374" s="32"/>
      <c r="E374" s="224" t="s">
        <v>745</v>
      </c>
      <c r="F374" s="224">
        <v>71</v>
      </c>
    </row>
    <row r="375" spans="2:6" s="171" customFormat="1">
      <c r="B375" s="224" t="s">
        <v>533</v>
      </c>
      <c r="C375" s="224">
        <v>255</v>
      </c>
      <c r="D375" s="32"/>
      <c r="E375" s="224" t="s">
        <v>746</v>
      </c>
      <c r="F375" s="224">
        <v>1276</v>
      </c>
    </row>
    <row r="376" spans="2:6" s="171" customFormat="1">
      <c r="B376" s="224" t="s">
        <v>534</v>
      </c>
      <c r="C376" s="224">
        <v>256</v>
      </c>
      <c r="D376" s="32"/>
      <c r="E376" s="224" t="s">
        <v>747</v>
      </c>
      <c r="F376" s="224">
        <v>70</v>
      </c>
    </row>
    <row r="377" spans="2:6" s="171" customFormat="1">
      <c r="B377" s="224" t="s">
        <v>535</v>
      </c>
      <c r="C377" s="224">
        <v>257</v>
      </c>
      <c r="D377" s="32"/>
      <c r="E377" s="224" t="s">
        <v>748</v>
      </c>
      <c r="F377" s="224">
        <v>199</v>
      </c>
    </row>
    <row r="378" spans="2:6" s="171" customFormat="1">
      <c r="B378" s="224" t="s">
        <v>536</v>
      </c>
      <c r="C378" s="224">
        <v>258</v>
      </c>
      <c r="D378" s="32"/>
      <c r="E378" s="224" t="s">
        <v>749</v>
      </c>
      <c r="F378" s="224">
        <v>188</v>
      </c>
    </row>
    <row r="379" spans="2:6" s="171" customFormat="1">
      <c r="B379" s="224" t="s">
        <v>537</v>
      </c>
      <c r="C379" s="224">
        <v>259</v>
      </c>
      <c r="D379" s="32"/>
      <c r="E379" s="224" t="s">
        <v>750</v>
      </c>
      <c r="F379" s="224">
        <v>199</v>
      </c>
    </row>
    <row r="380" spans="2:6" s="171" customFormat="1">
      <c r="B380" s="224" t="s">
        <v>538</v>
      </c>
      <c r="C380" s="224">
        <v>260</v>
      </c>
      <c r="D380" s="32"/>
      <c r="E380" s="224" t="s">
        <v>751</v>
      </c>
      <c r="F380" s="224">
        <v>188</v>
      </c>
    </row>
    <row r="381" spans="2:6" s="171" customFormat="1">
      <c r="B381" s="224" t="s">
        <v>539</v>
      </c>
      <c r="C381" s="224">
        <v>261</v>
      </c>
      <c r="D381" s="32"/>
      <c r="E381" s="224" t="s">
        <v>752</v>
      </c>
      <c r="F381" s="224">
        <v>1188</v>
      </c>
    </row>
    <row r="382" spans="2:6" s="171" customFormat="1">
      <c r="B382" s="224" t="s">
        <v>540</v>
      </c>
      <c r="C382" s="224">
        <v>262</v>
      </c>
      <c r="D382" s="32"/>
      <c r="E382" s="224" t="s">
        <v>753</v>
      </c>
      <c r="F382" s="224">
        <v>2021</v>
      </c>
    </row>
    <row r="383" spans="2:6" s="171" customFormat="1">
      <c r="B383" s="224" t="s">
        <v>541</v>
      </c>
      <c r="C383" s="224">
        <v>263</v>
      </c>
      <c r="D383" s="32"/>
      <c r="E383" s="224" t="s">
        <v>754</v>
      </c>
      <c r="F383" s="224">
        <v>1152</v>
      </c>
    </row>
    <row r="384" spans="2:6" s="171" customFormat="1">
      <c r="B384" s="224" t="s">
        <v>542</v>
      </c>
      <c r="C384" s="224">
        <v>264</v>
      </c>
      <c r="D384" s="32"/>
      <c r="E384" s="224" t="s">
        <v>755</v>
      </c>
      <c r="F384" s="224">
        <v>7100</v>
      </c>
    </row>
    <row r="385" spans="2:6" s="171" customFormat="1">
      <c r="B385" s="224" t="s">
        <v>543</v>
      </c>
      <c r="C385" s="224">
        <v>265</v>
      </c>
      <c r="D385" s="32"/>
      <c r="E385" s="224" t="s">
        <v>756</v>
      </c>
      <c r="F385" s="224">
        <v>7132</v>
      </c>
    </row>
    <row r="386" spans="2:6" s="171" customFormat="1">
      <c r="B386" s="224" t="s">
        <v>544</v>
      </c>
      <c r="C386" s="224">
        <v>266</v>
      </c>
      <c r="D386" s="32"/>
      <c r="E386" s="224" t="s">
        <v>757</v>
      </c>
      <c r="F386" s="224">
        <v>7121</v>
      </c>
    </row>
    <row r="387" spans="2:6" s="171" customFormat="1">
      <c r="B387" s="224" t="s">
        <v>545</v>
      </c>
      <c r="C387" s="224">
        <v>267</v>
      </c>
      <c r="D387" s="32"/>
      <c r="E387" s="224" t="s">
        <v>757</v>
      </c>
      <c r="F387" s="224">
        <v>7131</v>
      </c>
    </row>
    <row r="388" spans="2:6" s="171" customFormat="1">
      <c r="B388" s="224" t="s">
        <v>546</v>
      </c>
      <c r="C388" s="224">
        <v>268</v>
      </c>
      <c r="D388" s="32"/>
      <c r="E388" s="224" t="s">
        <v>758</v>
      </c>
      <c r="F388" s="224">
        <v>7502</v>
      </c>
    </row>
    <row r="389" spans="2:6" s="171" customFormat="1">
      <c r="B389" s="224" t="s">
        <v>547</v>
      </c>
      <c r="C389" s="224">
        <v>269</v>
      </c>
      <c r="D389" s="32"/>
      <c r="E389" s="224" t="s">
        <v>759</v>
      </c>
      <c r="F389" s="224">
        <v>1256</v>
      </c>
    </row>
    <row r="390" spans="2:6" s="171" customFormat="1">
      <c r="B390" s="224" t="s">
        <v>548</v>
      </c>
      <c r="C390" s="224">
        <v>270</v>
      </c>
      <c r="D390" s="32"/>
      <c r="E390" s="224" t="s">
        <v>760</v>
      </c>
      <c r="F390" s="224">
        <v>740</v>
      </c>
    </row>
    <row r="391" spans="2:6" s="171" customFormat="1">
      <c r="B391" s="224" t="s">
        <v>549</v>
      </c>
      <c r="C391" s="224">
        <v>271</v>
      </c>
      <c r="D391" s="32"/>
      <c r="E391" s="224" t="s">
        <v>761</v>
      </c>
      <c r="F391" s="224">
        <v>1298</v>
      </c>
    </row>
    <row r="392" spans="2:6" s="171" customFormat="1">
      <c r="B392" s="224" t="s">
        <v>550</v>
      </c>
      <c r="C392" s="224">
        <v>272</v>
      </c>
      <c r="D392" s="32"/>
      <c r="E392" s="224" t="s">
        <v>762</v>
      </c>
      <c r="F392" s="224">
        <v>21</v>
      </c>
    </row>
    <row r="393" spans="2:6" s="171" customFormat="1">
      <c r="B393" s="224" t="s">
        <v>551</v>
      </c>
      <c r="C393" s="224">
        <v>273</v>
      </c>
      <c r="D393" s="32"/>
      <c r="E393" s="224" t="s">
        <v>763</v>
      </c>
      <c r="F393" s="224">
        <v>155</v>
      </c>
    </row>
    <row r="394" spans="2:6" s="171" customFormat="1">
      <c r="B394" s="224" t="s">
        <v>552</v>
      </c>
      <c r="C394" s="224">
        <v>274</v>
      </c>
      <c r="D394" s="32"/>
      <c r="E394" s="224" t="s">
        <v>764</v>
      </c>
      <c r="F394" s="224">
        <v>1974</v>
      </c>
    </row>
    <row r="395" spans="2:6" s="171" customFormat="1">
      <c r="B395" s="224" t="s">
        <v>553</v>
      </c>
      <c r="C395" s="224">
        <v>275</v>
      </c>
      <c r="D395" s="32"/>
      <c r="E395" s="224" t="s">
        <v>765</v>
      </c>
      <c r="F395" s="224">
        <v>2530</v>
      </c>
    </row>
    <row r="396" spans="2:6" s="171" customFormat="1">
      <c r="B396" s="224" t="s">
        <v>554</v>
      </c>
      <c r="C396" s="224">
        <v>276</v>
      </c>
      <c r="D396" s="32"/>
      <c r="E396" s="224" t="s">
        <v>766</v>
      </c>
      <c r="F396" s="224">
        <v>1278</v>
      </c>
    </row>
    <row r="397" spans="2:6" s="171" customFormat="1">
      <c r="B397" s="224" t="s">
        <v>555</v>
      </c>
      <c r="C397" s="224">
        <v>277</v>
      </c>
      <c r="D397" s="32"/>
      <c r="E397" s="224" t="s">
        <v>767</v>
      </c>
      <c r="F397" s="224">
        <v>9000</v>
      </c>
    </row>
    <row r="398" spans="2:6" s="171" customFormat="1">
      <c r="B398" s="224" t="s">
        <v>556</v>
      </c>
      <c r="C398" s="224">
        <v>278</v>
      </c>
      <c r="D398" s="32"/>
      <c r="E398" s="224" t="s">
        <v>768</v>
      </c>
      <c r="F398" s="224">
        <v>9002</v>
      </c>
    </row>
    <row r="399" spans="2:6" s="171" customFormat="1">
      <c r="B399" s="224" t="s">
        <v>557</v>
      </c>
      <c r="C399" s="224">
        <v>279</v>
      </c>
      <c r="D399" s="32"/>
      <c r="E399" s="224" t="s">
        <v>769</v>
      </c>
      <c r="F399" s="224">
        <v>450</v>
      </c>
    </row>
    <row r="400" spans="2:6" s="171" customFormat="1">
      <c r="B400" s="224" t="s">
        <v>558</v>
      </c>
      <c r="C400" s="224">
        <v>280</v>
      </c>
      <c r="D400" s="32"/>
      <c r="E400" s="224" t="s">
        <v>770</v>
      </c>
      <c r="F400" s="224">
        <v>697</v>
      </c>
    </row>
    <row r="401" spans="2:6" s="171" customFormat="1">
      <c r="B401" s="224" t="s">
        <v>559</v>
      </c>
      <c r="C401" s="224">
        <v>281</v>
      </c>
      <c r="D401" s="32"/>
      <c r="E401" s="224" t="s">
        <v>771</v>
      </c>
      <c r="F401" s="224">
        <v>399</v>
      </c>
    </row>
    <row r="402" spans="2:6" s="171" customFormat="1">
      <c r="B402" s="224" t="s">
        <v>560</v>
      </c>
      <c r="C402" s="224">
        <v>282</v>
      </c>
      <c r="D402" s="32"/>
      <c r="E402" s="224" t="s">
        <v>772</v>
      </c>
      <c r="F402" s="224">
        <v>559</v>
      </c>
    </row>
    <row r="403" spans="2:6" s="171" customFormat="1">
      <c r="B403" s="224" t="s">
        <v>561</v>
      </c>
      <c r="C403" s="224">
        <v>283</v>
      </c>
      <c r="D403" s="32"/>
      <c r="E403" s="224" t="s">
        <v>773</v>
      </c>
      <c r="F403" s="224">
        <v>482</v>
      </c>
    </row>
    <row r="404" spans="2:6" s="171" customFormat="1">
      <c r="B404" s="224" t="s">
        <v>562</v>
      </c>
      <c r="C404" s="224">
        <v>284</v>
      </c>
      <c r="D404" s="32"/>
      <c r="E404" s="224" t="s">
        <v>774</v>
      </c>
      <c r="F404" s="224">
        <v>9483</v>
      </c>
    </row>
    <row r="405" spans="2:6" s="171" customFormat="1">
      <c r="B405" s="224" t="s">
        <v>563</v>
      </c>
      <c r="C405" s="224">
        <v>285</v>
      </c>
      <c r="D405" s="32"/>
      <c r="E405" s="224" t="s">
        <v>775</v>
      </c>
      <c r="F405" s="224">
        <v>482</v>
      </c>
    </row>
    <row r="406" spans="2:6" s="171" customFormat="1">
      <c r="B406" s="224" t="s">
        <v>564</v>
      </c>
      <c r="C406" s="224">
        <v>286</v>
      </c>
      <c r="D406" s="32"/>
      <c r="E406" s="224" t="s">
        <v>776</v>
      </c>
      <c r="F406" s="224">
        <v>4001</v>
      </c>
    </row>
    <row r="407" spans="2:6" s="171" customFormat="1">
      <c r="B407" s="224" t="s">
        <v>565</v>
      </c>
      <c r="C407" s="224">
        <v>287</v>
      </c>
      <c r="D407" s="32"/>
      <c r="E407" s="224" t="s">
        <v>777</v>
      </c>
      <c r="F407" s="224">
        <v>698</v>
      </c>
    </row>
    <row r="408" spans="2:6" s="171" customFormat="1">
      <c r="B408" s="224" t="s">
        <v>566</v>
      </c>
      <c r="C408" s="224">
        <v>288</v>
      </c>
      <c r="D408" s="32"/>
      <c r="E408" s="224" t="s">
        <v>778</v>
      </c>
      <c r="F408" s="224">
        <v>2043</v>
      </c>
    </row>
    <row r="409" spans="2:6" s="171" customFormat="1">
      <c r="B409" s="224" t="s">
        <v>567</v>
      </c>
      <c r="C409" s="224">
        <v>289</v>
      </c>
      <c r="D409" s="32"/>
      <c r="E409" s="224" t="s">
        <v>779</v>
      </c>
      <c r="F409" s="224">
        <v>762</v>
      </c>
    </row>
    <row r="410" spans="2:6" s="171" customFormat="1">
      <c r="B410" s="224" t="s">
        <v>568</v>
      </c>
      <c r="C410" s="224">
        <v>290</v>
      </c>
      <c r="D410" s="32"/>
      <c r="E410" s="224" t="s">
        <v>780</v>
      </c>
      <c r="F410" s="224">
        <v>998</v>
      </c>
    </row>
    <row r="411" spans="2:6" s="171" customFormat="1">
      <c r="B411" s="224" t="s">
        <v>569</v>
      </c>
      <c r="C411" s="224">
        <v>291</v>
      </c>
      <c r="D411" s="32"/>
      <c r="E411" s="224" t="s">
        <v>781</v>
      </c>
      <c r="F411" s="224">
        <v>998</v>
      </c>
    </row>
    <row r="412" spans="2:6" s="171" customFormat="1">
      <c r="B412" s="224" t="s">
        <v>570</v>
      </c>
      <c r="C412" s="224">
        <v>292</v>
      </c>
      <c r="D412" s="32"/>
      <c r="E412" s="224" t="s">
        <v>782</v>
      </c>
      <c r="F412" s="224">
        <v>1348</v>
      </c>
    </row>
    <row r="413" spans="2:6" s="171" customFormat="1">
      <c r="B413" s="224" t="s">
        <v>571</v>
      </c>
      <c r="C413" s="224">
        <v>293</v>
      </c>
      <c r="D413" s="32"/>
      <c r="E413" s="224" t="s">
        <v>783</v>
      </c>
      <c r="F413" s="224">
        <v>9348</v>
      </c>
    </row>
    <row r="414" spans="2:6" s="171" customFormat="1">
      <c r="B414" s="224" t="s">
        <v>572</v>
      </c>
      <c r="C414" s="224">
        <v>294</v>
      </c>
      <c r="D414" s="32"/>
      <c r="E414" s="224" t="s">
        <v>784</v>
      </c>
      <c r="F414" s="224">
        <v>368</v>
      </c>
    </row>
    <row r="415" spans="2:6" s="171" customFormat="1">
      <c r="B415" s="224" t="s">
        <v>573</v>
      </c>
      <c r="C415" s="224">
        <v>295</v>
      </c>
      <c r="D415" s="32"/>
      <c r="E415" s="224" t="s">
        <v>785</v>
      </c>
      <c r="F415" s="224">
        <v>368</v>
      </c>
    </row>
    <row r="416" spans="2:6" s="171" customFormat="1">
      <c r="B416" s="224" t="s">
        <v>574</v>
      </c>
      <c r="C416" s="224">
        <v>296</v>
      </c>
      <c r="D416" s="32"/>
      <c r="E416" s="224" t="s">
        <v>786</v>
      </c>
      <c r="F416" s="224">
        <v>317</v>
      </c>
    </row>
    <row r="417" spans="1:13">
      <c r="B417" s="224" t="s">
        <v>575</v>
      </c>
      <c r="C417" s="224">
        <v>297</v>
      </c>
      <c r="E417" s="224" t="s">
        <v>787</v>
      </c>
      <c r="F417" s="224">
        <v>3574</v>
      </c>
      <c r="I417" s="171"/>
      <c r="K417" s="171"/>
      <c r="M417" s="171"/>
    </row>
    <row r="418" spans="1:13">
      <c r="B418" s="224" t="s">
        <v>576</v>
      </c>
      <c r="C418" s="224">
        <v>298</v>
      </c>
      <c r="E418" s="224" t="s">
        <v>788</v>
      </c>
      <c r="F418" s="224">
        <v>562</v>
      </c>
      <c r="I418" s="171"/>
      <c r="K418" s="171"/>
      <c r="M418" s="171"/>
    </row>
    <row r="419" spans="1:13">
      <c r="B419" s="224" t="s">
        <v>577</v>
      </c>
      <c r="C419" s="224">
        <v>299</v>
      </c>
      <c r="E419" s="224" t="s">
        <v>789</v>
      </c>
      <c r="F419" s="224">
        <v>95</v>
      </c>
      <c r="I419" s="171"/>
      <c r="K419" s="171"/>
      <c r="M419" s="171"/>
    </row>
    <row r="420" spans="1:13">
      <c r="B420" s="224" t="s">
        <v>578</v>
      </c>
      <c r="C420" s="224">
        <v>300</v>
      </c>
      <c r="E420" s="224" t="s">
        <v>790</v>
      </c>
      <c r="F420" s="224">
        <v>3652</v>
      </c>
      <c r="I420" s="171"/>
      <c r="K420" s="171"/>
      <c r="M420" s="171"/>
    </row>
    <row r="421" spans="1:13">
      <c r="B421" s="224" t="s">
        <v>579</v>
      </c>
      <c r="C421" s="224">
        <v>301</v>
      </c>
      <c r="E421" s="224" t="s">
        <v>791</v>
      </c>
      <c r="F421" s="224">
        <v>1076</v>
      </c>
      <c r="I421" s="171"/>
      <c r="K421" s="171"/>
      <c r="M421" s="171"/>
    </row>
    <row r="422" spans="1:13">
      <c r="B422" s="224" t="s">
        <v>580</v>
      </c>
      <c r="C422" s="224">
        <v>302</v>
      </c>
      <c r="E422" s="224" t="s">
        <v>792</v>
      </c>
      <c r="F422" s="224">
        <v>619</v>
      </c>
      <c r="I422" s="171"/>
      <c r="K422" s="171"/>
      <c r="M422" s="171"/>
    </row>
    <row r="423" spans="1:13">
      <c r="B423" s="224" t="s">
        <v>581</v>
      </c>
      <c r="C423" s="224">
        <v>303</v>
      </c>
      <c r="E423" s="224" t="s">
        <v>793</v>
      </c>
      <c r="F423" s="224">
        <v>571</v>
      </c>
      <c r="I423" s="171"/>
      <c r="K423" s="171"/>
      <c r="M423" s="171"/>
    </row>
    <row r="424" spans="1:13">
      <c r="B424" s="224" t="s">
        <v>582</v>
      </c>
      <c r="C424" s="224">
        <v>999</v>
      </c>
      <c r="E424" s="224" t="s">
        <v>794</v>
      </c>
      <c r="F424" s="224">
        <v>480</v>
      </c>
      <c r="I424" s="171"/>
      <c r="K424" s="171"/>
      <c r="M424" s="171"/>
    </row>
    <row r="425" spans="1:13">
      <c r="A425" s="225"/>
      <c r="B425" s="171">
        <v>0</v>
      </c>
      <c r="C425" s="171" t="s">
        <v>2179</v>
      </c>
      <c r="E425" s="224" t="s">
        <v>795</v>
      </c>
      <c r="F425" s="224">
        <v>466</v>
      </c>
      <c r="I425" s="171"/>
      <c r="K425" s="171"/>
      <c r="M425" s="171"/>
    </row>
    <row r="426" spans="1:13">
      <c r="E426" s="224" t="s">
        <v>796</v>
      </c>
      <c r="F426" s="224">
        <v>723</v>
      </c>
      <c r="I426" s="171"/>
      <c r="K426" s="171"/>
      <c r="M426" s="171"/>
    </row>
    <row r="427" spans="1:13">
      <c r="E427" s="224" t="s">
        <v>797</v>
      </c>
      <c r="F427" s="224">
        <v>373</v>
      </c>
      <c r="I427" s="171"/>
      <c r="K427" s="171"/>
      <c r="M427" s="171"/>
    </row>
    <row r="428" spans="1:13">
      <c r="E428" s="224" t="s">
        <v>798</v>
      </c>
      <c r="F428" s="224">
        <v>322</v>
      </c>
      <c r="I428" s="171"/>
      <c r="K428" s="171"/>
      <c r="M428" s="171"/>
    </row>
    <row r="429" spans="1:13" ht="14.25">
      <c r="A429" s="171"/>
      <c r="D429" s="171"/>
      <c r="E429" s="224" t="s">
        <v>799</v>
      </c>
      <c r="F429" s="224">
        <v>572</v>
      </c>
      <c r="I429" s="171"/>
      <c r="K429" s="171"/>
      <c r="M429" s="171"/>
    </row>
    <row r="430" spans="1:13" ht="14.25">
      <c r="A430" s="171"/>
      <c r="D430" s="171"/>
      <c r="E430" s="224" t="s">
        <v>800</v>
      </c>
      <c r="F430" s="224">
        <v>3645</v>
      </c>
      <c r="I430" s="171"/>
      <c r="K430" s="171"/>
      <c r="M430" s="171"/>
    </row>
    <row r="431" spans="1:13" ht="14.25">
      <c r="A431" s="171"/>
      <c r="D431" s="171"/>
      <c r="E431" s="224" t="s">
        <v>801</v>
      </c>
      <c r="F431" s="224">
        <v>242</v>
      </c>
      <c r="I431" s="171"/>
      <c r="K431" s="171"/>
      <c r="M431" s="171"/>
    </row>
    <row r="432" spans="1:13" ht="14.25">
      <c r="A432" s="171"/>
      <c r="D432" s="171"/>
      <c r="E432" s="224" t="s">
        <v>802</v>
      </c>
      <c r="F432" s="224">
        <v>353</v>
      </c>
      <c r="I432" s="171"/>
      <c r="K432" s="171"/>
      <c r="M432" s="171"/>
    </row>
    <row r="433" spans="5:6" s="171" customFormat="1" ht="14.25">
      <c r="E433" s="224" t="s">
        <v>803</v>
      </c>
      <c r="F433" s="224">
        <v>710</v>
      </c>
    </row>
    <row r="434" spans="5:6" s="171" customFormat="1" ht="14.25">
      <c r="E434" s="224" t="s">
        <v>804</v>
      </c>
      <c r="F434" s="224">
        <v>143</v>
      </c>
    </row>
    <row r="435" spans="5:6" s="171" customFormat="1" ht="14.25">
      <c r="E435" s="224" t="s">
        <v>805</v>
      </c>
      <c r="F435" s="224">
        <v>3575</v>
      </c>
    </row>
    <row r="436" spans="5:6" s="171" customFormat="1" ht="14.25">
      <c r="E436" s="224" t="s">
        <v>806</v>
      </c>
      <c r="F436" s="224">
        <v>2033</v>
      </c>
    </row>
    <row r="437" spans="5:6" s="171" customFormat="1" ht="14.25">
      <c r="E437" s="224" t="s">
        <v>807</v>
      </c>
      <c r="F437" s="224">
        <v>159</v>
      </c>
    </row>
    <row r="438" spans="5:6" s="171" customFormat="1" ht="14.25">
      <c r="E438" s="224" t="s">
        <v>808</v>
      </c>
      <c r="F438" s="224">
        <v>800</v>
      </c>
    </row>
    <row r="439" spans="5:6" s="171" customFormat="1" ht="14.25">
      <c r="E439" s="224" t="s">
        <v>809</v>
      </c>
      <c r="F439" s="224">
        <v>877</v>
      </c>
    </row>
    <row r="440" spans="5:6" s="171" customFormat="1" ht="14.25">
      <c r="E440" s="224" t="s">
        <v>810</v>
      </c>
      <c r="F440" s="224">
        <v>1050</v>
      </c>
    </row>
    <row r="441" spans="5:6" s="171" customFormat="1" ht="14.25">
      <c r="E441" s="224" t="s">
        <v>811</v>
      </c>
      <c r="F441" s="224">
        <v>288</v>
      </c>
    </row>
    <row r="442" spans="5:6" s="171" customFormat="1" ht="14.25">
      <c r="E442" s="224" t="s">
        <v>812</v>
      </c>
      <c r="F442" s="224">
        <v>265</v>
      </c>
    </row>
    <row r="443" spans="5:6" s="171" customFormat="1" ht="14.25">
      <c r="E443" s="224" t="s">
        <v>813</v>
      </c>
      <c r="F443" s="224">
        <v>200</v>
      </c>
    </row>
    <row r="444" spans="5:6" s="171" customFormat="1" ht="14.25">
      <c r="E444" s="224" t="s">
        <v>814</v>
      </c>
      <c r="F444" s="224">
        <v>326</v>
      </c>
    </row>
    <row r="445" spans="5:6" s="171" customFormat="1" ht="14.25">
      <c r="E445" s="224" t="s">
        <v>815</v>
      </c>
      <c r="F445" s="224">
        <v>430</v>
      </c>
    </row>
    <row r="446" spans="5:6" s="171" customFormat="1" ht="14.25">
      <c r="E446" s="224" t="s">
        <v>816</v>
      </c>
      <c r="F446" s="224">
        <v>751</v>
      </c>
    </row>
    <row r="447" spans="5:6" s="171" customFormat="1" ht="14.25">
      <c r="E447" s="224" t="s">
        <v>817</v>
      </c>
      <c r="F447" s="224">
        <v>784</v>
      </c>
    </row>
    <row r="448" spans="5:6" s="171" customFormat="1" ht="14.25">
      <c r="E448" s="224" t="s">
        <v>818</v>
      </c>
      <c r="F448" s="224">
        <v>16</v>
      </c>
    </row>
    <row r="449" spans="5:6" s="171" customFormat="1" ht="14.25">
      <c r="E449" s="224" t="s">
        <v>819</v>
      </c>
      <c r="F449" s="224">
        <v>672</v>
      </c>
    </row>
    <row r="450" spans="5:6" s="171" customFormat="1" ht="14.25">
      <c r="E450" s="224" t="s">
        <v>820</v>
      </c>
      <c r="F450" s="224">
        <v>202</v>
      </c>
    </row>
    <row r="451" spans="5:6" s="171" customFormat="1" ht="14.25">
      <c r="E451" s="224" t="s">
        <v>821</v>
      </c>
      <c r="F451" s="224">
        <v>301</v>
      </c>
    </row>
    <row r="452" spans="5:6" s="171" customFormat="1" ht="14.25">
      <c r="E452" s="224" t="s">
        <v>822</v>
      </c>
      <c r="F452" s="224">
        <v>756</v>
      </c>
    </row>
    <row r="453" spans="5:6" s="171" customFormat="1" ht="14.25">
      <c r="E453" s="224" t="s">
        <v>823</v>
      </c>
      <c r="F453" s="224">
        <v>604</v>
      </c>
    </row>
    <row r="454" spans="5:6" s="171" customFormat="1" ht="14.25">
      <c r="E454" s="224" t="s">
        <v>824</v>
      </c>
      <c r="F454" s="224">
        <v>212</v>
      </c>
    </row>
    <row r="455" spans="5:6" s="171" customFormat="1" ht="14.25">
      <c r="E455" s="224" t="s">
        <v>825</v>
      </c>
      <c r="F455" s="224">
        <v>598</v>
      </c>
    </row>
    <row r="456" spans="5:6" s="171" customFormat="1" ht="14.25">
      <c r="E456" s="224" t="s">
        <v>826</v>
      </c>
      <c r="F456" s="224">
        <v>365</v>
      </c>
    </row>
    <row r="457" spans="5:6" s="171" customFormat="1" ht="14.25">
      <c r="E457" s="224" t="s">
        <v>827</v>
      </c>
      <c r="F457" s="224">
        <v>848</v>
      </c>
    </row>
    <row r="458" spans="5:6" s="171" customFormat="1" ht="14.25">
      <c r="E458" s="224" t="s">
        <v>828</v>
      </c>
      <c r="F458" s="224">
        <v>1162</v>
      </c>
    </row>
    <row r="459" spans="5:6" s="171" customFormat="1" ht="14.25">
      <c r="E459" s="224" t="s">
        <v>829</v>
      </c>
      <c r="F459" s="224">
        <v>9200</v>
      </c>
    </row>
    <row r="460" spans="5:6" s="171" customFormat="1" ht="14.25">
      <c r="E460" s="224" t="s">
        <v>830</v>
      </c>
      <c r="F460" s="224">
        <v>9201</v>
      </c>
    </row>
    <row r="461" spans="5:6" s="171" customFormat="1" ht="14.25">
      <c r="E461" s="224" t="s">
        <v>831</v>
      </c>
      <c r="F461" s="224">
        <v>9200</v>
      </c>
    </row>
    <row r="462" spans="5:6" s="171" customFormat="1" ht="14.25">
      <c r="E462" s="224" t="s">
        <v>832</v>
      </c>
      <c r="F462" s="224">
        <v>1824</v>
      </c>
    </row>
    <row r="463" spans="5:6" s="171" customFormat="1" ht="14.25">
      <c r="E463" s="224" t="s">
        <v>833</v>
      </c>
      <c r="F463" s="224">
        <v>2610</v>
      </c>
    </row>
    <row r="464" spans="5:6" s="171" customFormat="1" ht="14.25">
      <c r="E464" s="224" t="s">
        <v>834</v>
      </c>
      <c r="F464" s="224">
        <v>248</v>
      </c>
    </row>
    <row r="465" spans="5:6" s="171" customFormat="1" ht="14.25">
      <c r="E465" s="224" t="s">
        <v>835</v>
      </c>
      <c r="F465" s="224">
        <v>747</v>
      </c>
    </row>
    <row r="466" spans="5:6" s="171" customFormat="1" ht="14.25">
      <c r="E466" s="224" t="s">
        <v>836</v>
      </c>
      <c r="F466" s="224">
        <v>252</v>
      </c>
    </row>
    <row r="467" spans="5:6" s="171" customFormat="1" ht="14.25">
      <c r="E467" s="224" t="s">
        <v>837</v>
      </c>
      <c r="F467" s="224">
        <v>3780</v>
      </c>
    </row>
    <row r="468" spans="5:6" s="171" customFormat="1" ht="14.25">
      <c r="E468" s="224" t="s">
        <v>838</v>
      </c>
      <c r="F468" s="224">
        <v>9780</v>
      </c>
    </row>
    <row r="469" spans="5:6" s="171" customFormat="1" ht="14.25">
      <c r="E469" s="224" t="s">
        <v>839</v>
      </c>
      <c r="F469" s="224">
        <v>3780</v>
      </c>
    </row>
    <row r="470" spans="5:6" s="171" customFormat="1" ht="14.25">
      <c r="E470" s="224" t="s">
        <v>840</v>
      </c>
      <c r="F470" s="224">
        <v>94</v>
      </c>
    </row>
    <row r="471" spans="5:6" s="171" customFormat="1" ht="14.25">
      <c r="E471" s="224" t="s">
        <v>841</v>
      </c>
      <c r="F471" s="224">
        <v>760</v>
      </c>
    </row>
    <row r="472" spans="5:6" s="171" customFormat="1" ht="14.25">
      <c r="E472" s="224" t="s">
        <v>842</v>
      </c>
      <c r="F472" s="224">
        <v>712</v>
      </c>
    </row>
    <row r="473" spans="5:6" s="171" customFormat="1" ht="14.25">
      <c r="E473" s="224" t="s">
        <v>843</v>
      </c>
      <c r="F473" s="224">
        <v>1084</v>
      </c>
    </row>
    <row r="474" spans="5:6" s="171" customFormat="1" ht="14.25">
      <c r="E474" s="224" t="s">
        <v>844</v>
      </c>
      <c r="F474" s="224">
        <v>2013</v>
      </c>
    </row>
    <row r="475" spans="5:6" s="171" customFormat="1" ht="14.25">
      <c r="E475" s="224" t="s">
        <v>845</v>
      </c>
      <c r="F475" s="224">
        <v>88</v>
      </c>
    </row>
    <row r="476" spans="5:6" s="171" customFormat="1" ht="14.25">
      <c r="E476" s="224" t="s">
        <v>846</v>
      </c>
      <c r="F476" s="224">
        <v>6100</v>
      </c>
    </row>
    <row r="477" spans="5:6" s="171" customFormat="1" ht="14.25">
      <c r="E477" s="224" t="s">
        <v>847</v>
      </c>
      <c r="F477" s="224">
        <v>592</v>
      </c>
    </row>
    <row r="478" spans="5:6" s="171" customFormat="1" ht="14.25">
      <c r="E478" s="224" t="s">
        <v>848</v>
      </c>
      <c r="F478" s="224">
        <v>386</v>
      </c>
    </row>
    <row r="479" spans="5:6" s="171" customFormat="1" ht="14.25">
      <c r="E479" s="224" t="s">
        <v>849</v>
      </c>
      <c r="F479" s="224">
        <v>4015</v>
      </c>
    </row>
    <row r="480" spans="5:6" s="171" customFormat="1" ht="14.25">
      <c r="E480" s="224" t="s">
        <v>850</v>
      </c>
      <c r="F480" s="224">
        <v>4016</v>
      </c>
    </row>
    <row r="481" spans="5:6" s="171" customFormat="1" ht="14.25">
      <c r="E481" s="224" t="s">
        <v>851</v>
      </c>
      <c r="F481" s="224">
        <v>448</v>
      </c>
    </row>
    <row r="482" spans="5:6" s="171" customFormat="1" ht="14.25">
      <c r="E482" s="224" t="s">
        <v>852</v>
      </c>
      <c r="F482" s="224">
        <v>1066</v>
      </c>
    </row>
    <row r="483" spans="5:6" s="171" customFormat="1" ht="14.25">
      <c r="E483" s="224" t="s">
        <v>853</v>
      </c>
      <c r="F483" s="224">
        <v>418</v>
      </c>
    </row>
    <row r="484" spans="5:6" s="171" customFormat="1" ht="14.25">
      <c r="E484" s="224" t="s">
        <v>854</v>
      </c>
      <c r="F484" s="224">
        <v>588</v>
      </c>
    </row>
    <row r="485" spans="5:6" s="171" customFormat="1" ht="14.25">
      <c r="E485" s="224" t="s">
        <v>855</v>
      </c>
      <c r="F485" s="224">
        <v>685</v>
      </c>
    </row>
    <row r="486" spans="5:6" s="171" customFormat="1" ht="14.25">
      <c r="E486" s="224" t="s">
        <v>856</v>
      </c>
      <c r="F486" s="224">
        <v>9800</v>
      </c>
    </row>
    <row r="487" spans="5:6" s="171" customFormat="1" ht="14.25">
      <c r="E487" s="224" t="s">
        <v>857</v>
      </c>
      <c r="F487" s="224">
        <v>1326</v>
      </c>
    </row>
    <row r="488" spans="5:6" s="171" customFormat="1" ht="14.25">
      <c r="E488" s="224" t="s">
        <v>858</v>
      </c>
      <c r="F488" s="224">
        <v>944</v>
      </c>
    </row>
    <row r="489" spans="5:6" s="171" customFormat="1" ht="14.25">
      <c r="E489" s="224" t="s">
        <v>859</v>
      </c>
      <c r="F489" s="224">
        <v>483</v>
      </c>
    </row>
    <row r="490" spans="5:6" s="171" customFormat="1" ht="14.25">
      <c r="E490" s="224" t="s">
        <v>860</v>
      </c>
      <c r="F490" s="224">
        <v>389</v>
      </c>
    </row>
    <row r="491" spans="5:6" s="171" customFormat="1" ht="14.25">
      <c r="E491" s="224" t="s">
        <v>861</v>
      </c>
      <c r="F491" s="224">
        <v>234</v>
      </c>
    </row>
    <row r="492" spans="5:6" s="171" customFormat="1" ht="14.25">
      <c r="E492" s="224" t="s">
        <v>862</v>
      </c>
      <c r="F492" s="224">
        <v>589</v>
      </c>
    </row>
    <row r="493" spans="5:6" s="171" customFormat="1" ht="14.25">
      <c r="E493" s="224" t="s">
        <v>863</v>
      </c>
      <c r="F493" s="224">
        <v>864</v>
      </c>
    </row>
    <row r="494" spans="5:6" s="171" customFormat="1" ht="14.25">
      <c r="E494" s="224" t="s">
        <v>864</v>
      </c>
      <c r="F494" s="224">
        <v>3612</v>
      </c>
    </row>
    <row r="495" spans="5:6" s="171" customFormat="1" ht="14.25">
      <c r="E495" s="224" t="s">
        <v>865</v>
      </c>
      <c r="F495" s="224">
        <v>823</v>
      </c>
    </row>
    <row r="496" spans="5:6" s="171" customFormat="1" ht="14.25">
      <c r="E496" s="224" t="s">
        <v>866</v>
      </c>
      <c r="F496" s="224">
        <v>1191</v>
      </c>
    </row>
    <row r="497" spans="5:6" s="171" customFormat="1" ht="14.25">
      <c r="E497" s="224" t="s">
        <v>867</v>
      </c>
      <c r="F497" s="224">
        <v>1986</v>
      </c>
    </row>
    <row r="498" spans="5:6" s="171" customFormat="1" ht="14.25">
      <c r="E498" s="224" t="s">
        <v>868</v>
      </c>
      <c r="F498" s="224">
        <v>428</v>
      </c>
    </row>
    <row r="499" spans="5:6" s="171" customFormat="1" ht="14.25">
      <c r="E499" s="224" t="s">
        <v>869</v>
      </c>
      <c r="F499" s="224">
        <v>2060</v>
      </c>
    </row>
    <row r="500" spans="5:6" s="171" customFormat="1" ht="14.25">
      <c r="E500" s="224" t="s">
        <v>870</v>
      </c>
      <c r="F500" s="224">
        <v>3710</v>
      </c>
    </row>
    <row r="501" spans="5:6" s="171" customFormat="1" ht="14.25">
      <c r="E501" s="224" t="s">
        <v>871</v>
      </c>
      <c r="F501" s="224">
        <v>746</v>
      </c>
    </row>
    <row r="502" spans="5:6" s="171" customFormat="1" ht="14.25">
      <c r="E502" s="224" t="s">
        <v>872</v>
      </c>
      <c r="F502" s="224">
        <v>1983</v>
      </c>
    </row>
    <row r="503" spans="5:6" s="171" customFormat="1" ht="14.25">
      <c r="E503" s="224" t="s">
        <v>873</v>
      </c>
      <c r="F503" s="224">
        <v>1983</v>
      </c>
    </row>
    <row r="504" spans="5:6" s="171" customFormat="1" ht="14.25">
      <c r="E504" s="224" t="s">
        <v>874</v>
      </c>
      <c r="F504" s="224">
        <v>1902</v>
      </c>
    </row>
    <row r="505" spans="5:6" s="171" customFormat="1" ht="14.25">
      <c r="E505" s="224" t="s">
        <v>875</v>
      </c>
      <c r="F505" s="224">
        <v>667</v>
      </c>
    </row>
    <row r="506" spans="5:6" s="171" customFormat="1" ht="14.25">
      <c r="E506" s="224" t="s">
        <v>876</v>
      </c>
      <c r="F506" s="224">
        <v>141</v>
      </c>
    </row>
    <row r="507" spans="5:6" s="171" customFormat="1" ht="14.25">
      <c r="E507" s="224" t="s">
        <v>877</v>
      </c>
      <c r="F507" s="224">
        <v>617</v>
      </c>
    </row>
    <row r="508" spans="5:6" s="171" customFormat="1" ht="14.25">
      <c r="E508" s="224" t="s">
        <v>878</v>
      </c>
      <c r="F508" s="224">
        <v>3654</v>
      </c>
    </row>
    <row r="509" spans="5:6" s="171" customFormat="1" ht="14.25">
      <c r="E509" s="224" t="s">
        <v>879</v>
      </c>
      <c r="F509" s="224">
        <v>1972</v>
      </c>
    </row>
    <row r="510" spans="5:6" s="171" customFormat="1" ht="14.25">
      <c r="E510" s="224" t="s">
        <v>880</v>
      </c>
      <c r="F510" s="224">
        <v>2038</v>
      </c>
    </row>
    <row r="511" spans="5:6" s="171" customFormat="1" ht="14.25">
      <c r="E511" s="224" t="s">
        <v>881</v>
      </c>
      <c r="F511" s="224">
        <v>1323</v>
      </c>
    </row>
    <row r="512" spans="5:6" s="171" customFormat="1" ht="14.25">
      <c r="E512" s="224" t="s">
        <v>882</v>
      </c>
      <c r="F512" s="224">
        <v>1319</v>
      </c>
    </row>
    <row r="513" spans="5:6" s="171" customFormat="1" ht="14.25">
      <c r="E513" s="224" t="s">
        <v>883</v>
      </c>
      <c r="F513" s="224">
        <v>6200</v>
      </c>
    </row>
    <row r="514" spans="5:6" s="171" customFormat="1" ht="14.25">
      <c r="E514" s="224" t="s">
        <v>884</v>
      </c>
      <c r="F514" s="224">
        <v>3794</v>
      </c>
    </row>
    <row r="515" spans="5:6" s="171" customFormat="1" ht="14.25">
      <c r="E515" s="224" t="s">
        <v>885</v>
      </c>
      <c r="F515" s="224">
        <v>33</v>
      </c>
    </row>
    <row r="516" spans="5:6" s="171" customFormat="1" ht="14.25">
      <c r="E516" s="224" t="s">
        <v>886</v>
      </c>
      <c r="F516" s="224">
        <v>872</v>
      </c>
    </row>
    <row r="517" spans="5:6" s="171" customFormat="1" ht="14.25">
      <c r="E517" s="224" t="s">
        <v>887</v>
      </c>
      <c r="F517" s="224">
        <v>379</v>
      </c>
    </row>
    <row r="518" spans="5:6" s="171" customFormat="1" ht="14.25">
      <c r="E518" s="224" t="s">
        <v>888</v>
      </c>
      <c r="F518" s="224">
        <v>853</v>
      </c>
    </row>
    <row r="519" spans="5:6" s="171" customFormat="1" ht="14.25">
      <c r="E519" s="224" t="s">
        <v>889</v>
      </c>
      <c r="F519" s="224">
        <v>352</v>
      </c>
    </row>
    <row r="520" spans="5:6" s="171" customFormat="1" ht="14.25">
      <c r="E520" s="224" t="s">
        <v>890</v>
      </c>
      <c r="F520" s="224">
        <v>424</v>
      </c>
    </row>
    <row r="521" spans="5:6" s="171" customFormat="1" ht="14.25">
      <c r="E521" s="224" t="s">
        <v>891</v>
      </c>
      <c r="F521" s="224">
        <v>86</v>
      </c>
    </row>
    <row r="522" spans="5:6" s="171" customFormat="1" ht="14.25">
      <c r="E522" s="224" t="s">
        <v>892</v>
      </c>
      <c r="F522" s="224">
        <v>3763</v>
      </c>
    </row>
    <row r="523" spans="5:6" s="171" customFormat="1" ht="14.25">
      <c r="E523" s="224" t="s">
        <v>893</v>
      </c>
      <c r="F523" s="224">
        <v>683</v>
      </c>
    </row>
    <row r="524" spans="5:6" s="171" customFormat="1" ht="14.25">
      <c r="E524" s="224" t="s">
        <v>894</v>
      </c>
      <c r="F524" s="224">
        <v>2014</v>
      </c>
    </row>
    <row r="525" spans="5:6" s="171" customFormat="1" ht="14.25">
      <c r="E525" s="224" t="s">
        <v>895</v>
      </c>
      <c r="F525" s="224">
        <v>3644</v>
      </c>
    </row>
    <row r="526" spans="5:6" s="171" customFormat="1" ht="14.25">
      <c r="E526" s="224" t="s">
        <v>896</v>
      </c>
      <c r="F526" s="224">
        <v>9644</v>
      </c>
    </row>
    <row r="527" spans="5:6" s="171" customFormat="1" ht="14.25">
      <c r="E527" s="224" t="s">
        <v>897</v>
      </c>
      <c r="F527" s="224">
        <v>1344</v>
      </c>
    </row>
    <row r="528" spans="5:6" s="171" customFormat="1" ht="14.25">
      <c r="E528" s="224" t="s">
        <v>898</v>
      </c>
      <c r="F528" s="224">
        <v>1293</v>
      </c>
    </row>
    <row r="529" spans="5:6" s="171" customFormat="1" ht="14.25">
      <c r="E529" s="224" t="s">
        <v>899</v>
      </c>
      <c r="F529" s="224">
        <v>1288</v>
      </c>
    </row>
    <row r="530" spans="5:6" s="171" customFormat="1" ht="14.25">
      <c r="E530" s="224" t="s">
        <v>900</v>
      </c>
      <c r="F530" s="224">
        <v>147</v>
      </c>
    </row>
    <row r="531" spans="5:6" s="171" customFormat="1" ht="14.25">
      <c r="E531" s="224" t="s">
        <v>901</v>
      </c>
      <c r="F531" s="224">
        <v>870</v>
      </c>
    </row>
    <row r="532" spans="5:6" s="171" customFormat="1" ht="14.25">
      <c r="E532" s="224" t="s">
        <v>902</v>
      </c>
      <c r="F532" s="224">
        <v>3730</v>
      </c>
    </row>
    <row r="533" spans="5:6" s="171" customFormat="1" ht="14.25">
      <c r="E533" s="224" t="s">
        <v>903</v>
      </c>
      <c r="F533" s="224">
        <v>9730</v>
      </c>
    </row>
    <row r="534" spans="5:6" s="171" customFormat="1" ht="14.25">
      <c r="E534" s="224" t="s">
        <v>904</v>
      </c>
      <c r="F534" s="224">
        <v>2018</v>
      </c>
    </row>
    <row r="535" spans="5:6" s="171" customFormat="1" ht="14.25">
      <c r="E535" s="224" t="s">
        <v>905</v>
      </c>
      <c r="F535" s="224">
        <v>173</v>
      </c>
    </row>
    <row r="536" spans="5:6" s="171" customFormat="1" ht="14.25">
      <c r="E536" s="224" t="s">
        <v>906</v>
      </c>
      <c r="F536" s="224">
        <v>207</v>
      </c>
    </row>
    <row r="537" spans="5:6" s="171" customFormat="1" ht="14.25">
      <c r="E537" s="224" t="s">
        <v>907</v>
      </c>
      <c r="F537" s="224">
        <v>4021</v>
      </c>
    </row>
    <row r="538" spans="5:6" s="171" customFormat="1" ht="14.25">
      <c r="E538" s="224" t="s">
        <v>908</v>
      </c>
      <c r="F538" s="224">
        <v>787</v>
      </c>
    </row>
    <row r="539" spans="5:6" s="171" customFormat="1" ht="14.25">
      <c r="E539" s="224" t="s">
        <v>909</v>
      </c>
      <c r="F539" s="224">
        <v>919</v>
      </c>
    </row>
    <row r="540" spans="5:6" s="171" customFormat="1" ht="14.25">
      <c r="E540" s="224" t="s">
        <v>910</v>
      </c>
      <c r="F540" s="224">
        <v>802</v>
      </c>
    </row>
    <row r="541" spans="5:6" s="171" customFormat="1" ht="14.25">
      <c r="E541" s="224" t="s">
        <v>911</v>
      </c>
      <c r="F541" s="224">
        <v>360</v>
      </c>
    </row>
    <row r="542" spans="5:6" s="171" customFormat="1" ht="14.25">
      <c r="E542" s="224" t="s">
        <v>912</v>
      </c>
      <c r="F542" s="224">
        <v>703</v>
      </c>
    </row>
    <row r="543" spans="5:6" s="171" customFormat="1" ht="14.25">
      <c r="E543" s="224" t="s">
        <v>913</v>
      </c>
      <c r="F543" s="224">
        <v>681</v>
      </c>
    </row>
    <row r="544" spans="5:6" s="171" customFormat="1" ht="14.25">
      <c r="E544" s="224" t="s">
        <v>914</v>
      </c>
      <c r="F544" s="224">
        <v>566</v>
      </c>
    </row>
    <row r="545" spans="5:6" s="171" customFormat="1" ht="14.25">
      <c r="E545" s="224" t="s">
        <v>915</v>
      </c>
      <c r="F545" s="224">
        <v>1077</v>
      </c>
    </row>
    <row r="546" spans="5:6" s="171" customFormat="1" ht="14.25">
      <c r="E546" s="224" t="s">
        <v>916</v>
      </c>
      <c r="F546" s="224">
        <v>793</v>
      </c>
    </row>
    <row r="547" spans="5:6" s="171" customFormat="1" ht="14.25">
      <c r="E547" s="224" t="s">
        <v>917</v>
      </c>
      <c r="F547" s="224">
        <v>6300</v>
      </c>
    </row>
    <row r="548" spans="5:6" s="171" customFormat="1" ht="14.25">
      <c r="E548" s="224" t="s">
        <v>918</v>
      </c>
      <c r="F548" s="224">
        <v>342</v>
      </c>
    </row>
    <row r="549" spans="5:6" s="171" customFormat="1" ht="14.25">
      <c r="E549" s="224" t="s">
        <v>919</v>
      </c>
      <c r="F549" s="224">
        <v>133</v>
      </c>
    </row>
    <row r="550" spans="5:6" s="171" customFormat="1" ht="14.25">
      <c r="E550" s="224" t="s">
        <v>920</v>
      </c>
      <c r="F550" s="224">
        <v>196</v>
      </c>
    </row>
    <row r="551" spans="5:6" s="171" customFormat="1" ht="14.25">
      <c r="E551" s="224" t="s">
        <v>921</v>
      </c>
      <c r="F551" s="224">
        <v>35</v>
      </c>
    </row>
    <row r="552" spans="5:6" s="171" customFormat="1" ht="14.25">
      <c r="E552" s="224" t="s">
        <v>922</v>
      </c>
      <c r="F552" s="224">
        <v>1292</v>
      </c>
    </row>
    <row r="553" spans="5:6" s="171" customFormat="1" ht="14.25">
      <c r="E553" s="224" t="s">
        <v>923</v>
      </c>
      <c r="F553" s="224">
        <v>1292</v>
      </c>
    </row>
    <row r="554" spans="5:6" s="171" customFormat="1" ht="14.25">
      <c r="E554" s="224" t="s">
        <v>924</v>
      </c>
      <c r="F554" s="224">
        <v>145</v>
      </c>
    </row>
    <row r="555" spans="5:6" s="171" customFormat="1" ht="14.25">
      <c r="E555" s="224" t="s">
        <v>925</v>
      </c>
      <c r="F555" s="224">
        <v>442</v>
      </c>
    </row>
    <row r="556" spans="5:6" s="171" customFormat="1" ht="14.25">
      <c r="E556" s="224" t="s">
        <v>926</v>
      </c>
      <c r="F556" s="224">
        <v>2550</v>
      </c>
    </row>
    <row r="557" spans="5:6" s="171" customFormat="1" ht="14.25">
      <c r="E557" s="224" t="s">
        <v>927</v>
      </c>
      <c r="F557" s="224">
        <v>485</v>
      </c>
    </row>
    <row r="558" spans="5:6" s="171" customFormat="1" ht="14.25">
      <c r="E558" s="224" t="s">
        <v>928</v>
      </c>
      <c r="F558" s="224">
        <v>9485</v>
      </c>
    </row>
    <row r="559" spans="5:6" s="171" customFormat="1" ht="14.25">
      <c r="E559" s="224" t="s">
        <v>929</v>
      </c>
      <c r="F559" s="224">
        <v>852</v>
      </c>
    </row>
    <row r="560" spans="5:6" s="171" customFormat="1" ht="14.25">
      <c r="E560" s="224" t="s">
        <v>930</v>
      </c>
      <c r="F560" s="224">
        <v>755</v>
      </c>
    </row>
    <row r="561" spans="5:6" s="171" customFormat="1" ht="14.25">
      <c r="E561" s="224" t="s">
        <v>931</v>
      </c>
      <c r="F561" s="224">
        <v>9755</v>
      </c>
    </row>
    <row r="562" spans="5:6" s="171" customFormat="1" ht="14.25">
      <c r="E562" s="224" t="s">
        <v>932</v>
      </c>
      <c r="F562" s="224">
        <v>1219</v>
      </c>
    </row>
    <row r="563" spans="5:6" s="171" customFormat="1" ht="14.25">
      <c r="E563" s="224" t="s">
        <v>933</v>
      </c>
      <c r="F563" s="224">
        <v>457</v>
      </c>
    </row>
    <row r="564" spans="5:6" s="171" customFormat="1" ht="14.25">
      <c r="E564" s="224" t="s">
        <v>934</v>
      </c>
      <c r="F564" s="224">
        <v>9457</v>
      </c>
    </row>
    <row r="565" spans="5:6" s="171" customFormat="1" ht="14.25">
      <c r="E565" s="224" t="s">
        <v>935</v>
      </c>
      <c r="F565" s="224">
        <v>370</v>
      </c>
    </row>
    <row r="566" spans="5:6" s="171" customFormat="1" ht="14.25">
      <c r="E566" s="224" t="s">
        <v>936</v>
      </c>
      <c r="F566" s="224">
        <v>706</v>
      </c>
    </row>
    <row r="567" spans="5:6" s="171" customFormat="1" ht="14.25">
      <c r="E567" s="224" t="s">
        <v>937</v>
      </c>
      <c r="F567" s="224">
        <v>1043</v>
      </c>
    </row>
    <row r="568" spans="5:6" s="171" customFormat="1" ht="14.25">
      <c r="E568" s="224" t="s">
        <v>938</v>
      </c>
      <c r="F568" s="224">
        <v>1204</v>
      </c>
    </row>
    <row r="569" spans="5:6" s="171" customFormat="1" ht="14.25">
      <c r="E569" s="224" t="s">
        <v>939</v>
      </c>
      <c r="F569" s="224">
        <v>736</v>
      </c>
    </row>
    <row r="570" spans="5:6" s="171" customFormat="1" ht="14.25">
      <c r="E570" s="224" t="s">
        <v>940</v>
      </c>
      <c r="F570" s="224">
        <v>262</v>
      </c>
    </row>
    <row r="571" spans="5:6" s="171" customFormat="1" ht="14.25">
      <c r="E571" s="224" t="s">
        <v>941</v>
      </c>
      <c r="F571" s="224">
        <v>92</v>
      </c>
    </row>
    <row r="572" spans="5:6" s="171" customFormat="1" ht="14.25">
      <c r="E572" s="224" t="s">
        <v>942</v>
      </c>
      <c r="F572" s="224">
        <v>1206</v>
      </c>
    </row>
    <row r="573" spans="5:6" s="171" customFormat="1" ht="14.25">
      <c r="E573" s="224" t="s">
        <v>943</v>
      </c>
      <c r="F573" s="224">
        <v>3613</v>
      </c>
    </row>
    <row r="574" spans="5:6" s="171" customFormat="1" ht="14.25">
      <c r="E574" s="224" t="s">
        <v>944</v>
      </c>
      <c r="F574" s="224">
        <v>393</v>
      </c>
    </row>
    <row r="575" spans="5:6" s="171" customFormat="1" ht="14.25">
      <c r="E575" s="224" t="s">
        <v>945</v>
      </c>
      <c r="F575" s="224">
        <v>1829</v>
      </c>
    </row>
    <row r="576" spans="5:6" s="171" customFormat="1" ht="14.25">
      <c r="E576" s="224" t="s">
        <v>946</v>
      </c>
      <c r="F576" s="224">
        <v>627</v>
      </c>
    </row>
    <row r="577" spans="5:6" s="171" customFormat="1" ht="14.25">
      <c r="E577" s="224" t="s">
        <v>947</v>
      </c>
      <c r="F577" s="224">
        <v>3606</v>
      </c>
    </row>
    <row r="578" spans="5:6" s="171" customFormat="1" ht="14.25">
      <c r="E578" s="224" t="s">
        <v>948</v>
      </c>
      <c r="F578" s="224">
        <v>346</v>
      </c>
    </row>
    <row r="579" spans="5:6" s="171" customFormat="1" ht="14.25">
      <c r="E579" s="224" t="s">
        <v>949</v>
      </c>
      <c r="F579" s="224">
        <v>1855</v>
      </c>
    </row>
    <row r="580" spans="5:6" s="171" customFormat="1" ht="14.25">
      <c r="E580" s="224" t="s">
        <v>950</v>
      </c>
      <c r="F580" s="224">
        <v>369</v>
      </c>
    </row>
    <row r="581" spans="5:6" s="171" customFormat="1" ht="14.25">
      <c r="E581" s="224" t="s">
        <v>951</v>
      </c>
      <c r="F581" s="224">
        <v>745</v>
      </c>
    </row>
    <row r="582" spans="5:6" s="171" customFormat="1" ht="14.25">
      <c r="E582" s="224" t="s">
        <v>952</v>
      </c>
      <c r="F582" s="224">
        <v>1072</v>
      </c>
    </row>
    <row r="583" spans="5:6" s="171" customFormat="1" ht="14.25">
      <c r="E583" s="224" t="s">
        <v>953</v>
      </c>
      <c r="F583" s="224">
        <v>225</v>
      </c>
    </row>
    <row r="584" spans="5:6" s="171" customFormat="1" ht="14.25">
      <c r="E584" s="224" t="s">
        <v>954</v>
      </c>
      <c r="F584" s="224">
        <v>239</v>
      </c>
    </row>
    <row r="585" spans="5:6" s="171" customFormat="1" ht="14.25">
      <c r="E585" s="224" t="s">
        <v>955</v>
      </c>
      <c r="F585" s="224">
        <v>734</v>
      </c>
    </row>
    <row r="586" spans="5:6" s="171" customFormat="1" ht="14.25">
      <c r="E586" s="224" t="s">
        <v>956</v>
      </c>
      <c r="F586" s="224">
        <v>166</v>
      </c>
    </row>
    <row r="587" spans="5:6" s="171" customFormat="1" ht="14.25">
      <c r="E587" s="224" t="s">
        <v>957</v>
      </c>
      <c r="F587" s="224">
        <v>1274</v>
      </c>
    </row>
    <row r="588" spans="5:6" s="171" customFormat="1" ht="14.25">
      <c r="E588" s="224" t="s">
        <v>958</v>
      </c>
      <c r="F588" s="224">
        <v>311</v>
      </c>
    </row>
    <row r="589" spans="5:6" s="171" customFormat="1" ht="14.25">
      <c r="E589" s="224" t="s">
        <v>959</v>
      </c>
      <c r="F589" s="224">
        <v>144</v>
      </c>
    </row>
    <row r="590" spans="5:6" s="171" customFormat="1" ht="14.25">
      <c r="E590" s="224" t="s">
        <v>960</v>
      </c>
      <c r="F590" s="224">
        <v>72</v>
      </c>
    </row>
    <row r="591" spans="5:6" s="171" customFormat="1" ht="14.25">
      <c r="E591" s="224" t="s">
        <v>961</v>
      </c>
      <c r="F591" s="224">
        <v>976</v>
      </c>
    </row>
    <row r="592" spans="5:6" s="171" customFormat="1" ht="14.25">
      <c r="E592" s="224" t="s">
        <v>962</v>
      </c>
      <c r="F592" s="224">
        <v>976</v>
      </c>
    </row>
    <row r="593" spans="5:6" s="171" customFormat="1" ht="14.25">
      <c r="E593" s="224" t="s">
        <v>963</v>
      </c>
      <c r="F593" s="224">
        <v>262</v>
      </c>
    </row>
    <row r="594" spans="5:6" s="171" customFormat="1" ht="14.25">
      <c r="E594" s="224" t="s">
        <v>964</v>
      </c>
      <c r="F594" s="224">
        <v>836</v>
      </c>
    </row>
    <row r="595" spans="5:6" s="171" customFormat="1" ht="14.25">
      <c r="E595" s="224" t="s">
        <v>965</v>
      </c>
      <c r="F595" s="224">
        <v>549</v>
      </c>
    </row>
    <row r="596" spans="5:6" s="171" customFormat="1" ht="14.25">
      <c r="E596" s="224" t="s">
        <v>966</v>
      </c>
      <c r="F596" s="224">
        <v>1103</v>
      </c>
    </row>
    <row r="597" spans="5:6" s="171" customFormat="1" ht="14.25">
      <c r="E597" s="224" t="s">
        <v>967</v>
      </c>
      <c r="F597" s="224">
        <v>862</v>
      </c>
    </row>
    <row r="598" spans="5:6" s="171" customFormat="1" ht="14.25">
      <c r="E598" s="224" t="s">
        <v>968</v>
      </c>
      <c r="F598" s="224">
        <v>218</v>
      </c>
    </row>
    <row r="599" spans="5:6" s="171" customFormat="1" ht="14.25">
      <c r="E599" s="224" t="s">
        <v>969</v>
      </c>
      <c r="F599" s="224">
        <v>229</v>
      </c>
    </row>
    <row r="600" spans="5:6" s="171" customFormat="1" ht="14.25">
      <c r="E600" s="224" t="s">
        <v>970</v>
      </c>
      <c r="F600" s="224">
        <v>863</v>
      </c>
    </row>
    <row r="601" spans="5:6" s="171" customFormat="1" ht="14.25">
      <c r="E601" s="224" t="s">
        <v>971</v>
      </c>
      <c r="F601" s="224">
        <v>541</v>
      </c>
    </row>
    <row r="602" spans="5:6" s="171" customFormat="1" ht="14.25">
      <c r="E602" s="224" t="s">
        <v>972</v>
      </c>
      <c r="F602" s="224">
        <v>9961</v>
      </c>
    </row>
    <row r="603" spans="5:6" s="171" customFormat="1" ht="14.25">
      <c r="E603" s="224" t="s">
        <v>973</v>
      </c>
      <c r="F603" s="224">
        <v>842</v>
      </c>
    </row>
    <row r="604" spans="5:6" s="171" customFormat="1" ht="14.25">
      <c r="E604" s="224" t="s">
        <v>974</v>
      </c>
      <c r="F604" s="224">
        <v>463</v>
      </c>
    </row>
    <row r="605" spans="5:6" s="171" customFormat="1" ht="14.25">
      <c r="E605" s="224" t="s">
        <v>975</v>
      </c>
      <c r="F605" s="224">
        <v>39</v>
      </c>
    </row>
    <row r="606" spans="5:6" s="171" customFormat="1" ht="14.25">
      <c r="E606" s="224" t="s">
        <v>976</v>
      </c>
      <c r="F606" s="224">
        <v>1129</v>
      </c>
    </row>
    <row r="607" spans="5:6" s="171" customFormat="1" ht="14.25">
      <c r="E607" s="224" t="s">
        <v>977</v>
      </c>
      <c r="F607" s="224">
        <v>1219</v>
      </c>
    </row>
    <row r="608" spans="5:6" s="171" customFormat="1" ht="14.25">
      <c r="E608" s="224" t="s">
        <v>978</v>
      </c>
      <c r="F608" s="224">
        <v>1873</v>
      </c>
    </row>
    <row r="609" spans="5:6" s="171" customFormat="1" ht="14.25">
      <c r="E609" s="224" t="s">
        <v>979</v>
      </c>
      <c r="F609" s="224">
        <v>487</v>
      </c>
    </row>
    <row r="610" spans="5:6" s="171" customFormat="1" ht="14.25">
      <c r="E610" s="224" t="s">
        <v>980</v>
      </c>
      <c r="F610" s="224">
        <v>4022</v>
      </c>
    </row>
    <row r="611" spans="5:6" s="171" customFormat="1" ht="14.25">
      <c r="E611" s="224" t="s">
        <v>981</v>
      </c>
      <c r="F611" s="224">
        <v>305</v>
      </c>
    </row>
    <row r="612" spans="5:6" s="171" customFormat="1" ht="14.25">
      <c r="E612" s="224" t="s">
        <v>982</v>
      </c>
      <c r="F612" s="224">
        <v>574</v>
      </c>
    </row>
    <row r="613" spans="5:6" s="171" customFormat="1" ht="14.25">
      <c r="E613" s="224" t="s">
        <v>983</v>
      </c>
      <c r="F613" s="224">
        <v>628</v>
      </c>
    </row>
    <row r="614" spans="5:6" s="171" customFormat="1" ht="14.25">
      <c r="E614" s="224" t="s">
        <v>984</v>
      </c>
      <c r="F614" s="224">
        <v>340</v>
      </c>
    </row>
    <row r="615" spans="5:6" s="171" customFormat="1" ht="14.25">
      <c r="E615" s="224" t="s">
        <v>985</v>
      </c>
      <c r="F615" s="224">
        <v>340</v>
      </c>
    </row>
    <row r="616" spans="5:6" s="171" customFormat="1" ht="14.25">
      <c r="E616" s="224" t="s">
        <v>986</v>
      </c>
      <c r="F616" s="224">
        <v>1206</v>
      </c>
    </row>
    <row r="617" spans="5:6" s="171" customFormat="1" ht="14.25">
      <c r="E617" s="224" t="s">
        <v>986</v>
      </c>
      <c r="F617" s="224">
        <v>340</v>
      </c>
    </row>
    <row r="618" spans="5:6" s="171" customFormat="1" ht="14.25">
      <c r="E618" s="224" t="s">
        <v>987</v>
      </c>
      <c r="F618" s="224">
        <v>9494</v>
      </c>
    </row>
    <row r="619" spans="5:6" s="171" customFormat="1" ht="14.25">
      <c r="E619" s="224" t="s">
        <v>988</v>
      </c>
      <c r="F619" s="224">
        <v>494</v>
      </c>
    </row>
    <row r="620" spans="5:6" s="171" customFormat="1" ht="14.25">
      <c r="E620" s="224" t="s">
        <v>989</v>
      </c>
      <c r="F620" s="224">
        <v>146</v>
      </c>
    </row>
    <row r="621" spans="5:6" s="171" customFormat="1" ht="14.25">
      <c r="E621" s="224" t="s">
        <v>990</v>
      </c>
      <c r="F621" s="224">
        <v>489</v>
      </c>
    </row>
    <row r="622" spans="5:6" s="171" customFormat="1" ht="14.25">
      <c r="E622" s="224" t="s">
        <v>991</v>
      </c>
      <c r="F622" s="224">
        <v>489</v>
      </c>
    </row>
    <row r="623" spans="5:6" s="171" customFormat="1" ht="14.25">
      <c r="E623" s="224" t="s">
        <v>992</v>
      </c>
      <c r="F623" s="224">
        <v>849</v>
      </c>
    </row>
    <row r="624" spans="5:6" s="171" customFormat="1" ht="14.25">
      <c r="E624" s="224" t="s">
        <v>993</v>
      </c>
      <c r="F624" s="224">
        <v>9849</v>
      </c>
    </row>
    <row r="625" spans="5:6" s="171" customFormat="1" ht="14.25">
      <c r="E625" s="224" t="s">
        <v>994</v>
      </c>
      <c r="F625" s="224">
        <v>407</v>
      </c>
    </row>
    <row r="626" spans="5:6" s="171" customFormat="1" ht="14.25">
      <c r="E626" s="224" t="s">
        <v>995</v>
      </c>
      <c r="F626" s="224">
        <v>62</v>
      </c>
    </row>
    <row r="627" spans="5:6" s="171" customFormat="1" ht="14.25">
      <c r="E627" s="224" t="s">
        <v>996</v>
      </c>
      <c r="F627" s="224">
        <v>79</v>
      </c>
    </row>
    <row r="628" spans="5:6" s="171" customFormat="1" ht="14.25">
      <c r="E628" s="224" t="s">
        <v>997</v>
      </c>
      <c r="F628" s="224">
        <v>1067</v>
      </c>
    </row>
    <row r="629" spans="5:6" s="171" customFormat="1" ht="14.25">
      <c r="E629" s="224" t="s">
        <v>998</v>
      </c>
      <c r="F629" s="224">
        <v>3747</v>
      </c>
    </row>
    <row r="630" spans="5:6" s="171" customFormat="1" ht="14.25">
      <c r="E630" s="224" t="s">
        <v>999</v>
      </c>
      <c r="F630" s="224">
        <v>738</v>
      </c>
    </row>
    <row r="631" spans="5:6" s="171" customFormat="1" ht="14.25">
      <c r="E631" s="224" t="s">
        <v>1000</v>
      </c>
      <c r="F631" s="224">
        <v>336</v>
      </c>
    </row>
    <row r="632" spans="5:6" s="171" customFormat="1" ht="14.25">
      <c r="E632" s="224" t="s">
        <v>1001</v>
      </c>
      <c r="F632" s="224">
        <v>475</v>
      </c>
    </row>
    <row r="633" spans="5:6" s="171" customFormat="1" ht="14.25">
      <c r="E633" s="224" t="s">
        <v>1002</v>
      </c>
      <c r="F633" s="224">
        <v>492</v>
      </c>
    </row>
    <row r="634" spans="5:6" s="171" customFormat="1" ht="14.25">
      <c r="E634" s="224" t="s">
        <v>1003</v>
      </c>
      <c r="F634" s="224">
        <v>2200</v>
      </c>
    </row>
    <row r="635" spans="5:6" s="171" customFormat="1" ht="14.25">
      <c r="E635" s="224" t="s">
        <v>1004</v>
      </c>
      <c r="F635" s="224">
        <v>2201</v>
      </c>
    </row>
    <row r="636" spans="5:6" s="171" customFormat="1" ht="14.25">
      <c r="E636" s="224" t="s">
        <v>1005</v>
      </c>
      <c r="F636" s="224">
        <v>490</v>
      </c>
    </row>
    <row r="637" spans="5:6" s="171" customFormat="1" ht="14.25">
      <c r="E637" s="224" t="s">
        <v>1006</v>
      </c>
      <c r="F637" s="224">
        <v>490</v>
      </c>
    </row>
    <row r="638" spans="5:6" s="171" customFormat="1" ht="14.25">
      <c r="E638" s="224" t="s">
        <v>1007</v>
      </c>
      <c r="F638" s="224">
        <v>492</v>
      </c>
    </row>
    <row r="639" spans="5:6" s="171" customFormat="1" ht="14.25">
      <c r="E639" s="224" t="s">
        <v>1008</v>
      </c>
      <c r="F639" s="224">
        <v>9492</v>
      </c>
    </row>
    <row r="640" spans="5:6" s="171" customFormat="1" ht="14.25">
      <c r="E640" s="224" t="s">
        <v>1009</v>
      </c>
      <c r="F640" s="224">
        <v>2063</v>
      </c>
    </row>
    <row r="641" spans="5:6" s="171" customFormat="1" ht="14.25">
      <c r="E641" s="224" t="s">
        <v>1010</v>
      </c>
      <c r="F641" s="224">
        <v>300</v>
      </c>
    </row>
    <row r="642" spans="5:6" s="171" customFormat="1" ht="14.25">
      <c r="E642" s="224" t="s">
        <v>1011</v>
      </c>
      <c r="F642" s="224">
        <v>300</v>
      </c>
    </row>
    <row r="643" spans="5:6" s="171" customFormat="1" ht="14.25">
      <c r="E643" s="224" t="s">
        <v>1012</v>
      </c>
      <c r="F643" s="224">
        <v>431</v>
      </c>
    </row>
    <row r="644" spans="5:6" s="171" customFormat="1" ht="14.25">
      <c r="E644" s="224" t="s">
        <v>1013</v>
      </c>
      <c r="F644" s="224">
        <v>9431</v>
      </c>
    </row>
    <row r="645" spans="5:6" s="171" customFormat="1" ht="14.25">
      <c r="E645" s="224" t="s">
        <v>1014</v>
      </c>
      <c r="F645" s="224">
        <v>1317</v>
      </c>
    </row>
    <row r="646" spans="5:6" s="171" customFormat="1" ht="14.25">
      <c r="E646" s="224" t="s">
        <v>1015</v>
      </c>
      <c r="F646" s="224">
        <v>303</v>
      </c>
    </row>
    <row r="647" spans="5:6" s="171" customFormat="1" ht="14.25">
      <c r="E647" s="224" t="s">
        <v>1016</v>
      </c>
      <c r="F647" s="224">
        <v>302</v>
      </c>
    </row>
    <row r="648" spans="5:6" s="171" customFormat="1" ht="14.25">
      <c r="E648" s="224" t="s">
        <v>1017</v>
      </c>
      <c r="F648" s="224">
        <v>1241</v>
      </c>
    </row>
    <row r="649" spans="5:6" s="171" customFormat="1" ht="14.25">
      <c r="E649" s="224" t="s">
        <v>1018</v>
      </c>
      <c r="F649" s="224">
        <v>9349</v>
      </c>
    </row>
    <row r="650" spans="5:6" s="171" customFormat="1" ht="14.25">
      <c r="E650" s="224" t="s">
        <v>1019</v>
      </c>
      <c r="F650" s="224">
        <v>702</v>
      </c>
    </row>
    <row r="651" spans="5:6" s="171" customFormat="1" ht="14.25">
      <c r="E651" s="224" t="s">
        <v>1020</v>
      </c>
      <c r="F651" s="224">
        <v>675</v>
      </c>
    </row>
    <row r="652" spans="5:6" s="171" customFormat="1" ht="14.25">
      <c r="E652" s="224" t="s">
        <v>1021</v>
      </c>
      <c r="F652" s="224">
        <v>356</v>
      </c>
    </row>
    <row r="653" spans="5:6" s="171" customFormat="1" ht="14.25">
      <c r="E653" s="224" t="s">
        <v>1022</v>
      </c>
      <c r="F653" s="224">
        <v>191</v>
      </c>
    </row>
    <row r="654" spans="5:6" s="171" customFormat="1" ht="14.25">
      <c r="E654" s="224" t="s">
        <v>1023</v>
      </c>
      <c r="F654" s="224">
        <v>1169</v>
      </c>
    </row>
    <row r="655" spans="5:6" s="171" customFormat="1" ht="14.25">
      <c r="E655" s="224" t="s">
        <v>1024</v>
      </c>
      <c r="F655" s="224">
        <v>9700</v>
      </c>
    </row>
    <row r="656" spans="5:6" s="171" customFormat="1" ht="14.25">
      <c r="E656" s="224" t="s">
        <v>1025</v>
      </c>
      <c r="F656" s="224">
        <v>726</v>
      </c>
    </row>
    <row r="657" spans="5:6" s="171" customFormat="1" ht="14.25">
      <c r="E657" s="224" t="s">
        <v>1026</v>
      </c>
      <c r="F657" s="224">
        <v>1322</v>
      </c>
    </row>
    <row r="658" spans="5:6" s="171" customFormat="1" ht="14.25">
      <c r="E658" s="224" t="s">
        <v>1027</v>
      </c>
      <c r="F658" s="224">
        <v>1169</v>
      </c>
    </row>
    <row r="659" spans="5:6" s="171" customFormat="1" ht="14.25">
      <c r="E659" s="224" t="s">
        <v>1028</v>
      </c>
      <c r="F659" s="224">
        <v>956</v>
      </c>
    </row>
    <row r="660" spans="5:6" s="171" customFormat="1" ht="14.25">
      <c r="E660" s="224" t="s">
        <v>1029</v>
      </c>
      <c r="F660" s="224">
        <v>1186</v>
      </c>
    </row>
    <row r="661" spans="5:6" s="171" customFormat="1" ht="14.25">
      <c r="E661" s="224" t="s">
        <v>1030</v>
      </c>
      <c r="F661" s="224">
        <v>250</v>
      </c>
    </row>
    <row r="662" spans="5:6" s="171" customFormat="1" ht="14.25">
      <c r="E662" s="224" t="s">
        <v>1031</v>
      </c>
      <c r="F662" s="224">
        <v>307</v>
      </c>
    </row>
    <row r="663" spans="5:6" s="171" customFormat="1" ht="14.25">
      <c r="E663" s="224" t="s">
        <v>1032</v>
      </c>
      <c r="F663" s="224">
        <v>956</v>
      </c>
    </row>
    <row r="664" spans="5:6" s="171" customFormat="1" ht="14.25">
      <c r="E664" s="224" t="s">
        <v>1033</v>
      </c>
      <c r="F664" s="224">
        <v>434</v>
      </c>
    </row>
    <row r="665" spans="5:6" s="171" customFormat="1" ht="14.25">
      <c r="E665" s="224" t="s">
        <v>1034</v>
      </c>
      <c r="F665" s="224">
        <v>684</v>
      </c>
    </row>
    <row r="666" spans="5:6" s="171" customFormat="1" ht="14.25">
      <c r="E666" s="224" t="s">
        <v>1035</v>
      </c>
      <c r="F666" s="224">
        <v>1208</v>
      </c>
    </row>
    <row r="667" spans="5:6" s="171" customFormat="1" ht="14.25">
      <c r="E667" s="224" t="s">
        <v>1036</v>
      </c>
      <c r="F667" s="224">
        <v>377</v>
      </c>
    </row>
    <row r="668" spans="5:6" s="171" customFormat="1" ht="14.25">
      <c r="E668" s="224" t="s">
        <v>1037</v>
      </c>
      <c r="F668" s="224">
        <v>677</v>
      </c>
    </row>
    <row r="669" spans="5:6" s="171" customFormat="1" ht="14.25">
      <c r="E669" s="224" t="s">
        <v>1038</v>
      </c>
      <c r="F669" s="224">
        <v>423</v>
      </c>
    </row>
    <row r="670" spans="5:6" s="171" customFormat="1" ht="14.25">
      <c r="E670" s="224" t="s">
        <v>1039</v>
      </c>
      <c r="F670" s="224">
        <v>3769</v>
      </c>
    </row>
    <row r="671" spans="5:6" s="171" customFormat="1" ht="14.25">
      <c r="E671" s="224" t="s">
        <v>1040</v>
      </c>
      <c r="F671" s="224">
        <v>9769</v>
      </c>
    </row>
    <row r="672" spans="5:6" s="171" customFormat="1" ht="14.25">
      <c r="E672" s="224" t="s">
        <v>1041</v>
      </c>
      <c r="F672" s="224">
        <v>3603</v>
      </c>
    </row>
    <row r="673" spans="5:6" s="171" customFormat="1" ht="14.25">
      <c r="E673" s="224" t="s">
        <v>1042</v>
      </c>
      <c r="F673" s="224">
        <v>9603</v>
      </c>
    </row>
    <row r="674" spans="5:6" s="171" customFormat="1" ht="14.25">
      <c r="E674" s="224" t="s">
        <v>1043</v>
      </c>
      <c r="F674" s="224">
        <v>1462</v>
      </c>
    </row>
    <row r="675" spans="5:6" s="171" customFormat="1" ht="14.25">
      <c r="E675" s="224" t="s">
        <v>1044</v>
      </c>
      <c r="F675" s="224">
        <v>1261</v>
      </c>
    </row>
    <row r="676" spans="5:6" s="171" customFormat="1" ht="14.25">
      <c r="E676" s="224" t="s">
        <v>1045</v>
      </c>
      <c r="F676" s="224">
        <v>464</v>
      </c>
    </row>
    <row r="677" spans="5:6" s="171" customFormat="1" ht="14.25">
      <c r="E677" s="224" t="s">
        <v>1046</v>
      </c>
      <c r="F677" s="224">
        <v>1249</v>
      </c>
    </row>
    <row r="678" spans="5:6" s="171" customFormat="1" ht="14.25">
      <c r="E678" s="224" t="s">
        <v>1047</v>
      </c>
      <c r="F678" s="224">
        <v>1992</v>
      </c>
    </row>
    <row r="679" spans="5:6" s="171" customFormat="1" ht="14.25">
      <c r="E679" s="224" t="s">
        <v>1048</v>
      </c>
      <c r="F679" s="224">
        <v>1801</v>
      </c>
    </row>
    <row r="680" spans="5:6" s="171" customFormat="1" ht="14.25">
      <c r="E680" s="224" t="s">
        <v>1049</v>
      </c>
      <c r="F680" s="224">
        <v>6400</v>
      </c>
    </row>
    <row r="681" spans="5:6" s="171" customFormat="1" ht="14.25">
      <c r="E681" s="224" t="s">
        <v>1050</v>
      </c>
      <c r="F681" s="224">
        <v>1203</v>
      </c>
    </row>
    <row r="682" spans="5:6" s="171" customFormat="1" ht="14.25">
      <c r="E682" s="224" t="s">
        <v>1051</v>
      </c>
      <c r="F682" s="224">
        <v>3639</v>
      </c>
    </row>
    <row r="683" spans="5:6" s="171" customFormat="1" ht="14.25">
      <c r="E683" s="224" t="s">
        <v>1052</v>
      </c>
      <c r="F683" s="224">
        <v>1133</v>
      </c>
    </row>
    <row r="684" spans="5:6" s="171" customFormat="1" ht="14.25">
      <c r="E684" s="224" t="s">
        <v>1053</v>
      </c>
      <c r="F684" s="224">
        <v>2742</v>
      </c>
    </row>
    <row r="685" spans="5:6" s="171" customFormat="1" ht="14.25">
      <c r="E685" s="224" t="s">
        <v>1054</v>
      </c>
      <c r="F685" s="224">
        <v>2742</v>
      </c>
    </row>
    <row r="686" spans="5:6" s="171" customFormat="1" ht="14.25">
      <c r="E686" s="224" t="s">
        <v>1055</v>
      </c>
      <c r="F686" s="224">
        <v>815</v>
      </c>
    </row>
    <row r="687" spans="5:6" s="171" customFormat="1" ht="14.25">
      <c r="E687" s="224" t="s">
        <v>1056</v>
      </c>
      <c r="F687" s="224">
        <v>44</v>
      </c>
    </row>
    <row r="688" spans="5:6" s="171" customFormat="1" ht="14.25">
      <c r="E688" s="224" t="s">
        <v>1057</v>
      </c>
      <c r="F688" s="224">
        <v>584</v>
      </c>
    </row>
    <row r="689" spans="5:6" s="171" customFormat="1" ht="14.25">
      <c r="E689" s="224" t="s">
        <v>1058</v>
      </c>
      <c r="F689" s="224">
        <v>788</v>
      </c>
    </row>
    <row r="690" spans="5:6" s="171" customFormat="1" ht="14.25">
      <c r="E690" s="224" t="s">
        <v>1059</v>
      </c>
      <c r="F690" s="224">
        <v>9300</v>
      </c>
    </row>
    <row r="691" spans="5:6" s="171" customFormat="1" ht="14.25">
      <c r="E691" s="224" t="s">
        <v>1060</v>
      </c>
      <c r="F691" s="224">
        <v>799</v>
      </c>
    </row>
    <row r="692" spans="5:6" s="171" customFormat="1" ht="14.25">
      <c r="E692" s="224" t="s">
        <v>1061</v>
      </c>
      <c r="F692" s="224">
        <v>1290</v>
      </c>
    </row>
    <row r="693" spans="5:6" s="171" customFormat="1" ht="14.25">
      <c r="E693" s="224" t="s">
        <v>1062</v>
      </c>
      <c r="F693" s="224">
        <v>1065</v>
      </c>
    </row>
    <row r="694" spans="5:6" s="171" customFormat="1" ht="14.25">
      <c r="E694" s="224" t="s">
        <v>1063</v>
      </c>
      <c r="F694" s="224">
        <v>816</v>
      </c>
    </row>
    <row r="695" spans="5:6" s="171" customFormat="1" ht="14.25">
      <c r="E695" s="224" t="s">
        <v>1064</v>
      </c>
      <c r="F695" s="224">
        <v>2064</v>
      </c>
    </row>
    <row r="696" spans="5:6" s="171" customFormat="1" ht="14.25">
      <c r="E696" s="224" t="s">
        <v>1065</v>
      </c>
      <c r="F696" s="224">
        <v>975</v>
      </c>
    </row>
    <row r="697" spans="5:6" s="171" customFormat="1" ht="14.25">
      <c r="E697" s="224" t="s">
        <v>1066</v>
      </c>
      <c r="F697" s="224">
        <v>9975</v>
      </c>
    </row>
    <row r="698" spans="5:6" s="171" customFormat="1" ht="14.25">
      <c r="E698" s="224" t="s">
        <v>1067</v>
      </c>
      <c r="F698" s="224">
        <v>818</v>
      </c>
    </row>
    <row r="699" spans="5:6" s="171" customFormat="1" ht="14.25">
      <c r="E699" s="224" t="s">
        <v>1068</v>
      </c>
      <c r="F699" s="224">
        <v>235</v>
      </c>
    </row>
    <row r="700" spans="5:6" s="171" customFormat="1" ht="14.25">
      <c r="E700" s="224" t="s">
        <v>1069</v>
      </c>
      <c r="F700" s="224">
        <v>1110</v>
      </c>
    </row>
    <row r="701" spans="5:6" s="171" customFormat="1" ht="14.25">
      <c r="E701" s="224" t="s">
        <v>1070</v>
      </c>
      <c r="F701" s="224">
        <v>9982</v>
      </c>
    </row>
    <row r="702" spans="5:6" s="171" customFormat="1" ht="14.25">
      <c r="E702" s="224" t="s">
        <v>1071</v>
      </c>
      <c r="F702" s="224">
        <v>977</v>
      </c>
    </row>
    <row r="703" spans="5:6" s="171" customFormat="1" ht="14.25">
      <c r="E703" s="224" t="s">
        <v>1072</v>
      </c>
      <c r="F703" s="224">
        <v>717</v>
      </c>
    </row>
    <row r="704" spans="5:6" s="171" customFormat="1" ht="14.25">
      <c r="E704" s="224" t="s">
        <v>1073</v>
      </c>
      <c r="F704" s="224">
        <v>3764</v>
      </c>
    </row>
    <row r="705" spans="5:6" s="171" customFormat="1" ht="14.25">
      <c r="E705" s="224" t="s">
        <v>1074</v>
      </c>
      <c r="F705" s="224">
        <v>948</v>
      </c>
    </row>
    <row r="706" spans="5:6" s="171" customFormat="1" ht="14.25">
      <c r="E706" s="224" t="s">
        <v>1075</v>
      </c>
      <c r="F706" s="224">
        <v>205</v>
      </c>
    </row>
    <row r="707" spans="5:6" s="171" customFormat="1" ht="14.25">
      <c r="E707" s="224" t="s">
        <v>1076</v>
      </c>
      <c r="F707" s="224">
        <v>4026</v>
      </c>
    </row>
    <row r="708" spans="5:6" s="171" customFormat="1" ht="14.25">
      <c r="E708" s="224" t="s">
        <v>1077</v>
      </c>
      <c r="F708" s="224">
        <v>618</v>
      </c>
    </row>
    <row r="709" spans="5:6" s="171" customFormat="1" ht="14.25">
      <c r="E709" s="224" t="s">
        <v>1078</v>
      </c>
      <c r="F709" s="224">
        <v>4026</v>
      </c>
    </row>
    <row r="710" spans="5:6" s="171" customFormat="1" ht="14.25">
      <c r="E710" s="224" t="s">
        <v>1079</v>
      </c>
      <c r="F710" s="224">
        <v>6500</v>
      </c>
    </row>
    <row r="711" spans="5:6" s="171" customFormat="1" ht="14.25">
      <c r="E711" s="224" t="s">
        <v>1080</v>
      </c>
      <c r="F711" s="224">
        <v>986</v>
      </c>
    </row>
    <row r="712" spans="5:6" s="171" customFormat="1" ht="14.25">
      <c r="E712" s="224" t="s">
        <v>1081</v>
      </c>
      <c r="F712" s="224">
        <v>986</v>
      </c>
    </row>
    <row r="713" spans="5:6" s="171" customFormat="1" ht="14.25">
      <c r="E713" s="224" t="s">
        <v>1082</v>
      </c>
      <c r="F713" s="224">
        <v>948</v>
      </c>
    </row>
    <row r="714" spans="5:6" s="171" customFormat="1" ht="14.25">
      <c r="E714" s="224" t="s">
        <v>1083</v>
      </c>
      <c r="F714" s="224">
        <v>160</v>
      </c>
    </row>
    <row r="715" spans="5:6" s="171" customFormat="1" ht="14.25">
      <c r="E715" s="224" t="s">
        <v>1084</v>
      </c>
      <c r="F715" s="224">
        <v>6600</v>
      </c>
    </row>
    <row r="716" spans="5:6" s="171" customFormat="1" ht="14.25">
      <c r="E716" s="224" t="s">
        <v>1085</v>
      </c>
      <c r="F716" s="224">
        <v>1239</v>
      </c>
    </row>
    <row r="717" spans="5:6" s="171" customFormat="1" ht="14.25">
      <c r="E717" s="224" t="s">
        <v>1086</v>
      </c>
      <c r="F717" s="224">
        <v>253</v>
      </c>
    </row>
    <row r="718" spans="5:6" s="171" customFormat="1" ht="14.25">
      <c r="E718" s="224" t="s">
        <v>1087</v>
      </c>
      <c r="F718" s="224">
        <v>662</v>
      </c>
    </row>
    <row r="719" spans="5:6" s="171" customFormat="1" ht="14.25">
      <c r="E719" s="224" t="s">
        <v>1088</v>
      </c>
      <c r="F719" s="224">
        <v>1332</v>
      </c>
    </row>
    <row r="720" spans="5:6" s="171" customFormat="1" ht="14.25">
      <c r="E720" s="224" t="s">
        <v>1089</v>
      </c>
      <c r="F720" s="224">
        <v>1332</v>
      </c>
    </row>
    <row r="721" spans="5:6" s="171" customFormat="1" ht="14.25">
      <c r="E721" s="224" t="s">
        <v>1090</v>
      </c>
      <c r="F721" s="224">
        <v>115</v>
      </c>
    </row>
    <row r="722" spans="5:6" s="171" customFormat="1" ht="14.25">
      <c r="E722" s="224" t="s">
        <v>1091</v>
      </c>
      <c r="F722" s="224">
        <v>9995</v>
      </c>
    </row>
    <row r="723" spans="5:6" s="171" customFormat="1" ht="14.25">
      <c r="E723" s="224" t="s">
        <v>1092</v>
      </c>
      <c r="F723" s="224">
        <v>374</v>
      </c>
    </row>
    <row r="724" spans="5:6" s="171" customFormat="1" ht="14.25">
      <c r="E724" s="224" t="s">
        <v>1093</v>
      </c>
      <c r="F724" s="224">
        <v>1303</v>
      </c>
    </row>
    <row r="725" spans="5:6" s="171" customFormat="1" ht="14.25">
      <c r="E725" s="224" t="s">
        <v>1094</v>
      </c>
      <c r="F725" s="224">
        <v>1305</v>
      </c>
    </row>
    <row r="726" spans="5:6" s="171" customFormat="1" ht="14.25">
      <c r="E726" s="224" t="s">
        <v>1095</v>
      </c>
      <c r="F726" s="224">
        <v>496</v>
      </c>
    </row>
    <row r="727" spans="5:6" s="171" customFormat="1" ht="14.25">
      <c r="E727" s="224" t="s">
        <v>1096</v>
      </c>
      <c r="F727" s="224">
        <v>355</v>
      </c>
    </row>
    <row r="728" spans="5:6" s="171" customFormat="1" ht="14.25">
      <c r="E728" s="224" t="s">
        <v>1097</v>
      </c>
      <c r="F728" s="224">
        <v>1087</v>
      </c>
    </row>
    <row r="729" spans="5:6" s="171" customFormat="1" ht="14.25">
      <c r="E729" s="224" t="s">
        <v>1098</v>
      </c>
      <c r="F729" s="224">
        <v>1047</v>
      </c>
    </row>
    <row r="730" spans="5:6" s="171" customFormat="1" ht="14.25">
      <c r="E730" s="224" t="s">
        <v>1099</v>
      </c>
      <c r="F730" s="224">
        <v>219</v>
      </c>
    </row>
    <row r="731" spans="5:6" s="171" customFormat="1" ht="14.25">
      <c r="E731" s="224" t="s">
        <v>1100</v>
      </c>
      <c r="F731" s="224">
        <v>3643</v>
      </c>
    </row>
    <row r="732" spans="5:6" s="171" customFormat="1" ht="14.25">
      <c r="E732" s="224" t="s">
        <v>1101</v>
      </c>
      <c r="F732" s="224">
        <v>4000</v>
      </c>
    </row>
    <row r="733" spans="5:6" s="171" customFormat="1" ht="14.25">
      <c r="E733" s="224" t="s">
        <v>1102</v>
      </c>
      <c r="F733" s="224">
        <v>3999</v>
      </c>
    </row>
    <row r="734" spans="5:6" s="171" customFormat="1" ht="14.25">
      <c r="E734" s="224" t="s">
        <v>1103</v>
      </c>
      <c r="F734" s="224">
        <v>1272</v>
      </c>
    </row>
    <row r="735" spans="5:6" s="171" customFormat="1" ht="14.25">
      <c r="E735" s="224" t="s">
        <v>1104</v>
      </c>
      <c r="F735" s="224">
        <v>3573</v>
      </c>
    </row>
    <row r="736" spans="5:6" s="171" customFormat="1" ht="14.25">
      <c r="E736" s="224" t="s">
        <v>1105</v>
      </c>
      <c r="F736" s="224">
        <v>3573</v>
      </c>
    </row>
    <row r="737" spans="5:6" s="171" customFormat="1" ht="14.25">
      <c r="E737" s="224" t="s">
        <v>1106</v>
      </c>
      <c r="F737" s="224">
        <v>820</v>
      </c>
    </row>
    <row r="738" spans="5:6" s="171" customFormat="1" ht="14.25">
      <c r="E738" s="224" t="s">
        <v>1107</v>
      </c>
      <c r="F738" s="224">
        <v>993</v>
      </c>
    </row>
    <row r="739" spans="5:6" s="171" customFormat="1" ht="14.25">
      <c r="E739" s="224" t="s">
        <v>1108</v>
      </c>
      <c r="F739" s="224">
        <v>801</v>
      </c>
    </row>
    <row r="740" spans="5:6" s="171" customFormat="1" ht="14.25">
      <c r="E740" s="224" t="s">
        <v>1109</v>
      </c>
      <c r="F740" s="224">
        <v>343</v>
      </c>
    </row>
    <row r="741" spans="5:6" s="171" customFormat="1" ht="14.25">
      <c r="E741" s="224" t="s">
        <v>1110</v>
      </c>
      <c r="F741" s="224">
        <v>3646</v>
      </c>
    </row>
    <row r="742" spans="5:6" s="171" customFormat="1" ht="14.25">
      <c r="E742" s="224" t="s">
        <v>1111</v>
      </c>
      <c r="F742" s="224">
        <v>9912</v>
      </c>
    </row>
    <row r="743" spans="5:6" s="171" customFormat="1" ht="14.25">
      <c r="E743" s="224" t="s">
        <v>1112</v>
      </c>
      <c r="F743" s="224">
        <v>3609</v>
      </c>
    </row>
    <row r="744" spans="5:6" s="171" customFormat="1" ht="14.25">
      <c r="E744" s="224" t="s">
        <v>1113</v>
      </c>
      <c r="F744" s="224">
        <v>1815</v>
      </c>
    </row>
    <row r="745" spans="5:6" s="171" customFormat="1" ht="14.25">
      <c r="E745" s="224" t="s">
        <v>1114</v>
      </c>
      <c r="F745" s="224">
        <v>280</v>
      </c>
    </row>
    <row r="746" spans="5:6" s="171" customFormat="1" ht="14.25">
      <c r="E746" s="224" t="s">
        <v>1115</v>
      </c>
      <c r="F746" s="224">
        <v>1257</v>
      </c>
    </row>
    <row r="747" spans="5:6" s="171" customFormat="1" ht="14.25">
      <c r="E747" s="224" t="s">
        <v>1116</v>
      </c>
      <c r="F747" s="224">
        <v>4005</v>
      </c>
    </row>
    <row r="748" spans="5:6" s="171" customFormat="1" ht="14.25">
      <c r="E748" s="224" t="s">
        <v>1117</v>
      </c>
      <c r="F748" s="224">
        <v>363</v>
      </c>
    </row>
    <row r="749" spans="5:6" s="171" customFormat="1" ht="14.25">
      <c r="E749" s="224" t="s">
        <v>1118</v>
      </c>
      <c r="F749" s="224">
        <v>90</v>
      </c>
    </row>
    <row r="750" spans="5:6" s="171" customFormat="1" ht="14.25">
      <c r="E750" s="224" t="s">
        <v>1119</v>
      </c>
      <c r="F750" s="224">
        <v>1879</v>
      </c>
    </row>
    <row r="751" spans="5:6" s="171" customFormat="1" ht="14.25">
      <c r="E751" s="224" t="s">
        <v>1120</v>
      </c>
      <c r="F751" s="224">
        <v>700</v>
      </c>
    </row>
    <row r="752" spans="5:6" s="171" customFormat="1" ht="14.25">
      <c r="E752" s="224" t="s">
        <v>1121</v>
      </c>
      <c r="F752" s="224">
        <v>13</v>
      </c>
    </row>
    <row r="753" spans="5:6" s="171" customFormat="1" ht="14.25">
      <c r="E753" s="224" t="s">
        <v>1122</v>
      </c>
      <c r="F753" s="224">
        <v>2034</v>
      </c>
    </row>
    <row r="754" spans="5:6" s="171" customFormat="1" ht="14.25">
      <c r="E754" s="224" t="s">
        <v>1123</v>
      </c>
      <c r="F754" s="224">
        <v>2036</v>
      </c>
    </row>
    <row r="755" spans="5:6" s="171" customFormat="1" ht="14.25">
      <c r="E755" s="224" t="s">
        <v>1124</v>
      </c>
      <c r="F755" s="224">
        <v>406</v>
      </c>
    </row>
    <row r="756" spans="5:6" s="171" customFormat="1" ht="14.25">
      <c r="E756" s="224" t="s">
        <v>1125</v>
      </c>
      <c r="F756" s="224">
        <v>1404</v>
      </c>
    </row>
    <row r="757" spans="5:6" s="171" customFormat="1" ht="14.25">
      <c r="E757" s="224" t="s">
        <v>1126</v>
      </c>
      <c r="F757" s="224">
        <v>397</v>
      </c>
    </row>
    <row r="758" spans="5:6" s="171" customFormat="1" ht="14.25">
      <c r="E758" s="224" t="s">
        <v>1127</v>
      </c>
      <c r="F758" s="224">
        <v>422</v>
      </c>
    </row>
    <row r="759" spans="5:6" s="171" customFormat="1" ht="14.25">
      <c r="E759" s="224" t="s">
        <v>1128</v>
      </c>
      <c r="F759" s="224">
        <v>1024</v>
      </c>
    </row>
    <row r="760" spans="5:6" s="171" customFormat="1" ht="14.25">
      <c r="E760" s="224" t="s">
        <v>1129</v>
      </c>
      <c r="F760" s="224">
        <v>162</v>
      </c>
    </row>
    <row r="761" spans="5:6" s="171" customFormat="1" ht="14.25">
      <c r="E761" s="224" t="s">
        <v>1130</v>
      </c>
      <c r="F761" s="224">
        <v>3717</v>
      </c>
    </row>
    <row r="762" spans="5:6" s="171" customFormat="1" ht="14.25">
      <c r="E762" s="224" t="s">
        <v>1131</v>
      </c>
      <c r="F762" s="224">
        <v>496</v>
      </c>
    </row>
    <row r="763" spans="5:6" s="171" customFormat="1" ht="14.25">
      <c r="E763" s="224" t="s">
        <v>1132</v>
      </c>
      <c r="F763" s="224">
        <v>1209</v>
      </c>
    </row>
    <row r="764" spans="5:6" s="171" customFormat="1" ht="14.25">
      <c r="E764" s="224" t="s">
        <v>1133</v>
      </c>
      <c r="F764" s="224">
        <v>3770</v>
      </c>
    </row>
    <row r="765" spans="5:6" s="171" customFormat="1" ht="14.25">
      <c r="E765" s="224" t="s">
        <v>1134</v>
      </c>
      <c r="F765" s="224">
        <v>6700</v>
      </c>
    </row>
    <row r="766" spans="5:6" s="171" customFormat="1" ht="14.25">
      <c r="E766" s="224" t="s">
        <v>1135</v>
      </c>
      <c r="F766" s="224">
        <v>962</v>
      </c>
    </row>
    <row r="767" spans="5:6" s="171" customFormat="1" ht="14.25">
      <c r="E767" s="224" t="s">
        <v>1136</v>
      </c>
      <c r="F767" s="224">
        <v>962</v>
      </c>
    </row>
    <row r="768" spans="5:6" s="171" customFormat="1" ht="14.25">
      <c r="E768" s="224" t="s">
        <v>1137</v>
      </c>
      <c r="F768" s="224">
        <v>498</v>
      </c>
    </row>
    <row r="769" spans="5:6" s="171" customFormat="1" ht="14.25">
      <c r="E769" s="224" t="s">
        <v>1138</v>
      </c>
      <c r="F769" s="224">
        <v>497</v>
      </c>
    </row>
    <row r="770" spans="5:6" s="171" customFormat="1" ht="14.25">
      <c r="E770" s="224" t="s">
        <v>1139</v>
      </c>
      <c r="F770" s="224">
        <v>2730</v>
      </c>
    </row>
    <row r="771" spans="5:6" s="171" customFormat="1" ht="14.25">
      <c r="E771" s="224" t="s">
        <v>1140</v>
      </c>
      <c r="F771" s="224">
        <v>497</v>
      </c>
    </row>
    <row r="772" spans="5:6" s="171" customFormat="1" ht="14.25">
      <c r="E772" s="224" t="s">
        <v>1141</v>
      </c>
      <c r="F772" s="224">
        <v>2720</v>
      </c>
    </row>
    <row r="773" spans="5:6" s="171" customFormat="1" ht="14.25">
      <c r="E773" s="224" t="s">
        <v>1142</v>
      </c>
      <c r="F773" s="224">
        <v>663</v>
      </c>
    </row>
    <row r="774" spans="5:6" s="171" customFormat="1" ht="14.25">
      <c r="E774" s="224" t="s">
        <v>1143</v>
      </c>
      <c r="F774" s="224">
        <v>2100</v>
      </c>
    </row>
    <row r="775" spans="5:6" s="171" customFormat="1" ht="14.25">
      <c r="E775" s="224" t="s">
        <v>1144</v>
      </c>
      <c r="F775" s="224">
        <v>268</v>
      </c>
    </row>
    <row r="776" spans="5:6" s="171" customFormat="1" ht="14.25">
      <c r="E776" s="224" t="s">
        <v>1145</v>
      </c>
      <c r="F776" s="224">
        <v>462</v>
      </c>
    </row>
    <row r="777" spans="5:6" s="171" customFormat="1" ht="14.25">
      <c r="E777" s="224" t="s">
        <v>1146</v>
      </c>
      <c r="F777" s="224">
        <v>1181</v>
      </c>
    </row>
    <row r="778" spans="5:6" s="171" customFormat="1" ht="14.25">
      <c r="E778" s="224" t="s">
        <v>1147</v>
      </c>
      <c r="F778" s="224">
        <v>1177</v>
      </c>
    </row>
    <row r="779" spans="5:6" s="171" customFormat="1" ht="14.25">
      <c r="E779" s="224" t="s">
        <v>1148</v>
      </c>
      <c r="F779" s="224">
        <v>3788</v>
      </c>
    </row>
    <row r="780" spans="5:6" s="171" customFormat="1" ht="14.25">
      <c r="E780" s="224" t="s">
        <v>1149</v>
      </c>
      <c r="F780" s="224">
        <v>8900</v>
      </c>
    </row>
    <row r="781" spans="5:6" s="171" customFormat="1" ht="14.25">
      <c r="E781" s="224" t="s">
        <v>1150</v>
      </c>
      <c r="F781" s="224">
        <v>547</v>
      </c>
    </row>
    <row r="782" spans="5:6" s="171" customFormat="1" ht="14.25">
      <c r="E782" s="224" t="s">
        <v>1151</v>
      </c>
      <c r="F782" s="224">
        <v>8901</v>
      </c>
    </row>
    <row r="783" spans="5:6" s="171" customFormat="1" ht="14.25">
      <c r="E783" s="224" t="s">
        <v>1152</v>
      </c>
      <c r="F783" s="224">
        <v>8900</v>
      </c>
    </row>
    <row r="784" spans="5:6" s="171" customFormat="1" ht="14.25">
      <c r="E784" s="224" t="s">
        <v>1153</v>
      </c>
      <c r="F784" s="224">
        <v>3743</v>
      </c>
    </row>
    <row r="785" spans="5:6" s="171" customFormat="1" ht="14.25">
      <c r="E785" s="224" t="s">
        <v>1154</v>
      </c>
      <c r="F785" s="224">
        <v>1214</v>
      </c>
    </row>
    <row r="786" spans="5:6" s="171" customFormat="1" ht="14.25">
      <c r="E786" s="224" t="s">
        <v>1155</v>
      </c>
      <c r="F786" s="224">
        <v>498</v>
      </c>
    </row>
    <row r="787" spans="5:6" s="171" customFormat="1" ht="14.25">
      <c r="E787" s="224" t="s">
        <v>1156</v>
      </c>
      <c r="F787" s="224">
        <v>1295</v>
      </c>
    </row>
    <row r="788" spans="5:6" s="171" customFormat="1" ht="14.25">
      <c r="E788" s="224" t="s">
        <v>1157</v>
      </c>
      <c r="F788" s="224">
        <v>1232</v>
      </c>
    </row>
    <row r="789" spans="5:6" s="171" customFormat="1" ht="14.25">
      <c r="E789" s="224" t="s">
        <v>1158</v>
      </c>
      <c r="F789" s="224">
        <v>46</v>
      </c>
    </row>
    <row r="790" spans="5:6" s="171" customFormat="1" ht="14.25">
      <c r="E790" s="224" t="s">
        <v>1159</v>
      </c>
      <c r="F790" s="224">
        <v>2660</v>
      </c>
    </row>
    <row r="791" spans="5:6" s="171" customFormat="1" ht="14.25">
      <c r="E791" s="224" t="s">
        <v>1160</v>
      </c>
      <c r="F791" s="224">
        <v>96</v>
      </c>
    </row>
    <row r="792" spans="5:6" s="171" customFormat="1" ht="14.25">
      <c r="E792" s="224" t="s">
        <v>1161</v>
      </c>
      <c r="F792" s="224">
        <v>798</v>
      </c>
    </row>
    <row r="793" spans="5:6" s="171" customFormat="1" ht="14.25">
      <c r="E793" s="224" t="s">
        <v>1162</v>
      </c>
      <c r="F793" s="224">
        <v>577</v>
      </c>
    </row>
    <row r="794" spans="5:6" s="171" customFormat="1" ht="14.25">
      <c r="E794" s="224" t="s">
        <v>1163</v>
      </c>
      <c r="F794" s="224">
        <v>1134</v>
      </c>
    </row>
    <row r="795" spans="5:6" s="171" customFormat="1" ht="14.25">
      <c r="E795" s="224" t="s">
        <v>1164</v>
      </c>
      <c r="F795" s="224">
        <v>758</v>
      </c>
    </row>
    <row r="796" spans="5:6" s="171" customFormat="1" ht="14.25">
      <c r="E796" s="224" t="s">
        <v>1165</v>
      </c>
      <c r="F796" s="224">
        <v>358</v>
      </c>
    </row>
    <row r="797" spans="5:6" s="171" customFormat="1" ht="14.25">
      <c r="E797" s="224" t="s">
        <v>1166</v>
      </c>
      <c r="F797" s="224">
        <v>775</v>
      </c>
    </row>
    <row r="798" spans="5:6" s="171" customFormat="1" ht="14.25">
      <c r="E798" s="224" t="s">
        <v>1167</v>
      </c>
      <c r="F798" s="224">
        <v>64</v>
      </c>
    </row>
    <row r="799" spans="5:6" s="171" customFormat="1" ht="14.25">
      <c r="E799" s="224" t="s">
        <v>1168</v>
      </c>
      <c r="F799" s="224">
        <v>1144</v>
      </c>
    </row>
    <row r="800" spans="5:6" s="171" customFormat="1" ht="14.25">
      <c r="E800" s="224" t="s">
        <v>1169</v>
      </c>
      <c r="F800" s="224">
        <v>233</v>
      </c>
    </row>
    <row r="801" spans="5:6" s="171" customFormat="1" ht="14.25">
      <c r="E801" s="224" t="s">
        <v>1170</v>
      </c>
      <c r="F801" s="224">
        <v>9400</v>
      </c>
    </row>
    <row r="802" spans="5:6" s="171" customFormat="1" ht="14.25">
      <c r="E802" s="224" t="s">
        <v>1171</v>
      </c>
      <c r="F802" s="224">
        <v>1158</v>
      </c>
    </row>
    <row r="803" spans="5:6" s="171" customFormat="1" ht="14.25">
      <c r="E803" s="224" t="s">
        <v>1172</v>
      </c>
      <c r="F803" s="224">
        <v>1923</v>
      </c>
    </row>
    <row r="804" spans="5:6" s="171" customFormat="1" ht="14.25">
      <c r="E804" s="224" t="s">
        <v>1173</v>
      </c>
      <c r="F804" s="224">
        <v>2009</v>
      </c>
    </row>
    <row r="805" spans="5:6" s="171" customFormat="1" ht="14.25">
      <c r="E805" s="224" t="s">
        <v>1174</v>
      </c>
      <c r="F805" s="224">
        <v>1226</v>
      </c>
    </row>
    <row r="806" spans="5:6" s="171" customFormat="1" ht="14.25">
      <c r="E806" s="224" t="s">
        <v>1175</v>
      </c>
      <c r="F806" s="224">
        <v>1112</v>
      </c>
    </row>
    <row r="807" spans="5:6" s="171" customFormat="1" ht="14.25">
      <c r="E807" s="224" t="s">
        <v>1176</v>
      </c>
      <c r="F807" s="224">
        <v>4007</v>
      </c>
    </row>
    <row r="808" spans="5:6" s="171" customFormat="1" ht="14.25">
      <c r="E808" s="224" t="s">
        <v>1177</v>
      </c>
      <c r="F808" s="224">
        <v>803</v>
      </c>
    </row>
    <row r="809" spans="5:6" s="171" customFormat="1" ht="14.25">
      <c r="E809" s="224" t="s">
        <v>1178</v>
      </c>
      <c r="F809" s="224">
        <v>452</v>
      </c>
    </row>
    <row r="810" spans="5:6" s="171" customFormat="1" ht="14.25">
      <c r="E810" s="224" t="s">
        <v>1179</v>
      </c>
      <c r="F810" s="224">
        <v>1833</v>
      </c>
    </row>
    <row r="811" spans="5:6" s="171" customFormat="1" ht="14.25">
      <c r="E811" s="224" t="s">
        <v>1180</v>
      </c>
      <c r="F811" s="224">
        <v>452</v>
      </c>
    </row>
    <row r="812" spans="5:6" s="171" customFormat="1" ht="14.25">
      <c r="E812" s="224" t="s">
        <v>1181</v>
      </c>
      <c r="F812" s="224">
        <v>1836</v>
      </c>
    </row>
    <row r="813" spans="5:6" s="171" customFormat="1" ht="14.25">
      <c r="E813" s="224" t="s">
        <v>1182</v>
      </c>
      <c r="F813" s="224">
        <v>5</v>
      </c>
    </row>
    <row r="814" spans="5:6" s="171" customFormat="1" ht="14.25">
      <c r="E814" s="224" t="s">
        <v>1183</v>
      </c>
      <c r="F814" s="224">
        <v>409</v>
      </c>
    </row>
    <row r="815" spans="5:6" s="171" customFormat="1" ht="14.25">
      <c r="E815" s="224" t="s">
        <v>1184</v>
      </c>
      <c r="F815" s="224">
        <v>866</v>
      </c>
    </row>
    <row r="816" spans="5:6" s="171" customFormat="1" ht="14.25">
      <c r="E816" s="224" t="s">
        <v>1185</v>
      </c>
      <c r="F816" s="224">
        <v>3607</v>
      </c>
    </row>
    <row r="817" spans="5:6" s="171" customFormat="1" ht="14.25">
      <c r="E817" s="224" t="s">
        <v>1186</v>
      </c>
      <c r="F817" s="224">
        <v>811</v>
      </c>
    </row>
    <row r="818" spans="5:6" s="171" customFormat="1" ht="14.25">
      <c r="E818" s="224" t="s">
        <v>1187</v>
      </c>
      <c r="F818" s="224">
        <v>9012</v>
      </c>
    </row>
    <row r="819" spans="5:6" s="171" customFormat="1" ht="14.25">
      <c r="E819" s="224" t="s">
        <v>1188</v>
      </c>
      <c r="F819" s="224">
        <v>753</v>
      </c>
    </row>
    <row r="820" spans="5:6" s="171" customFormat="1" ht="14.25">
      <c r="E820" s="224" t="s">
        <v>1189</v>
      </c>
      <c r="F820" s="224">
        <v>2011</v>
      </c>
    </row>
    <row r="821" spans="5:6" s="171" customFormat="1" ht="14.25">
      <c r="E821" s="224" t="s">
        <v>1190</v>
      </c>
      <c r="F821" s="224">
        <v>29</v>
      </c>
    </row>
    <row r="822" spans="5:6" s="171" customFormat="1" ht="14.25">
      <c r="E822" s="224" t="s">
        <v>1191</v>
      </c>
      <c r="F822" s="224">
        <v>440</v>
      </c>
    </row>
    <row r="823" spans="5:6" s="171" customFormat="1" ht="14.25">
      <c r="E823" s="224" t="s">
        <v>1192</v>
      </c>
      <c r="F823" s="224">
        <v>575</v>
      </c>
    </row>
    <row r="824" spans="5:6" s="171" customFormat="1" ht="14.25">
      <c r="E824" s="224" t="s">
        <v>1193</v>
      </c>
      <c r="F824" s="224">
        <v>1138</v>
      </c>
    </row>
    <row r="825" spans="5:6" s="171" customFormat="1" ht="14.25">
      <c r="E825" s="224" t="s">
        <v>1194</v>
      </c>
      <c r="F825" s="224">
        <v>1117</v>
      </c>
    </row>
    <row r="826" spans="5:6" s="171" customFormat="1" ht="14.25">
      <c r="E826" s="224" t="s">
        <v>1195</v>
      </c>
      <c r="F826" s="224">
        <v>1897</v>
      </c>
    </row>
    <row r="827" spans="5:6" s="171" customFormat="1" ht="14.25">
      <c r="E827" s="224" t="s">
        <v>1196</v>
      </c>
      <c r="F827" s="224">
        <v>1044</v>
      </c>
    </row>
    <row r="828" spans="5:6" s="171" customFormat="1" ht="14.25">
      <c r="E828" s="224" t="s">
        <v>1197</v>
      </c>
      <c r="F828" s="224">
        <v>795</v>
      </c>
    </row>
    <row r="829" spans="5:6" s="171" customFormat="1" ht="14.25">
      <c r="E829" s="224" t="s">
        <v>1198</v>
      </c>
      <c r="F829" s="224">
        <v>499</v>
      </c>
    </row>
    <row r="830" spans="5:6" s="171" customFormat="1" ht="14.25">
      <c r="E830" s="224" t="s">
        <v>1199</v>
      </c>
      <c r="F830" s="224">
        <v>3566</v>
      </c>
    </row>
    <row r="831" spans="5:6" s="171" customFormat="1" ht="14.25">
      <c r="E831" s="224" t="s">
        <v>1200</v>
      </c>
      <c r="F831" s="224">
        <v>134</v>
      </c>
    </row>
    <row r="832" spans="5:6" s="171" customFormat="1" ht="14.25">
      <c r="E832" s="224" t="s">
        <v>1201</v>
      </c>
      <c r="F832" s="224">
        <v>453</v>
      </c>
    </row>
    <row r="833" spans="5:6" s="171" customFormat="1" ht="14.25">
      <c r="E833" s="224" t="s">
        <v>1202</v>
      </c>
      <c r="F833" s="224">
        <v>3749</v>
      </c>
    </row>
    <row r="834" spans="5:6" s="171" customFormat="1" ht="14.25">
      <c r="E834" s="224" t="s">
        <v>1203</v>
      </c>
      <c r="F834" s="224">
        <v>759</v>
      </c>
    </row>
    <row r="835" spans="5:6" s="171" customFormat="1" ht="14.25">
      <c r="E835" s="224" t="s">
        <v>1204</v>
      </c>
      <c r="F835" s="224">
        <v>417</v>
      </c>
    </row>
    <row r="836" spans="5:6" s="171" customFormat="1" ht="14.25">
      <c r="E836" s="224" t="s">
        <v>1205</v>
      </c>
      <c r="F836" s="224">
        <v>1999</v>
      </c>
    </row>
    <row r="837" spans="5:6" s="171" customFormat="1" ht="14.25">
      <c r="E837" s="224" t="s">
        <v>1206</v>
      </c>
      <c r="F837" s="224">
        <v>3647</v>
      </c>
    </row>
    <row r="838" spans="5:6" s="171" customFormat="1" ht="14.25">
      <c r="E838" s="224" t="s">
        <v>1207</v>
      </c>
      <c r="F838" s="224">
        <v>9240</v>
      </c>
    </row>
    <row r="839" spans="5:6" s="171" customFormat="1" ht="14.25">
      <c r="E839" s="224" t="s">
        <v>1208</v>
      </c>
      <c r="F839" s="224">
        <v>241</v>
      </c>
    </row>
    <row r="840" spans="5:6" s="171" customFormat="1" ht="14.25">
      <c r="E840" s="224" t="s">
        <v>1209</v>
      </c>
      <c r="F840" s="224">
        <v>240</v>
      </c>
    </row>
    <row r="841" spans="5:6" s="171" customFormat="1" ht="14.25">
      <c r="E841" s="224" t="s">
        <v>1210</v>
      </c>
      <c r="F841" s="224">
        <v>623</v>
      </c>
    </row>
    <row r="842" spans="5:6" s="171" customFormat="1" ht="14.25">
      <c r="E842" s="224" t="s">
        <v>1211</v>
      </c>
      <c r="F842" s="224">
        <v>2026</v>
      </c>
    </row>
    <row r="843" spans="5:6" s="171" customFormat="1" ht="14.25">
      <c r="E843" s="224" t="s">
        <v>1212</v>
      </c>
      <c r="F843" s="224">
        <v>831</v>
      </c>
    </row>
    <row r="844" spans="5:6" s="171" customFormat="1" ht="14.25">
      <c r="E844" s="224" t="s">
        <v>1213</v>
      </c>
      <c r="F844" s="224">
        <v>9831</v>
      </c>
    </row>
    <row r="845" spans="5:6" s="171" customFormat="1" ht="14.25">
      <c r="E845" s="224" t="s">
        <v>1214</v>
      </c>
      <c r="F845" s="224">
        <v>3000</v>
      </c>
    </row>
    <row r="846" spans="5:6" s="171" customFormat="1" ht="14.25">
      <c r="E846" s="224" t="s">
        <v>1215</v>
      </c>
      <c r="F846" s="224">
        <v>3001</v>
      </c>
    </row>
    <row r="847" spans="5:6" s="171" customFormat="1" ht="14.25">
      <c r="E847" s="224" t="s">
        <v>1216</v>
      </c>
      <c r="F847" s="224">
        <v>3002</v>
      </c>
    </row>
    <row r="848" spans="5:6" s="171" customFormat="1" ht="14.25">
      <c r="E848" s="224" t="s">
        <v>1217</v>
      </c>
      <c r="F848" s="224">
        <v>3501</v>
      </c>
    </row>
    <row r="849" spans="5:6" s="171" customFormat="1" ht="14.25">
      <c r="E849" s="224" t="s">
        <v>1218</v>
      </c>
      <c r="F849" s="224">
        <v>3502</v>
      </c>
    </row>
    <row r="850" spans="5:6" s="171" customFormat="1" ht="14.25">
      <c r="E850" s="224" t="s">
        <v>1219</v>
      </c>
      <c r="F850" s="224">
        <v>3003</v>
      </c>
    </row>
    <row r="851" spans="5:6" s="171" customFormat="1" ht="14.25">
      <c r="E851" s="224" t="s">
        <v>1220</v>
      </c>
      <c r="F851" s="224">
        <v>718</v>
      </c>
    </row>
    <row r="852" spans="5:6" s="171" customFormat="1" ht="14.25">
      <c r="E852" s="224" t="s">
        <v>1221</v>
      </c>
      <c r="F852" s="224">
        <v>502</v>
      </c>
    </row>
    <row r="853" spans="5:6" s="171" customFormat="1" ht="14.25">
      <c r="E853" s="224" t="s">
        <v>1222</v>
      </c>
      <c r="F853" s="224">
        <v>9502</v>
      </c>
    </row>
    <row r="854" spans="5:6" s="171" customFormat="1" ht="14.25">
      <c r="E854" s="224" t="s">
        <v>1223</v>
      </c>
      <c r="F854" s="224">
        <v>183</v>
      </c>
    </row>
    <row r="855" spans="5:6" s="171" customFormat="1" ht="14.25">
      <c r="E855" s="224" t="s">
        <v>1224</v>
      </c>
      <c r="F855" s="224">
        <v>9994</v>
      </c>
    </row>
    <row r="856" spans="5:6" s="171" customFormat="1" ht="14.25">
      <c r="E856" s="224" t="s">
        <v>1225</v>
      </c>
      <c r="F856" s="224">
        <v>9992</v>
      </c>
    </row>
    <row r="857" spans="5:6" s="171" customFormat="1" ht="14.25">
      <c r="E857" s="224" t="s">
        <v>1226</v>
      </c>
      <c r="F857" s="224">
        <v>9993</v>
      </c>
    </row>
    <row r="858" spans="5:6" s="171" customFormat="1" ht="14.25">
      <c r="E858" s="224" t="s">
        <v>1227</v>
      </c>
      <c r="F858" s="224">
        <v>9999</v>
      </c>
    </row>
    <row r="859" spans="5:6" s="171" customFormat="1" ht="14.25">
      <c r="E859" s="224" t="s">
        <v>1228</v>
      </c>
      <c r="F859" s="224">
        <v>916</v>
      </c>
    </row>
    <row r="860" spans="5:6" s="171" customFormat="1" ht="14.25">
      <c r="E860" s="224" t="s">
        <v>1229</v>
      </c>
      <c r="F860" s="224">
        <v>805</v>
      </c>
    </row>
    <row r="861" spans="5:6" s="171" customFormat="1" ht="14.25">
      <c r="E861" s="224" t="s">
        <v>1230</v>
      </c>
      <c r="F861" s="224">
        <v>828</v>
      </c>
    </row>
    <row r="862" spans="5:6" s="171" customFormat="1" ht="14.25">
      <c r="E862" s="224" t="s">
        <v>1231</v>
      </c>
      <c r="F862" s="224">
        <v>1227</v>
      </c>
    </row>
    <row r="863" spans="5:6" s="171" customFormat="1" ht="14.25">
      <c r="E863" s="224" t="s">
        <v>1232</v>
      </c>
      <c r="F863" s="224">
        <v>504</v>
      </c>
    </row>
    <row r="864" spans="5:6" s="171" customFormat="1" ht="14.25">
      <c r="E864" s="224" t="s">
        <v>1233</v>
      </c>
      <c r="F864" s="224">
        <v>505</v>
      </c>
    </row>
    <row r="865" spans="5:6" s="171" customFormat="1" ht="14.25">
      <c r="E865" s="224" t="s">
        <v>1234</v>
      </c>
      <c r="F865" s="224">
        <v>576</v>
      </c>
    </row>
    <row r="866" spans="5:6" s="171" customFormat="1" ht="14.25">
      <c r="E866" s="224" t="s">
        <v>1235</v>
      </c>
      <c r="F866" s="224">
        <v>371</v>
      </c>
    </row>
    <row r="867" spans="5:6" s="171" customFormat="1" ht="14.25">
      <c r="E867" s="224" t="s">
        <v>1236</v>
      </c>
      <c r="F867" s="224">
        <v>371</v>
      </c>
    </row>
    <row r="868" spans="5:6" s="171" customFormat="1" ht="14.25">
      <c r="E868" s="224" t="s">
        <v>1237</v>
      </c>
      <c r="F868" s="224">
        <v>1338</v>
      </c>
    </row>
    <row r="869" spans="5:6" s="171" customFormat="1" ht="14.25">
      <c r="E869" s="224" t="s">
        <v>1238</v>
      </c>
      <c r="F869" s="224">
        <v>3564</v>
      </c>
    </row>
    <row r="870" spans="5:6" s="171" customFormat="1" ht="14.25">
      <c r="E870" s="224" t="s">
        <v>1239</v>
      </c>
      <c r="F870" s="224">
        <v>1224</v>
      </c>
    </row>
    <row r="871" spans="5:6" s="171" customFormat="1" ht="14.25">
      <c r="E871" s="224" t="s">
        <v>1240</v>
      </c>
      <c r="F871" s="224">
        <v>3779</v>
      </c>
    </row>
    <row r="872" spans="5:6" s="171" customFormat="1" ht="14.25">
      <c r="E872" s="224" t="s">
        <v>1241</v>
      </c>
      <c r="F872" s="224">
        <v>824</v>
      </c>
    </row>
    <row r="873" spans="5:6" s="171" customFormat="1" ht="14.25">
      <c r="E873" s="224" t="s">
        <v>1242</v>
      </c>
      <c r="F873" s="224">
        <v>1252</v>
      </c>
    </row>
    <row r="874" spans="5:6" s="171" customFormat="1" ht="14.25">
      <c r="E874" s="224" t="s">
        <v>1243</v>
      </c>
      <c r="F874" s="224">
        <v>1210</v>
      </c>
    </row>
    <row r="875" spans="5:6" s="171" customFormat="1" ht="14.25">
      <c r="E875" s="224" t="s">
        <v>1244</v>
      </c>
      <c r="F875" s="224">
        <v>1367</v>
      </c>
    </row>
    <row r="876" spans="5:6" s="171" customFormat="1" ht="14.25">
      <c r="E876" s="224" t="s">
        <v>1245</v>
      </c>
      <c r="F876" s="224">
        <v>1153</v>
      </c>
    </row>
    <row r="877" spans="5:6" s="171" customFormat="1" ht="14.25">
      <c r="E877" s="224" t="s">
        <v>1246</v>
      </c>
      <c r="F877" s="224">
        <v>1183</v>
      </c>
    </row>
    <row r="878" spans="5:6" s="171" customFormat="1" ht="14.25">
      <c r="E878" s="224" t="s">
        <v>1247</v>
      </c>
      <c r="F878" s="224">
        <v>1229</v>
      </c>
    </row>
    <row r="879" spans="5:6" s="171" customFormat="1" ht="14.25">
      <c r="E879" s="224" t="s">
        <v>1248</v>
      </c>
      <c r="F879" s="224">
        <v>1331</v>
      </c>
    </row>
    <row r="880" spans="5:6" s="171" customFormat="1" ht="14.25">
      <c r="E880" s="224" t="s">
        <v>1249</v>
      </c>
      <c r="F880" s="224">
        <v>1291</v>
      </c>
    </row>
    <row r="881" spans="5:6" s="171" customFormat="1" ht="14.25">
      <c r="E881" s="224" t="s">
        <v>1250</v>
      </c>
      <c r="F881" s="224">
        <v>1201</v>
      </c>
    </row>
    <row r="882" spans="5:6" s="171" customFormat="1" ht="14.25">
      <c r="E882" s="224" t="s">
        <v>1251</v>
      </c>
      <c r="F882" s="224">
        <v>2006</v>
      </c>
    </row>
    <row r="883" spans="5:6" s="171" customFormat="1" ht="14.25">
      <c r="E883" s="224" t="s">
        <v>1252</v>
      </c>
      <c r="F883" s="224">
        <v>4028</v>
      </c>
    </row>
    <row r="884" spans="5:6" s="171" customFormat="1" ht="14.25">
      <c r="E884" s="224" t="s">
        <v>1253</v>
      </c>
      <c r="F884" s="224">
        <v>63</v>
      </c>
    </row>
    <row r="885" spans="5:6" s="171" customFormat="1" ht="14.25">
      <c r="E885" s="224" t="s">
        <v>1254</v>
      </c>
      <c r="F885" s="224">
        <v>57</v>
      </c>
    </row>
    <row r="886" spans="5:6" s="171" customFormat="1" ht="14.25">
      <c r="E886" s="224" t="s">
        <v>1255</v>
      </c>
      <c r="F886" s="224">
        <v>840</v>
      </c>
    </row>
    <row r="887" spans="5:6" s="171" customFormat="1" ht="14.25">
      <c r="E887" s="224" t="s">
        <v>1256</v>
      </c>
      <c r="F887" s="224">
        <v>1059</v>
      </c>
    </row>
    <row r="888" spans="5:6" s="171" customFormat="1" ht="14.25">
      <c r="E888" s="224" t="s">
        <v>1257</v>
      </c>
      <c r="F888" s="224">
        <v>859</v>
      </c>
    </row>
    <row r="889" spans="5:6" s="171" customFormat="1" ht="14.25">
      <c r="E889" s="224" t="s">
        <v>1258</v>
      </c>
      <c r="F889" s="224">
        <v>1296</v>
      </c>
    </row>
    <row r="890" spans="5:6" s="171" customFormat="1" ht="14.25">
      <c r="E890" s="224" t="s">
        <v>1259</v>
      </c>
      <c r="F890" s="224">
        <v>978</v>
      </c>
    </row>
    <row r="891" spans="5:6" s="171" customFormat="1" ht="14.25">
      <c r="E891" s="224" t="s">
        <v>1260</v>
      </c>
      <c r="F891" s="224">
        <v>857</v>
      </c>
    </row>
    <row r="892" spans="5:6" s="171" customFormat="1" ht="14.25">
      <c r="E892" s="224" t="s">
        <v>1261</v>
      </c>
      <c r="F892" s="224">
        <v>3638</v>
      </c>
    </row>
    <row r="893" spans="5:6" s="171" customFormat="1" ht="14.25">
      <c r="E893" s="224" t="s">
        <v>1262</v>
      </c>
      <c r="F893" s="224">
        <v>364</v>
      </c>
    </row>
    <row r="894" spans="5:6" s="171" customFormat="1" ht="14.25">
      <c r="E894" s="224" t="s">
        <v>1263</v>
      </c>
      <c r="F894" s="224">
        <v>690</v>
      </c>
    </row>
    <row r="895" spans="5:6" s="171" customFormat="1" ht="14.25">
      <c r="E895" s="224" t="s">
        <v>1264</v>
      </c>
      <c r="F895" s="224">
        <v>220</v>
      </c>
    </row>
    <row r="896" spans="5:6" s="171" customFormat="1" ht="14.25">
      <c r="E896" s="224" t="s">
        <v>1265</v>
      </c>
      <c r="F896" s="224">
        <v>177</v>
      </c>
    </row>
    <row r="897" spans="5:6" s="171" customFormat="1" ht="14.25">
      <c r="E897" s="224" t="s">
        <v>1266</v>
      </c>
      <c r="F897" s="224">
        <v>357</v>
      </c>
    </row>
    <row r="898" spans="5:6" s="171" customFormat="1" ht="14.25">
      <c r="E898" s="224" t="s">
        <v>1267</v>
      </c>
      <c r="F898" s="224">
        <v>2010</v>
      </c>
    </row>
    <row r="899" spans="5:6" s="171" customFormat="1" ht="14.25">
      <c r="E899" s="224" t="s">
        <v>1268</v>
      </c>
      <c r="F899" s="224">
        <v>633</v>
      </c>
    </row>
    <row r="900" spans="5:6" s="171" customFormat="1" ht="14.25">
      <c r="E900" s="224" t="s">
        <v>1269</v>
      </c>
      <c r="F900" s="224">
        <v>132</v>
      </c>
    </row>
    <row r="901" spans="5:6" s="171" customFormat="1" ht="14.25">
      <c r="E901" s="224" t="s">
        <v>1270</v>
      </c>
      <c r="F901" s="224">
        <v>106</v>
      </c>
    </row>
    <row r="902" spans="5:6" s="171" customFormat="1" ht="14.25">
      <c r="E902" s="224" t="s">
        <v>1271</v>
      </c>
      <c r="F902" s="224">
        <v>427</v>
      </c>
    </row>
    <row r="903" spans="5:6" s="171" customFormat="1" ht="14.25">
      <c r="E903" s="224" t="s">
        <v>1272</v>
      </c>
      <c r="F903" s="224">
        <v>310</v>
      </c>
    </row>
    <row r="904" spans="5:6" s="171" customFormat="1" ht="14.25">
      <c r="E904" s="224" t="s">
        <v>1273</v>
      </c>
      <c r="F904" s="224">
        <v>76</v>
      </c>
    </row>
    <row r="905" spans="5:6" s="171" customFormat="1" ht="14.25">
      <c r="E905" s="224" t="s">
        <v>1274</v>
      </c>
      <c r="F905" s="224">
        <v>707</v>
      </c>
    </row>
    <row r="906" spans="5:6" s="171" customFormat="1" ht="14.25">
      <c r="E906" s="224" t="s">
        <v>1275</v>
      </c>
      <c r="F906" s="224">
        <v>3796</v>
      </c>
    </row>
    <row r="907" spans="5:6" s="171" customFormat="1" ht="14.25">
      <c r="E907" s="224" t="s">
        <v>1276</v>
      </c>
      <c r="F907" s="224">
        <v>192</v>
      </c>
    </row>
    <row r="908" spans="5:6" s="171" customFormat="1" ht="14.25">
      <c r="E908" s="224" t="s">
        <v>1277</v>
      </c>
      <c r="F908" s="224">
        <v>254</v>
      </c>
    </row>
    <row r="909" spans="5:6" s="171" customFormat="1" ht="14.25">
      <c r="E909" s="224" t="s">
        <v>1278</v>
      </c>
      <c r="F909" s="224">
        <v>582</v>
      </c>
    </row>
    <row r="910" spans="5:6" s="171" customFormat="1" ht="14.25">
      <c r="E910" s="224" t="s">
        <v>1279</v>
      </c>
      <c r="F910" s="224">
        <v>890</v>
      </c>
    </row>
    <row r="911" spans="5:6" s="171" customFormat="1" ht="14.25">
      <c r="E911" s="224" t="s">
        <v>1280</v>
      </c>
      <c r="F911" s="224">
        <v>443</v>
      </c>
    </row>
    <row r="912" spans="5:6" s="171" customFormat="1" ht="14.25">
      <c r="E912" s="224" t="s">
        <v>1281</v>
      </c>
      <c r="F912" s="224">
        <v>187</v>
      </c>
    </row>
    <row r="913" spans="5:6" s="171" customFormat="1" ht="14.25">
      <c r="E913" s="224" t="s">
        <v>1282</v>
      </c>
      <c r="F913" s="224">
        <v>217</v>
      </c>
    </row>
    <row r="914" spans="5:6" s="171" customFormat="1" ht="14.25">
      <c r="E914" s="224" t="s">
        <v>1283</v>
      </c>
      <c r="F914" s="224">
        <v>888</v>
      </c>
    </row>
    <row r="915" spans="5:6" s="171" customFormat="1" ht="14.25">
      <c r="E915" s="224" t="s">
        <v>1284</v>
      </c>
      <c r="F915" s="224">
        <v>190</v>
      </c>
    </row>
    <row r="916" spans="5:6" s="171" customFormat="1" ht="14.25">
      <c r="E916" s="224" t="s">
        <v>1285</v>
      </c>
      <c r="F916" s="224">
        <v>320</v>
      </c>
    </row>
    <row r="917" spans="5:6" s="171" customFormat="1" ht="14.25">
      <c r="E917" s="224" t="s">
        <v>1286</v>
      </c>
      <c r="F917" s="224">
        <v>1263</v>
      </c>
    </row>
    <row r="918" spans="5:6" s="171" customFormat="1" ht="14.25">
      <c r="E918" s="224" t="s">
        <v>1287</v>
      </c>
      <c r="F918" s="224">
        <v>1325</v>
      </c>
    </row>
    <row r="919" spans="5:6" s="171" customFormat="1" ht="14.25">
      <c r="E919" s="224" t="s">
        <v>1288</v>
      </c>
      <c r="F919" s="224">
        <v>786</v>
      </c>
    </row>
    <row r="920" spans="5:6" s="171" customFormat="1" ht="14.25">
      <c r="E920" s="224" t="s">
        <v>1289</v>
      </c>
      <c r="F920" s="224">
        <v>696</v>
      </c>
    </row>
    <row r="921" spans="5:6" s="171" customFormat="1" ht="14.25">
      <c r="E921" s="224" t="s">
        <v>1290</v>
      </c>
      <c r="F921" s="224">
        <v>609</v>
      </c>
    </row>
    <row r="922" spans="5:6" s="171" customFormat="1" ht="14.25">
      <c r="E922" s="224" t="s">
        <v>1291</v>
      </c>
      <c r="F922" s="224">
        <v>609</v>
      </c>
    </row>
    <row r="923" spans="5:6" s="171" customFormat="1" ht="14.25">
      <c r="E923" s="224" t="s">
        <v>1292</v>
      </c>
      <c r="F923" s="224">
        <v>255</v>
      </c>
    </row>
    <row r="924" spans="5:6" s="171" customFormat="1" ht="14.25">
      <c r="E924" s="224" t="s">
        <v>1293</v>
      </c>
      <c r="F924" s="224">
        <v>255</v>
      </c>
    </row>
    <row r="925" spans="5:6" s="171" customFormat="1" ht="14.25">
      <c r="E925" s="224" t="s">
        <v>1294</v>
      </c>
      <c r="F925" s="224">
        <v>193</v>
      </c>
    </row>
    <row r="926" spans="5:6" s="171" customFormat="1" ht="14.25">
      <c r="E926" s="224" t="s">
        <v>1295</v>
      </c>
      <c r="F926" s="224">
        <v>1297</v>
      </c>
    </row>
    <row r="927" spans="5:6" s="171" customFormat="1" ht="14.25">
      <c r="E927" s="224" t="s">
        <v>1296</v>
      </c>
      <c r="F927" s="224">
        <v>112</v>
      </c>
    </row>
    <row r="928" spans="5:6" s="171" customFormat="1" ht="14.25">
      <c r="E928" s="224" t="s">
        <v>1297</v>
      </c>
      <c r="F928" s="224">
        <v>889</v>
      </c>
    </row>
    <row r="929" spans="5:6" s="171" customFormat="1" ht="14.25">
      <c r="E929" s="224" t="s">
        <v>1298</v>
      </c>
      <c r="F929" s="224">
        <v>4004</v>
      </c>
    </row>
    <row r="930" spans="5:6" s="171" customFormat="1" ht="14.25">
      <c r="E930" s="224" t="s">
        <v>1299</v>
      </c>
      <c r="F930" s="224">
        <v>673</v>
      </c>
    </row>
    <row r="931" spans="5:6" s="171" customFormat="1" ht="14.25">
      <c r="E931" s="224" t="s">
        <v>1300</v>
      </c>
      <c r="F931" s="224">
        <v>507</v>
      </c>
    </row>
    <row r="932" spans="5:6" s="171" customFormat="1" ht="14.25">
      <c r="E932" s="224" t="s">
        <v>1301</v>
      </c>
      <c r="F932" s="224">
        <v>140</v>
      </c>
    </row>
    <row r="933" spans="5:6" s="171" customFormat="1" ht="14.25">
      <c r="E933" s="224" t="s">
        <v>1302</v>
      </c>
      <c r="F933" s="224">
        <v>168</v>
      </c>
    </row>
    <row r="934" spans="5:6" s="171" customFormat="1" ht="14.25">
      <c r="E934" s="224" t="s">
        <v>1303</v>
      </c>
      <c r="F934" s="224">
        <v>85</v>
      </c>
    </row>
    <row r="935" spans="5:6" s="171" customFormat="1" ht="14.25">
      <c r="E935" s="224" t="s">
        <v>1304</v>
      </c>
      <c r="F935" s="224">
        <v>170</v>
      </c>
    </row>
    <row r="936" spans="5:6" s="171" customFormat="1" ht="14.25">
      <c r="E936" s="224" t="s">
        <v>1305</v>
      </c>
      <c r="F936" s="224">
        <v>508</v>
      </c>
    </row>
    <row r="937" spans="5:6" s="171" customFormat="1" ht="14.25">
      <c r="E937" s="224" t="s">
        <v>1306</v>
      </c>
      <c r="F937" s="224">
        <v>509</v>
      </c>
    </row>
    <row r="938" spans="5:6" s="171" customFormat="1" ht="14.25">
      <c r="E938" s="224" t="s">
        <v>1307</v>
      </c>
      <c r="F938" s="224">
        <v>9509</v>
      </c>
    </row>
    <row r="939" spans="5:6" s="171" customFormat="1" ht="14.25">
      <c r="E939" s="224" t="s">
        <v>1308</v>
      </c>
      <c r="F939" s="224">
        <v>387</v>
      </c>
    </row>
    <row r="940" spans="5:6" s="171" customFormat="1" ht="14.25">
      <c r="E940" s="224" t="s">
        <v>1309</v>
      </c>
      <c r="F940" s="224">
        <v>1095</v>
      </c>
    </row>
    <row r="941" spans="5:6" s="171" customFormat="1" ht="14.25">
      <c r="E941" s="224" t="s">
        <v>1310</v>
      </c>
      <c r="F941" s="224">
        <v>98</v>
      </c>
    </row>
    <row r="942" spans="5:6" s="171" customFormat="1" ht="14.25">
      <c r="E942" s="224" t="s">
        <v>1311</v>
      </c>
      <c r="F942" s="224">
        <v>510</v>
      </c>
    </row>
    <row r="943" spans="5:6" s="171" customFormat="1" ht="14.25">
      <c r="E943" s="224" t="s">
        <v>1312</v>
      </c>
      <c r="F943" s="224">
        <v>274</v>
      </c>
    </row>
    <row r="944" spans="5:6" s="171" customFormat="1" ht="14.25">
      <c r="E944" s="224" t="s">
        <v>1313</v>
      </c>
      <c r="F944" s="224">
        <v>297</v>
      </c>
    </row>
    <row r="945" spans="5:6" s="171" customFormat="1" ht="14.25">
      <c r="E945" s="224" t="s">
        <v>1314</v>
      </c>
      <c r="F945" s="224">
        <v>9297</v>
      </c>
    </row>
    <row r="946" spans="5:6" s="171" customFormat="1" ht="14.25">
      <c r="E946" s="224" t="s">
        <v>1315</v>
      </c>
      <c r="F946" s="224">
        <v>512</v>
      </c>
    </row>
    <row r="947" spans="5:6" s="171" customFormat="1" ht="14.25">
      <c r="E947" s="224" t="s">
        <v>1316</v>
      </c>
      <c r="F947" s="224">
        <v>764</v>
      </c>
    </row>
    <row r="948" spans="5:6" s="171" customFormat="1" ht="14.25">
      <c r="E948" s="224" t="s">
        <v>1317</v>
      </c>
      <c r="F948" s="224">
        <v>316</v>
      </c>
    </row>
    <row r="949" spans="5:6" s="171" customFormat="1" ht="14.25">
      <c r="E949" s="224" t="s">
        <v>1318</v>
      </c>
      <c r="F949" s="224">
        <v>345</v>
      </c>
    </row>
    <row r="950" spans="5:6" s="171" customFormat="1" ht="14.25">
      <c r="E950" s="224" t="s">
        <v>1319</v>
      </c>
      <c r="F950" s="224">
        <v>6900</v>
      </c>
    </row>
    <row r="951" spans="5:6" s="171" customFormat="1" ht="14.25">
      <c r="E951" s="224" t="s">
        <v>1320</v>
      </c>
      <c r="F951" s="224">
        <v>107</v>
      </c>
    </row>
    <row r="952" spans="5:6" s="171" customFormat="1" ht="14.25">
      <c r="E952" s="224" t="s">
        <v>1321</v>
      </c>
      <c r="F952" s="224">
        <v>249</v>
      </c>
    </row>
    <row r="953" spans="5:6" s="171" customFormat="1" ht="14.25">
      <c r="E953" s="224" t="s">
        <v>1322</v>
      </c>
      <c r="F953" s="224">
        <v>875</v>
      </c>
    </row>
    <row r="954" spans="5:6" s="171" customFormat="1" ht="14.25">
      <c r="E954" s="224" t="s">
        <v>1323</v>
      </c>
      <c r="F954" s="224">
        <v>845</v>
      </c>
    </row>
    <row r="955" spans="5:6" s="171" customFormat="1" ht="14.25">
      <c r="E955" s="224" t="s">
        <v>1324</v>
      </c>
      <c r="F955" s="224">
        <v>3488</v>
      </c>
    </row>
    <row r="956" spans="5:6" s="171" customFormat="1" ht="14.25">
      <c r="E956" s="224" t="s">
        <v>1325</v>
      </c>
      <c r="F956" s="224">
        <v>9488</v>
      </c>
    </row>
    <row r="957" spans="5:6" s="171" customFormat="1" ht="14.25">
      <c r="E957" s="224" t="s">
        <v>1326</v>
      </c>
      <c r="F957" s="224">
        <v>189</v>
      </c>
    </row>
    <row r="958" spans="5:6" s="171" customFormat="1" ht="14.25">
      <c r="E958" s="224" t="s">
        <v>1327</v>
      </c>
      <c r="F958" s="224">
        <v>634</v>
      </c>
    </row>
    <row r="959" spans="5:6" s="171" customFormat="1" ht="14.25">
      <c r="E959" s="224" t="s">
        <v>1328</v>
      </c>
      <c r="F959" s="224">
        <v>388</v>
      </c>
    </row>
    <row r="960" spans="5:6" s="171" customFormat="1" ht="14.25">
      <c r="E960" s="224" t="s">
        <v>1329</v>
      </c>
      <c r="F960" s="224">
        <v>654</v>
      </c>
    </row>
    <row r="961" spans="5:6" s="171" customFormat="1" ht="14.25">
      <c r="E961" s="224" t="s">
        <v>1330</v>
      </c>
      <c r="F961" s="224">
        <v>579</v>
      </c>
    </row>
    <row r="962" spans="5:6" s="171" customFormat="1" ht="14.25">
      <c r="E962" s="224" t="s">
        <v>1331</v>
      </c>
      <c r="F962" s="224">
        <v>579</v>
      </c>
    </row>
    <row r="963" spans="5:6" s="171" customFormat="1" ht="14.25">
      <c r="E963" s="224" t="s">
        <v>1332</v>
      </c>
      <c r="F963" s="224">
        <v>1130</v>
      </c>
    </row>
    <row r="964" spans="5:6" s="171" customFormat="1" ht="14.25">
      <c r="E964" s="224" t="s">
        <v>1333</v>
      </c>
      <c r="F964" s="224">
        <v>1130</v>
      </c>
    </row>
    <row r="965" spans="5:6" s="171" customFormat="1" ht="14.25">
      <c r="E965" s="224" t="s">
        <v>1334</v>
      </c>
      <c r="F965" s="224">
        <v>295</v>
      </c>
    </row>
    <row r="966" spans="5:6" s="171" customFormat="1" ht="14.25">
      <c r="E966" s="224" t="s">
        <v>1335</v>
      </c>
      <c r="F966" s="224">
        <v>1166</v>
      </c>
    </row>
    <row r="967" spans="5:6" s="171" customFormat="1" ht="14.25">
      <c r="E967" s="224" t="s">
        <v>1336</v>
      </c>
      <c r="F967" s="224">
        <v>605</v>
      </c>
    </row>
    <row r="968" spans="5:6" s="171" customFormat="1" ht="14.25">
      <c r="E968" s="224" t="s">
        <v>1337</v>
      </c>
      <c r="F968" s="224">
        <v>743</v>
      </c>
    </row>
    <row r="969" spans="5:6" s="171" customFormat="1" ht="14.25">
      <c r="E969" s="224" t="s">
        <v>1338</v>
      </c>
      <c r="F969" s="224">
        <v>267</v>
      </c>
    </row>
    <row r="970" spans="5:6" s="171" customFormat="1" ht="14.25">
      <c r="E970" s="224" t="s">
        <v>1339</v>
      </c>
      <c r="F970" s="224">
        <v>47</v>
      </c>
    </row>
    <row r="971" spans="5:6" s="171" customFormat="1" ht="14.25">
      <c r="E971" s="224" t="s">
        <v>1340</v>
      </c>
      <c r="F971" s="224">
        <v>3572</v>
      </c>
    </row>
    <row r="972" spans="5:6" s="171" customFormat="1" ht="14.25">
      <c r="E972" s="224" t="s">
        <v>1341</v>
      </c>
      <c r="F972" s="224">
        <v>38</v>
      </c>
    </row>
    <row r="973" spans="5:6" s="171" customFormat="1" ht="14.25">
      <c r="E973" s="224" t="s">
        <v>1342</v>
      </c>
      <c r="F973" s="224">
        <v>1285</v>
      </c>
    </row>
    <row r="974" spans="5:6" s="171" customFormat="1" ht="14.25">
      <c r="E974" s="224" t="s">
        <v>1343</v>
      </c>
      <c r="F974" s="224">
        <v>664</v>
      </c>
    </row>
    <row r="975" spans="5:6" s="171" customFormat="1" ht="14.25">
      <c r="E975" s="224" t="s">
        <v>1344</v>
      </c>
      <c r="F975" s="224">
        <v>1094</v>
      </c>
    </row>
    <row r="976" spans="5:6" s="171" customFormat="1" ht="14.25">
      <c r="E976" s="224" t="s">
        <v>1345</v>
      </c>
      <c r="F976" s="224">
        <v>580</v>
      </c>
    </row>
    <row r="977" spans="5:6" s="171" customFormat="1" ht="14.25">
      <c r="E977" s="224" t="s">
        <v>1346</v>
      </c>
      <c r="F977" s="224">
        <v>1085</v>
      </c>
    </row>
    <row r="978" spans="5:6" s="171" customFormat="1" ht="14.25">
      <c r="E978" s="224" t="s">
        <v>1347</v>
      </c>
      <c r="F978" s="224">
        <v>1264</v>
      </c>
    </row>
    <row r="979" spans="5:6" s="171" customFormat="1" ht="14.25">
      <c r="E979" s="224" t="s">
        <v>1348</v>
      </c>
      <c r="F979" s="224">
        <v>3766</v>
      </c>
    </row>
    <row r="980" spans="5:6" s="171" customFormat="1" ht="14.25">
      <c r="E980" s="224" t="s">
        <v>1349</v>
      </c>
      <c r="F980" s="224">
        <v>9766</v>
      </c>
    </row>
    <row r="981" spans="5:6" s="171" customFormat="1" ht="14.25">
      <c r="E981" s="224" t="s">
        <v>1350</v>
      </c>
      <c r="F981" s="224">
        <v>1139</v>
      </c>
    </row>
    <row r="982" spans="5:6" s="171" customFormat="1" ht="14.25">
      <c r="E982" s="224" t="s">
        <v>1351</v>
      </c>
      <c r="F982" s="224">
        <v>9139</v>
      </c>
    </row>
    <row r="983" spans="5:6" s="171" customFormat="1" ht="14.25">
      <c r="E983" s="224" t="s">
        <v>1352</v>
      </c>
      <c r="F983" s="224">
        <v>9139</v>
      </c>
    </row>
    <row r="984" spans="5:6" s="171" customFormat="1" ht="14.25">
      <c r="E984" s="224" t="s">
        <v>1353</v>
      </c>
      <c r="F984" s="224">
        <v>768</v>
      </c>
    </row>
    <row r="985" spans="5:6" s="171" customFormat="1" ht="14.25">
      <c r="E985" s="224" t="s">
        <v>1354</v>
      </c>
      <c r="F985" s="224">
        <v>1198</v>
      </c>
    </row>
    <row r="986" spans="5:6" s="171" customFormat="1" ht="14.25">
      <c r="E986" s="224" t="s">
        <v>1355</v>
      </c>
      <c r="F986" s="224">
        <v>3656</v>
      </c>
    </row>
    <row r="987" spans="5:6" s="171" customFormat="1" ht="14.25">
      <c r="E987" s="224" t="s">
        <v>1356</v>
      </c>
      <c r="F987" s="224">
        <v>1207</v>
      </c>
    </row>
    <row r="988" spans="5:6" s="171" customFormat="1" ht="14.25">
      <c r="E988" s="224" t="s">
        <v>1357</v>
      </c>
      <c r="F988" s="224">
        <v>1985</v>
      </c>
    </row>
    <row r="989" spans="5:6" s="171" customFormat="1" ht="14.25">
      <c r="E989" s="224" t="s">
        <v>1358</v>
      </c>
      <c r="F989" s="224">
        <v>585</v>
      </c>
    </row>
    <row r="990" spans="5:6" s="171" customFormat="1" ht="14.25">
      <c r="E990" s="224" t="s">
        <v>1359</v>
      </c>
      <c r="F990" s="224">
        <v>1230</v>
      </c>
    </row>
    <row r="991" spans="5:6" s="171" customFormat="1" ht="14.25">
      <c r="E991" s="224" t="s">
        <v>1360</v>
      </c>
      <c r="F991" s="224">
        <v>2023</v>
      </c>
    </row>
    <row r="992" spans="5:6" s="171" customFormat="1" ht="14.25">
      <c r="E992" s="224" t="s">
        <v>1361</v>
      </c>
      <c r="F992" s="224">
        <v>380</v>
      </c>
    </row>
    <row r="993" spans="5:6" s="171" customFormat="1" ht="14.25">
      <c r="E993" s="224" t="s">
        <v>1362</v>
      </c>
      <c r="F993" s="224">
        <v>715</v>
      </c>
    </row>
    <row r="994" spans="5:6" s="171" customFormat="1" ht="14.25">
      <c r="E994" s="224" t="s">
        <v>1363</v>
      </c>
      <c r="F994" s="224">
        <v>1271</v>
      </c>
    </row>
    <row r="995" spans="5:6" s="171" customFormat="1" ht="14.25">
      <c r="E995" s="224" t="s">
        <v>1364</v>
      </c>
      <c r="F995" s="224">
        <v>1932</v>
      </c>
    </row>
    <row r="996" spans="5:6" s="171" customFormat="1" ht="14.25">
      <c r="E996" s="224" t="s">
        <v>1365</v>
      </c>
      <c r="F996" s="224">
        <v>7000</v>
      </c>
    </row>
    <row r="997" spans="5:6" s="171" customFormat="1" ht="14.25">
      <c r="E997" s="224" t="s">
        <v>1366</v>
      </c>
      <c r="F997" s="224">
        <v>52</v>
      </c>
    </row>
    <row r="998" spans="5:6" s="171" customFormat="1" ht="14.25">
      <c r="E998" s="224" t="s">
        <v>1367</v>
      </c>
      <c r="F998" s="224">
        <v>595</v>
      </c>
    </row>
    <row r="999" spans="5:6" s="171" customFormat="1" ht="14.25">
      <c r="E999" s="224" t="s">
        <v>1368</v>
      </c>
      <c r="F999" s="224">
        <v>1171</v>
      </c>
    </row>
    <row r="1000" spans="5:6" s="171" customFormat="1" ht="14.25">
      <c r="E1000" s="224" t="s">
        <v>1369</v>
      </c>
      <c r="F1000" s="224">
        <v>1255</v>
      </c>
    </row>
    <row r="1001" spans="5:6" s="171" customFormat="1" ht="14.25">
      <c r="E1001" s="224" t="s">
        <v>1370</v>
      </c>
      <c r="F1001" s="224">
        <v>1804</v>
      </c>
    </row>
    <row r="1002" spans="5:6" s="171" customFormat="1" ht="14.25">
      <c r="E1002" s="224" t="s">
        <v>1371</v>
      </c>
      <c r="F1002" s="224">
        <v>1114</v>
      </c>
    </row>
    <row r="1003" spans="5:6" s="171" customFormat="1" ht="14.25">
      <c r="E1003" s="224" t="s">
        <v>1372</v>
      </c>
      <c r="F1003" s="224">
        <v>674</v>
      </c>
    </row>
    <row r="1004" spans="5:6" s="171" customFormat="1" ht="14.25">
      <c r="E1004" s="224" t="s">
        <v>1373</v>
      </c>
      <c r="F1004" s="224">
        <v>24</v>
      </c>
    </row>
    <row r="1005" spans="5:6" s="171" customFormat="1" ht="14.25">
      <c r="E1005" s="224" t="s">
        <v>1374</v>
      </c>
      <c r="F1005" s="224">
        <v>1310</v>
      </c>
    </row>
    <row r="1006" spans="5:6" s="171" customFormat="1" ht="14.25">
      <c r="E1006" s="224" t="s">
        <v>1375</v>
      </c>
      <c r="F1006" s="224">
        <v>1173</v>
      </c>
    </row>
    <row r="1007" spans="5:6" s="171" customFormat="1" ht="14.25">
      <c r="E1007" s="224" t="s">
        <v>1376</v>
      </c>
      <c r="F1007" s="224">
        <v>1060</v>
      </c>
    </row>
    <row r="1008" spans="5:6" s="171" customFormat="1" ht="14.25">
      <c r="E1008" s="224" t="s">
        <v>1377</v>
      </c>
      <c r="F1008" s="224">
        <v>1843</v>
      </c>
    </row>
    <row r="1009" spans="5:6" s="171" customFormat="1" ht="14.25">
      <c r="E1009" s="224" t="s">
        <v>1378</v>
      </c>
      <c r="F1009" s="224">
        <v>2055</v>
      </c>
    </row>
    <row r="1010" spans="5:6" s="171" customFormat="1" ht="14.25">
      <c r="E1010" s="224" t="s">
        <v>1379</v>
      </c>
      <c r="F1010" s="224">
        <v>102</v>
      </c>
    </row>
    <row r="1011" spans="5:6" s="171" customFormat="1" ht="14.25">
      <c r="E1011" s="224" t="s">
        <v>1380</v>
      </c>
      <c r="F1011" s="224">
        <v>771</v>
      </c>
    </row>
    <row r="1012" spans="5:6" s="171" customFormat="1" ht="14.25">
      <c r="E1012" s="224" t="s">
        <v>1381</v>
      </c>
      <c r="F1012" s="224">
        <v>3569</v>
      </c>
    </row>
    <row r="1013" spans="5:6" s="171" customFormat="1" ht="14.25">
      <c r="E1013" s="224" t="s">
        <v>1382</v>
      </c>
      <c r="F1013" s="224">
        <v>1808</v>
      </c>
    </row>
    <row r="1014" spans="5:6" s="171" customFormat="1" ht="14.25">
      <c r="E1014" s="224" t="s">
        <v>1383</v>
      </c>
      <c r="F1014" s="224">
        <v>3709</v>
      </c>
    </row>
    <row r="1015" spans="5:6" s="171" customFormat="1" ht="14.25">
      <c r="E1015" s="224" t="s">
        <v>1384</v>
      </c>
      <c r="F1015" s="224">
        <v>4204</v>
      </c>
    </row>
    <row r="1016" spans="5:6" s="171" customFormat="1" ht="14.25">
      <c r="E1016" s="224" t="s">
        <v>1385</v>
      </c>
      <c r="F1016" s="224">
        <v>9586</v>
      </c>
    </row>
    <row r="1017" spans="5:6" s="171" customFormat="1" ht="14.25">
      <c r="E1017" s="224" t="s">
        <v>1386</v>
      </c>
      <c r="F1017" s="224">
        <v>1141</v>
      </c>
    </row>
    <row r="1018" spans="5:6" s="171" customFormat="1" ht="14.25">
      <c r="E1018" s="224" t="s">
        <v>1387</v>
      </c>
      <c r="F1018" s="224">
        <v>1318</v>
      </c>
    </row>
    <row r="1019" spans="5:6" s="171" customFormat="1" ht="14.25">
      <c r="E1019" s="224" t="s">
        <v>1388</v>
      </c>
      <c r="F1019" s="224">
        <v>1803</v>
      </c>
    </row>
    <row r="1020" spans="5:6" s="171" customFormat="1" ht="14.25">
      <c r="E1020" s="224" t="s">
        <v>1389</v>
      </c>
      <c r="F1020" s="224">
        <v>1080</v>
      </c>
    </row>
    <row r="1021" spans="5:6" s="171" customFormat="1" ht="14.25">
      <c r="E1021" s="224" t="s">
        <v>1390</v>
      </c>
      <c r="F1021" s="224">
        <v>829</v>
      </c>
    </row>
    <row r="1022" spans="5:6" s="171" customFormat="1" ht="14.25">
      <c r="E1022" s="224" t="s">
        <v>1391</v>
      </c>
      <c r="F1022" s="224">
        <v>573</v>
      </c>
    </row>
    <row r="1023" spans="5:6" s="171" customFormat="1" ht="14.25">
      <c r="E1023" s="224" t="s">
        <v>1392</v>
      </c>
      <c r="F1023" s="224">
        <v>1015</v>
      </c>
    </row>
    <row r="1024" spans="5:6" s="171" customFormat="1" ht="14.25">
      <c r="E1024" s="224" t="s">
        <v>1393</v>
      </c>
      <c r="F1024" s="224">
        <v>481</v>
      </c>
    </row>
    <row r="1025" spans="5:6" s="171" customFormat="1" ht="14.25">
      <c r="E1025" s="224" t="s">
        <v>1394</v>
      </c>
      <c r="F1025" s="224">
        <v>9481</v>
      </c>
    </row>
    <row r="1026" spans="5:6" s="171" customFormat="1" ht="14.25">
      <c r="E1026" s="224" t="s">
        <v>1395</v>
      </c>
      <c r="F1026" s="224">
        <v>516</v>
      </c>
    </row>
    <row r="1027" spans="5:6" s="171" customFormat="1" ht="14.25">
      <c r="E1027" s="224" t="s">
        <v>1396</v>
      </c>
      <c r="F1027" s="224">
        <v>689</v>
      </c>
    </row>
    <row r="1028" spans="5:6" s="171" customFormat="1" ht="14.25">
      <c r="E1028" s="224" t="s">
        <v>1397</v>
      </c>
      <c r="F1028" s="224">
        <v>65</v>
      </c>
    </row>
    <row r="1029" spans="5:6" s="171" customFormat="1" ht="14.25">
      <c r="E1029" s="224" t="s">
        <v>1398</v>
      </c>
      <c r="F1029" s="224">
        <v>874</v>
      </c>
    </row>
    <row r="1030" spans="5:6" s="171" customFormat="1" ht="14.25">
      <c r="E1030" s="224" t="s">
        <v>1399</v>
      </c>
      <c r="F1030" s="224">
        <v>1503</v>
      </c>
    </row>
    <row r="1031" spans="5:6" s="171" customFormat="1" ht="14.25">
      <c r="E1031" s="224" t="s">
        <v>1400</v>
      </c>
      <c r="F1031" s="224">
        <v>874</v>
      </c>
    </row>
    <row r="1032" spans="5:6" s="171" customFormat="1" ht="14.25">
      <c r="E1032" s="224" t="s">
        <v>1401</v>
      </c>
      <c r="F1032" s="224">
        <v>3561</v>
      </c>
    </row>
    <row r="1033" spans="5:6" s="171" customFormat="1" ht="14.25">
      <c r="E1033" s="224" t="s">
        <v>1402</v>
      </c>
      <c r="F1033" s="224">
        <v>9561</v>
      </c>
    </row>
    <row r="1034" spans="5:6" s="171" customFormat="1" ht="14.25">
      <c r="E1034" s="224" t="s">
        <v>1403</v>
      </c>
      <c r="F1034" s="224">
        <v>4201</v>
      </c>
    </row>
    <row r="1035" spans="5:6" s="171" customFormat="1" ht="14.25">
      <c r="E1035" s="224" t="s">
        <v>1404</v>
      </c>
      <c r="F1035" s="224">
        <v>1722</v>
      </c>
    </row>
    <row r="1036" spans="5:6" s="171" customFormat="1" ht="14.25">
      <c r="E1036" s="224" t="s">
        <v>1405</v>
      </c>
      <c r="F1036" s="224">
        <v>3751</v>
      </c>
    </row>
    <row r="1037" spans="5:6" s="171" customFormat="1" ht="14.25">
      <c r="E1037" s="224" t="s">
        <v>1406</v>
      </c>
      <c r="F1037" s="224">
        <v>586</v>
      </c>
    </row>
    <row r="1038" spans="5:6" s="171" customFormat="1" ht="14.25">
      <c r="E1038" s="224" t="s">
        <v>1407</v>
      </c>
      <c r="F1038" s="224">
        <v>375</v>
      </c>
    </row>
    <row r="1039" spans="5:6" s="171" customFormat="1" ht="14.25">
      <c r="E1039" s="224" t="s">
        <v>1408</v>
      </c>
      <c r="F1039" s="224">
        <v>695</v>
      </c>
    </row>
    <row r="1040" spans="5:6" s="171" customFormat="1" ht="14.25">
      <c r="E1040" s="224" t="s">
        <v>1409</v>
      </c>
      <c r="F1040" s="224">
        <v>1155</v>
      </c>
    </row>
    <row r="1041" spans="5:6" s="171" customFormat="1" ht="14.25">
      <c r="E1041" s="224" t="s">
        <v>1410</v>
      </c>
      <c r="F1041" s="224">
        <v>9155</v>
      </c>
    </row>
    <row r="1042" spans="5:6" s="171" customFormat="1" ht="14.25">
      <c r="E1042" s="224" t="s">
        <v>1411</v>
      </c>
      <c r="F1042" s="224">
        <v>722</v>
      </c>
    </row>
    <row r="1043" spans="5:6" s="171" customFormat="1" ht="14.25">
      <c r="E1043" s="224" t="s">
        <v>1412</v>
      </c>
      <c r="F1043" s="224">
        <v>2029</v>
      </c>
    </row>
    <row r="1044" spans="5:6" s="171" customFormat="1" ht="14.25">
      <c r="E1044" s="224" t="s">
        <v>1413</v>
      </c>
      <c r="F1044" s="224">
        <v>1140</v>
      </c>
    </row>
    <row r="1045" spans="5:6" s="171" customFormat="1" ht="14.25">
      <c r="E1045" s="224" t="s">
        <v>1414</v>
      </c>
      <c r="F1045" s="224">
        <v>897</v>
      </c>
    </row>
    <row r="1046" spans="5:6" s="171" customFormat="1" ht="14.25">
      <c r="E1046" s="224" t="s">
        <v>1415</v>
      </c>
      <c r="F1046" s="224">
        <v>1889</v>
      </c>
    </row>
    <row r="1047" spans="5:6" s="171" customFormat="1" ht="14.25">
      <c r="E1047" s="224" t="s">
        <v>1416</v>
      </c>
      <c r="F1047" s="224">
        <v>3797</v>
      </c>
    </row>
    <row r="1048" spans="5:6" s="171" customFormat="1" ht="14.25">
      <c r="E1048" s="224" t="s">
        <v>1417</v>
      </c>
      <c r="F1048" s="224">
        <v>1200</v>
      </c>
    </row>
    <row r="1049" spans="5:6" s="171" customFormat="1" ht="14.25">
      <c r="E1049" s="224" t="s">
        <v>1418</v>
      </c>
      <c r="F1049" s="224">
        <v>9477</v>
      </c>
    </row>
    <row r="1050" spans="5:6" s="171" customFormat="1" ht="14.25">
      <c r="E1050" s="224" t="s">
        <v>1419</v>
      </c>
      <c r="F1050" s="224">
        <v>269</v>
      </c>
    </row>
    <row r="1051" spans="5:6" s="171" customFormat="1" ht="14.25">
      <c r="E1051" s="224" t="s">
        <v>1420</v>
      </c>
      <c r="F1051" s="224">
        <v>208</v>
      </c>
    </row>
    <row r="1052" spans="5:6" s="171" customFormat="1" ht="14.25">
      <c r="E1052" s="224" t="s">
        <v>1421</v>
      </c>
      <c r="F1052" s="224">
        <v>635</v>
      </c>
    </row>
    <row r="1053" spans="5:6" s="171" customFormat="1" ht="14.25">
      <c r="E1053" s="224" t="s">
        <v>1422</v>
      </c>
      <c r="F1053" s="224">
        <v>1163</v>
      </c>
    </row>
    <row r="1054" spans="5:6" s="171" customFormat="1" ht="14.25">
      <c r="E1054" s="224" t="s">
        <v>1423</v>
      </c>
      <c r="F1054" s="224">
        <v>1178</v>
      </c>
    </row>
    <row r="1055" spans="5:6" s="171" customFormat="1" ht="14.25">
      <c r="E1055" s="224" t="s">
        <v>1424</v>
      </c>
      <c r="F1055" s="224">
        <v>606</v>
      </c>
    </row>
    <row r="1056" spans="5:6" s="171" customFormat="1" ht="14.25">
      <c r="E1056" s="224" t="s">
        <v>1425</v>
      </c>
      <c r="F1056" s="224">
        <v>28</v>
      </c>
    </row>
    <row r="1057" spans="5:6" s="171" customFormat="1" ht="14.25">
      <c r="E1057" s="224" t="s">
        <v>1426</v>
      </c>
      <c r="F1057" s="224">
        <v>104</v>
      </c>
    </row>
    <row r="1058" spans="5:6" s="171" customFormat="1" ht="14.25">
      <c r="E1058" s="224" t="s">
        <v>1427</v>
      </c>
      <c r="F1058" s="224">
        <v>517</v>
      </c>
    </row>
    <row r="1059" spans="5:6" s="171" customFormat="1" ht="14.25">
      <c r="E1059" s="224" t="s">
        <v>1428</v>
      </c>
      <c r="F1059" s="224">
        <v>3599</v>
      </c>
    </row>
    <row r="1060" spans="5:6" s="171" customFormat="1" ht="14.25">
      <c r="E1060" s="224" t="s">
        <v>1429</v>
      </c>
      <c r="F1060" s="224">
        <v>1217</v>
      </c>
    </row>
    <row r="1061" spans="5:6" s="171" customFormat="1" ht="14.25">
      <c r="E1061" s="224" t="s">
        <v>1430</v>
      </c>
      <c r="F1061" s="224">
        <v>1196</v>
      </c>
    </row>
    <row r="1062" spans="5:6" s="171" customFormat="1" ht="14.25">
      <c r="E1062" s="224" t="s">
        <v>1431</v>
      </c>
      <c r="F1062" s="224">
        <v>308</v>
      </c>
    </row>
    <row r="1063" spans="5:6" s="171" customFormat="1" ht="14.25">
      <c r="E1063" s="224" t="s">
        <v>1432</v>
      </c>
      <c r="F1063" s="224">
        <v>308</v>
      </c>
    </row>
    <row r="1064" spans="5:6" s="171" customFormat="1" ht="14.25">
      <c r="E1064" s="224" t="s">
        <v>1433</v>
      </c>
      <c r="F1064" s="224">
        <v>776</v>
      </c>
    </row>
    <row r="1065" spans="5:6" s="171" customFormat="1" ht="14.25">
      <c r="E1065" s="224" t="s">
        <v>1434</v>
      </c>
      <c r="F1065" s="224">
        <v>1461</v>
      </c>
    </row>
    <row r="1066" spans="5:6" s="171" customFormat="1" ht="14.25">
      <c r="E1066" s="224" t="s">
        <v>1435</v>
      </c>
      <c r="F1066" s="224">
        <v>43</v>
      </c>
    </row>
    <row r="1067" spans="5:6" s="171" customFormat="1" ht="14.25">
      <c r="E1067" s="224" t="s">
        <v>1436</v>
      </c>
      <c r="F1067" s="224">
        <v>822</v>
      </c>
    </row>
    <row r="1068" spans="5:6" s="171" customFormat="1" ht="14.25">
      <c r="E1068" s="224" t="s">
        <v>1437</v>
      </c>
      <c r="F1068" s="224">
        <v>1128</v>
      </c>
    </row>
    <row r="1069" spans="5:6" s="171" customFormat="1" ht="14.25">
      <c r="E1069" s="224" t="s">
        <v>1438</v>
      </c>
      <c r="F1069" s="224">
        <v>2054</v>
      </c>
    </row>
    <row r="1070" spans="5:6" s="171" customFormat="1" ht="14.25">
      <c r="E1070" s="224" t="s">
        <v>1439</v>
      </c>
      <c r="F1070" s="224">
        <v>1862</v>
      </c>
    </row>
    <row r="1071" spans="5:6" s="171" customFormat="1" ht="14.25">
      <c r="E1071" s="224" t="s">
        <v>1440</v>
      </c>
      <c r="F1071" s="224">
        <v>9862</v>
      </c>
    </row>
    <row r="1072" spans="5:6" s="171" customFormat="1" ht="14.25">
      <c r="E1072" s="224" t="s">
        <v>1441</v>
      </c>
      <c r="F1072" s="224">
        <v>649</v>
      </c>
    </row>
    <row r="1073" spans="5:6" s="171" customFormat="1" ht="14.25">
      <c r="E1073" s="224" t="s">
        <v>1442</v>
      </c>
      <c r="F1073" s="224">
        <v>4019</v>
      </c>
    </row>
    <row r="1074" spans="5:6" s="171" customFormat="1" ht="14.25">
      <c r="E1074" s="224" t="s">
        <v>1443</v>
      </c>
      <c r="F1074" s="224">
        <v>1282</v>
      </c>
    </row>
    <row r="1075" spans="5:6" s="171" customFormat="1" ht="14.25">
      <c r="E1075" s="224" t="s">
        <v>1444</v>
      </c>
      <c r="F1075" s="224">
        <v>607</v>
      </c>
    </row>
    <row r="1076" spans="5:6" s="171" customFormat="1" ht="14.25">
      <c r="E1076" s="224" t="s">
        <v>1445</v>
      </c>
      <c r="F1076" s="224">
        <v>607</v>
      </c>
    </row>
    <row r="1077" spans="5:6" s="171" customFormat="1" ht="14.25">
      <c r="E1077" s="224" t="s">
        <v>1446</v>
      </c>
      <c r="F1077" s="224">
        <v>1938</v>
      </c>
    </row>
    <row r="1078" spans="5:6" s="171" customFormat="1" ht="14.25">
      <c r="E1078" s="224" t="s">
        <v>1447</v>
      </c>
      <c r="F1078" s="224">
        <v>731</v>
      </c>
    </row>
    <row r="1079" spans="5:6" s="171" customFormat="1" ht="14.25">
      <c r="E1079" s="224" t="s">
        <v>1448</v>
      </c>
      <c r="F1079" s="224">
        <v>1268</v>
      </c>
    </row>
    <row r="1080" spans="5:6" s="171" customFormat="1" ht="14.25">
      <c r="E1080" s="224" t="s">
        <v>1449</v>
      </c>
      <c r="F1080" s="224">
        <v>3614</v>
      </c>
    </row>
    <row r="1081" spans="5:6" s="171" customFormat="1" ht="14.25">
      <c r="E1081" s="224" t="s">
        <v>1450</v>
      </c>
      <c r="F1081" s="224">
        <v>1343</v>
      </c>
    </row>
    <row r="1082" spans="5:6" s="171" customFormat="1" ht="14.25">
      <c r="E1082" s="224" t="s">
        <v>1451</v>
      </c>
      <c r="F1082" s="224">
        <v>9343</v>
      </c>
    </row>
    <row r="1083" spans="5:6" s="171" customFormat="1" ht="14.25">
      <c r="E1083" s="224" t="s">
        <v>1452</v>
      </c>
      <c r="F1083" s="224">
        <v>382</v>
      </c>
    </row>
    <row r="1084" spans="5:6" s="171" customFormat="1" ht="14.25">
      <c r="E1084" s="224" t="s">
        <v>1453</v>
      </c>
      <c r="F1084" s="224">
        <v>1202</v>
      </c>
    </row>
    <row r="1085" spans="5:6" s="171" customFormat="1" ht="14.25">
      <c r="E1085" s="224" t="s">
        <v>1454</v>
      </c>
      <c r="F1085" s="224">
        <v>1952</v>
      </c>
    </row>
    <row r="1086" spans="5:6" s="171" customFormat="1" ht="14.25">
      <c r="E1086" s="224" t="s">
        <v>1455</v>
      </c>
      <c r="F1086" s="224">
        <v>1949</v>
      </c>
    </row>
    <row r="1087" spans="5:6" s="171" customFormat="1" ht="14.25">
      <c r="E1087" s="224" t="s">
        <v>1456</v>
      </c>
      <c r="F1087" s="224">
        <v>1943</v>
      </c>
    </row>
    <row r="1088" spans="5:6" s="171" customFormat="1" ht="14.25">
      <c r="E1088" s="224" t="s">
        <v>1457</v>
      </c>
      <c r="F1088" s="224">
        <v>164</v>
      </c>
    </row>
    <row r="1089" spans="5:6" s="171" customFormat="1" ht="14.25">
      <c r="E1089" s="224" t="s">
        <v>1458</v>
      </c>
      <c r="F1089" s="224">
        <v>2044</v>
      </c>
    </row>
    <row r="1090" spans="5:6" s="171" customFormat="1" ht="14.25">
      <c r="E1090" s="224" t="s">
        <v>1459</v>
      </c>
      <c r="F1090" s="224">
        <v>596</v>
      </c>
    </row>
    <row r="1091" spans="5:6" s="171" customFormat="1" ht="14.25">
      <c r="E1091" s="224" t="s">
        <v>1460</v>
      </c>
      <c r="F1091" s="224">
        <v>596</v>
      </c>
    </row>
    <row r="1092" spans="5:6" s="171" customFormat="1" ht="14.25">
      <c r="E1092" s="224" t="s">
        <v>1461</v>
      </c>
      <c r="F1092" s="224">
        <v>1154</v>
      </c>
    </row>
    <row r="1093" spans="5:6" s="171" customFormat="1" ht="14.25">
      <c r="E1093" s="224" t="s">
        <v>1462</v>
      </c>
      <c r="F1093" s="224">
        <v>1465</v>
      </c>
    </row>
    <row r="1094" spans="5:6" s="171" customFormat="1" ht="14.25">
      <c r="E1094" s="224" t="s">
        <v>1463</v>
      </c>
      <c r="F1094" s="224">
        <v>2030</v>
      </c>
    </row>
    <row r="1095" spans="5:6" s="171" customFormat="1" ht="14.25">
      <c r="E1095" s="224" t="s">
        <v>1464</v>
      </c>
      <c r="F1095" s="224">
        <v>1174</v>
      </c>
    </row>
    <row r="1096" spans="5:6" s="171" customFormat="1" ht="14.25">
      <c r="E1096" s="224" t="s">
        <v>1465</v>
      </c>
      <c r="F1096" s="224">
        <v>1205</v>
      </c>
    </row>
    <row r="1097" spans="5:6" s="171" customFormat="1" ht="14.25">
      <c r="E1097" s="224" t="s">
        <v>1466</v>
      </c>
      <c r="F1097" s="224">
        <v>48</v>
      </c>
    </row>
    <row r="1098" spans="5:6" s="171" customFormat="1" ht="14.25">
      <c r="E1098" s="224" t="s">
        <v>1467</v>
      </c>
      <c r="F1098" s="224">
        <v>347</v>
      </c>
    </row>
    <row r="1099" spans="5:6" s="171" customFormat="1" ht="14.25">
      <c r="E1099" s="224" t="s">
        <v>1468</v>
      </c>
      <c r="F1099" s="224">
        <v>994</v>
      </c>
    </row>
    <row r="1100" spans="5:6" s="171" customFormat="1" ht="14.25">
      <c r="E1100" s="224" t="s">
        <v>1469</v>
      </c>
      <c r="F1100" s="224">
        <v>1258</v>
      </c>
    </row>
    <row r="1101" spans="5:6" s="171" customFormat="1" ht="14.25">
      <c r="E1101" s="224" t="s">
        <v>1470</v>
      </c>
      <c r="F1101" s="224">
        <v>263</v>
      </c>
    </row>
    <row r="1102" spans="5:6" s="171" customFormat="1" ht="14.25">
      <c r="E1102" s="224" t="s">
        <v>1471</v>
      </c>
      <c r="F1102" s="224">
        <v>298</v>
      </c>
    </row>
    <row r="1103" spans="5:6" s="171" customFormat="1" ht="14.25">
      <c r="E1103" s="224" t="s">
        <v>1472</v>
      </c>
      <c r="F1103" s="224">
        <v>742</v>
      </c>
    </row>
    <row r="1104" spans="5:6" s="171" customFormat="1" ht="14.25">
      <c r="E1104" s="224" t="s">
        <v>1473</v>
      </c>
      <c r="F1104" s="224">
        <v>748</v>
      </c>
    </row>
    <row r="1105" spans="5:6" s="171" customFormat="1" ht="14.25">
      <c r="E1105" s="224" t="s">
        <v>1474</v>
      </c>
      <c r="F1105" s="224">
        <v>298</v>
      </c>
    </row>
    <row r="1106" spans="5:6" s="171" customFormat="1" ht="14.25">
      <c r="E1106" s="224" t="s">
        <v>1475</v>
      </c>
      <c r="F1106" s="224">
        <v>4203</v>
      </c>
    </row>
    <row r="1107" spans="5:6" s="171" customFormat="1" ht="14.25">
      <c r="E1107" s="224" t="s">
        <v>1476</v>
      </c>
      <c r="F1107" s="224">
        <v>939</v>
      </c>
    </row>
    <row r="1108" spans="5:6" s="171" customFormat="1" ht="14.25">
      <c r="E1108" s="224" t="s">
        <v>1477</v>
      </c>
      <c r="F1108" s="224">
        <v>939</v>
      </c>
    </row>
    <row r="1109" spans="5:6" s="171" customFormat="1" ht="14.25">
      <c r="E1109" s="224" t="s">
        <v>1478</v>
      </c>
      <c r="F1109" s="224">
        <v>197</v>
      </c>
    </row>
    <row r="1110" spans="5:6" s="171" customFormat="1" ht="14.25">
      <c r="E1110" s="224" t="s">
        <v>1479</v>
      </c>
      <c r="F1110" s="224">
        <v>1082</v>
      </c>
    </row>
    <row r="1111" spans="5:6" s="171" customFormat="1" ht="14.25">
      <c r="E1111" s="224" t="s">
        <v>1480</v>
      </c>
      <c r="F1111" s="224">
        <v>678</v>
      </c>
    </row>
    <row r="1112" spans="5:6" s="171" customFormat="1" ht="14.25">
      <c r="E1112" s="224" t="s">
        <v>1481</v>
      </c>
      <c r="F1112" s="224">
        <v>694</v>
      </c>
    </row>
    <row r="1113" spans="5:6" s="171" customFormat="1" ht="14.25">
      <c r="E1113" s="224" t="s">
        <v>1482</v>
      </c>
      <c r="F1113" s="224">
        <v>272</v>
      </c>
    </row>
    <row r="1114" spans="5:6" s="171" customFormat="1" ht="14.25">
      <c r="E1114" s="224" t="s">
        <v>1483</v>
      </c>
      <c r="F1114" s="224">
        <v>3657</v>
      </c>
    </row>
    <row r="1115" spans="5:6" s="171" customFormat="1" ht="14.25">
      <c r="E1115" s="224" t="s">
        <v>1484</v>
      </c>
      <c r="F1115" s="224">
        <v>570</v>
      </c>
    </row>
    <row r="1116" spans="5:6" s="171" customFormat="1" ht="14.25">
      <c r="E1116" s="224" t="s">
        <v>1485</v>
      </c>
      <c r="F1116" s="224">
        <v>1250</v>
      </c>
    </row>
    <row r="1117" spans="5:6" s="171" customFormat="1" ht="14.25">
      <c r="E1117" s="224" t="s">
        <v>1486</v>
      </c>
      <c r="F1117" s="224">
        <v>416</v>
      </c>
    </row>
    <row r="1118" spans="5:6" s="171" customFormat="1" ht="14.25">
      <c r="E1118" s="224" t="s">
        <v>1487</v>
      </c>
      <c r="F1118" s="224">
        <v>1464</v>
      </c>
    </row>
    <row r="1119" spans="5:6" s="171" customFormat="1" ht="14.25">
      <c r="E1119" s="224" t="s">
        <v>1488</v>
      </c>
      <c r="F1119" s="224">
        <v>518</v>
      </c>
    </row>
    <row r="1120" spans="5:6" s="171" customFormat="1" ht="14.25">
      <c r="E1120" s="224" t="s">
        <v>1489</v>
      </c>
      <c r="F1120" s="224">
        <v>416</v>
      </c>
    </row>
    <row r="1121" spans="5:6" s="171" customFormat="1" ht="14.25">
      <c r="E1121" s="224" t="s">
        <v>1490</v>
      </c>
      <c r="F1121" s="224">
        <v>3616</v>
      </c>
    </row>
    <row r="1122" spans="5:6" s="171" customFormat="1" ht="14.25">
      <c r="E1122" s="224" t="s">
        <v>1491</v>
      </c>
      <c r="F1122" s="224">
        <v>3608</v>
      </c>
    </row>
    <row r="1123" spans="5:6" s="171" customFormat="1" ht="14.25">
      <c r="E1123" s="224" t="s">
        <v>1492</v>
      </c>
      <c r="F1123" s="224">
        <v>1127</v>
      </c>
    </row>
    <row r="1124" spans="5:6" s="171" customFormat="1" ht="14.25">
      <c r="E1124" s="224" t="s">
        <v>1493</v>
      </c>
      <c r="F1124" s="224">
        <v>4008</v>
      </c>
    </row>
    <row r="1125" spans="5:6" s="171" customFormat="1" ht="14.25">
      <c r="E1125" s="224" t="s">
        <v>1494</v>
      </c>
      <c r="F1125" s="224">
        <v>286</v>
      </c>
    </row>
    <row r="1126" spans="5:6" s="171" customFormat="1" ht="14.25">
      <c r="E1126" s="224" t="s">
        <v>1495</v>
      </c>
      <c r="F1126" s="224">
        <v>3752</v>
      </c>
    </row>
    <row r="1127" spans="5:6" s="171" customFormat="1" ht="14.25">
      <c r="E1127" s="224" t="s">
        <v>1496</v>
      </c>
      <c r="F1127" s="224">
        <v>3651</v>
      </c>
    </row>
    <row r="1128" spans="5:6" s="171" customFormat="1" ht="14.25">
      <c r="E1128" s="224" t="s">
        <v>1497</v>
      </c>
      <c r="F1128" s="224">
        <v>1327</v>
      </c>
    </row>
    <row r="1129" spans="5:6" s="171" customFormat="1" ht="14.25">
      <c r="E1129" s="224" t="s">
        <v>1498</v>
      </c>
      <c r="F1129" s="224">
        <v>3653</v>
      </c>
    </row>
    <row r="1130" spans="5:6" s="171" customFormat="1" ht="14.25">
      <c r="E1130" s="224" t="s">
        <v>1499</v>
      </c>
      <c r="F1130" s="224">
        <v>9653</v>
      </c>
    </row>
    <row r="1131" spans="5:6" s="171" customFormat="1" ht="14.25">
      <c r="E1131" s="224" t="s">
        <v>1500</v>
      </c>
      <c r="F1131" s="224">
        <v>3637</v>
      </c>
    </row>
    <row r="1132" spans="5:6" s="171" customFormat="1" ht="14.25">
      <c r="E1132" s="224" t="s">
        <v>1501</v>
      </c>
      <c r="F1132" s="224">
        <v>9063</v>
      </c>
    </row>
    <row r="1133" spans="5:6" s="171" customFormat="1" ht="14.25">
      <c r="E1133" s="224" t="s">
        <v>1502</v>
      </c>
      <c r="F1133" s="224">
        <v>1063</v>
      </c>
    </row>
    <row r="1134" spans="5:6" s="171" customFormat="1" ht="14.25">
      <c r="E1134" s="224" t="s">
        <v>1503</v>
      </c>
      <c r="F1134" s="224">
        <v>518</v>
      </c>
    </row>
    <row r="1135" spans="5:6" s="171" customFormat="1" ht="14.25">
      <c r="E1135" s="224" t="s">
        <v>1504</v>
      </c>
      <c r="F1135" s="224">
        <v>1270</v>
      </c>
    </row>
    <row r="1136" spans="5:6" s="171" customFormat="1" ht="14.25">
      <c r="E1136" s="224" t="s">
        <v>1505</v>
      </c>
      <c r="F1136" s="224">
        <v>344</v>
      </c>
    </row>
    <row r="1137" spans="5:6" s="171" customFormat="1" ht="14.25">
      <c r="E1137" s="224" t="s">
        <v>1506</v>
      </c>
      <c r="F1137" s="224">
        <v>230</v>
      </c>
    </row>
    <row r="1138" spans="5:6" s="171" customFormat="1" ht="14.25">
      <c r="E1138" s="224" t="s">
        <v>1507</v>
      </c>
      <c r="F1138" s="224">
        <v>668</v>
      </c>
    </row>
    <row r="1139" spans="5:6" s="171" customFormat="1" ht="14.25">
      <c r="E1139" s="224" t="s">
        <v>1508</v>
      </c>
      <c r="F1139" s="224">
        <v>1933</v>
      </c>
    </row>
    <row r="1140" spans="5:6" s="171" customFormat="1" ht="14.25">
      <c r="E1140" s="224" t="s">
        <v>1509</v>
      </c>
      <c r="F1140" s="224">
        <v>1456</v>
      </c>
    </row>
    <row r="1141" spans="5:6" s="171" customFormat="1" ht="14.25">
      <c r="E1141" s="224" t="s">
        <v>1510</v>
      </c>
      <c r="F1141" s="224">
        <v>1463</v>
      </c>
    </row>
    <row r="1142" spans="5:6" s="171" customFormat="1" ht="14.25">
      <c r="E1142" s="224" t="s">
        <v>1511</v>
      </c>
      <c r="F1142" s="224">
        <v>3745</v>
      </c>
    </row>
    <row r="1143" spans="5:6" s="171" customFormat="1" ht="14.25">
      <c r="E1143" s="224" t="s">
        <v>1512</v>
      </c>
      <c r="F1143" s="224">
        <v>325</v>
      </c>
    </row>
    <row r="1144" spans="5:6" s="171" customFormat="1" ht="14.25">
      <c r="E1144" s="224" t="s">
        <v>1513</v>
      </c>
      <c r="F1144" s="224">
        <v>757</v>
      </c>
    </row>
    <row r="1145" spans="5:6" s="171" customFormat="1" ht="14.25">
      <c r="E1145" s="224" t="s">
        <v>1514</v>
      </c>
      <c r="F1145" s="224">
        <v>58</v>
      </c>
    </row>
    <row r="1146" spans="5:6" s="171" customFormat="1" ht="14.25">
      <c r="E1146" s="224" t="s">
        <v>1515</v>
      </c>
      <c r="F1146" s="224">
        <v>1222</v>
      </c>
    </row>
    <row r="1147" spans="5:6" s="171" customFormat="1" ht="14.25">
      <c r="E1147" s="224" t="s">
        <v>1516</v>
      </c>
      <c r="F1147" s="224">
        <v>1370</v>
      </c>
    </row>
    <row r="1148" spans="5:6" s="171" customFormat="1" ht="14.25">
      <c r="E1148" s="224" t="s">
        <v>1517</v>
      </c>
      <c r="F1148" s="224">
        <v>3576</v>
      </c>
    </row>
    <row r="1149" spans="5:6" s="171" customFormat="1" ht="14.25">
      <c r="E1149" s="224" t="s">
        <v>1518</v>
      </c>
      <c r="F1149" s="224">
        <v>1190</v>
      </c>
    </row>
    <row r="1150" spans="5:6" s="171" customFormat="1" ht="14.25">
      <c r="E1150" s="224" t="s">
        <v>1519</v>
      </c>
      <c r="F1150" s="224">
        <v>99</v>
      </c>
    </row>
    <row r="1151" spans="5:6" s="171" customFormat="1" ht="14.25">
      <c r="E1151" s="224" t="s">
        <v>1520</v>
      </c>
      <c r="F1151" s="224">
        <v>9099</v>
      </c>
    </row>
    <row r="1152" spans="5:6" s="171" customFormat="1" ht="14.25">
      <c r="E1152" s="224" t="s">
        <v>1521</v>
      </c>
      <c r="F1152" s="224">
        <v>3610</v>
      </c>
    </row>
    <row r="1153" spans="5:6" s="171" customFormat="1" ht="14.25">
      <c r="E1153" s="224" t="s">
        <v>1522</v>
      </c>
      <c r="F1153" s="224">
        <v>648</v>
      </c>
    </row>
    <row r="1154" spans="5:6" s="171" customFormat="1" ht="14.25">
      <c r="E1154" s="224" t="s">
        <v>1523</v>
      </c>
      <c r="F1154" s="224">
        <v>22</v>
      </c>
    </row>
    <row r="1155" spans="5:6" s="171" customFormat="1" ht="14.25">
      <c r="E1155" s="224" t="s">
        <v>1524</v>
      </c>
      <c r="F1155" s="224">
        <v>635</v>
      </c>
    </row>
    <row r="1156" spans="5:6" s="171" customFormat="1" ht="14.25">
      <c r="E1156" s="224" t="s">
        <v>1525</v>
      </c>
      <c r="F1156" s="224">
        <v>843</v>
      </c>
    </row>
    <row r="1157" spans="5:6" s="171" customFormat="1" ht="14.25">
      <c r="E1157" s="224" t="s">
        <v>1526</v>
      </c>
      <c r="F1157" s="224">
        <v>4101</v>
      </c>
    </row>
    <row r="1158" spans="5:6" s="171" customFormat="1" ht="14.25">
      <c r="E1158" s="224" t="s">
        <v>1527</v>
      </c>
      <c r="F1158" s="224">
        <v>1340</v>
      </c>
    </row>
    <row r="1159" spans="5:6" s="171" customFormat="1" ht="14.25">
      <c r="E1159" s="224" t="s">
        <v>1528</v>
      </c>
      <c r="F1159" s="224">
        <v>97</v>
      </c>
    </row>
    <row r="1160" spans="5:6" s="171" customFormat="1" ht="14.25">
      <c r="E1160" s="224" t="s">
        <v>1529</v>
      </c>
      <c r="F1160" s="224">
        <v>66</v>
      </c>
    </row>
    <row r="1161" spans="5:6" s="171" customFormat="1" ht="14.25">
      <c r="E1161" s="224" t="s">
        <v>1530</v>
      </c>
      <c r="F1161" s="224">
        <v>66</v>
      </c>
    </row>
    <row r="1162" spans="5:6" s="171" customFormat="1" ht="14.25">
      <c r="E1162" s="224" t="s">
        <v>1531</v>
      </c>
      <c r="F1162" s="224">
        <v>1930</v>
      </c>
    </row>
    <row r="1163" spans="5:6" s="171" customFormat="1" ht="14.25">
      <c r="E1163" s="224" t="s">
        <v>1532</v>
      </c>
      <c r="F1163" s="224">
        <v>1098</v>
      </c>
    </row>
    <row r="1164" spans="5:6" s="171" customFormat="1" ht="14.25">
      <c r="E1164" s="224" t="s">
        <v>1533</v>
      </c>
      <c r="F1164" s="224">
        <v>421</v>
      </c>
    </row>
    <row r="1165" spans="5:6" s="171" customFormat="1" ht="14.25">
      <c r="E1165" s="224" t="s">
        <v>1534</v>
      </c>
      <c r="F1165" s="224">
        <v>1997</v>
      </c>
    </row>
    <row r="1166" spans="5:6" s="171" customFormat="1" ht="14.25">
      <c r="E1166" s="224" t="s">
        <v>1535</v>
      </c>
      <c r="F1166" s="224">
        <v>765</v>
      </c>
    </row>
    <row r="1167" spans="5:6" s="171" customFormat="1" ht="14.25">
      <c r="E1167" s="224" t="s">
        <v>1536</v>
      </c>
      <c r="F1167" s="224">
        <v>378</v>
      </c>
    </row>
    <row r="1168" spans="5:6" s="171" customFormat="1" ht="14.25">
      <c r="E1168" s="224" t="s">
        <v>1537</v>
      </c>
      <c r="F1168" s="224">
        <v>520</v>
      </c>
    </row>
    <row r="1169" spans="5:6" s="171" customFormat="1" ht="14.25">
      <c r="E1169" s="224" t="s">
        <v>1538</v>
      </c>
      <c r="F1169" s="224">
        <v>9520</v>
      </c>
    </row>
    <row r="1170" spans="5:6" s="171" customFormat="1" ht="14.25">
      <c r="E1170" s="224" t="s">
        <v>1539</v>
      </c>
      <c r="F1170" s="224">
        <v>3605</v>
      </c>
    </row>
    <row r="1171" spans="5:6" s="171" customFormat="1" ht="14.25">
      <c r="E1171" s="224" t="s">
        <v>1540</v>
      </c>
      <c r="F1171" s="224">
        <v>620</v>
      </c>
    </row>
    <row r="1172" spans="5:6" s="171" customFormat="1" ht="14.25">
      <c r="E1172" s="224" t="s">
        <v>1541</v>
      </c>
      <c r="F1172" s="224">
        <v>3785</v>
      </c>
    </row>
    <row r="1173" spans="5:6" s="171" customFormat="1" ht="14.25">
      <c r="E1173" s="224" t="s">
        <v>1542</v>
      </c>
      <c r="F1173" s="224">
        <v>670</v>
      </c>
    </row>
    <row r="1174" spans="5:6" s="171" customFormat="1" ht="14.25">
      <c r="E1174" s="224" t="s">
        <v>1543</v>
      </c>
      <c r="F1174" s="224">
        <v>563</v>
      </c>
    </row>
    <row r="1175" spans="5:6" s="171" customFormat="1" ht="14.25">
      <c r="E1175" s="224" t="s">
        <v>1544</v>
      </c>
      <c r="F1175" s="224">
        <v>732</v>
      </c>
    </row>
    <row r="1176" spans="5:6" s="171" customFormat="1" ht="14.25">
      <c r="E1176" s="224" t="s">
        <v>1545</v>
      </c>
      <c r="F1176" s="224">
        <v>395</v>
      </c>
    </row>
    <row r="1177" spans="5:6" s="171" customFormat="1" ht="14.25">
      <c r="E1177" s="224" t="s">
        <v>1546</v>
      </c>
      <c r="F1177" s="224">
        <v>130</v>
      </c>
    </row>
    <row r="1178" spans="5:6" s="171" customFormat="1" ht="14.25">
      <c r="E1178" s="224" t="s">
        <v>1547</v>
      </c>
      <c r="F1178" s="224">
        <v>729</v>
      </c>
    </row>
    <row r="1179" spans="5:6" s="171" customFormat="1" ht="14.25">
      <c r="E1179" s="224" t="s">
        <v>1548</v>
      </c>
      <c r="F1179" s="224">
        <v>194</v>
      </c>
    </row>
    <row r="1180" spans="5:6" s="171" customFormat="1" ht="14.25">
      <c r="E1180" s="224" t="s">
        <v>1549</v>
      </c>
      <c r="F1180" s="224">
        <v>213</v>
      </c>
    </row>
    <row r="1181" spans="5:6" s="171" customFormat="1" ht="14.25">
      <c r="E1181" s="224" t="s">
        <v>1550</v>
      </c>
      <c r="F1181" s="224">
        <v>425</v>
      </c>
    </row>
    <row r="1182" spans="5:6" s="171" customFormat="1" ht="14.25">
      <c r="E1182" s="224" t="s">
        <v>1551</v>
      </c>
      <c r="F1182" s="224">
        <v>791</v>
      </c>
    </row>
    <row r="1183" spans="5:6" s="171" customFormat="1" ht="14.25">
      <c r="E1183" s="224" t="s">
        <v>1552</v>
      </c>
      <c r="F1183" s="224">
        <v>1315</v>
      </c>
    </row>
    <row r="1184" spans="5:6" s="171" customFormat="1" ht="14.25">
      <c r="E1184" s="224" t="s">
        <v>1553</v>
      </c>
      <c r="F1184" s="224">
        <v>1184</v>
      </c>
    </row>
    <row r="1185" spans="5:6" s="171" customFormat="1" ht="14.25">
      <c r="E1185" s="224" t="s">
        <v>1554</v>
      </c>
      <c r="F1185" s="224">
        <v>3648</v>
      </c>
    </row>
    <row r="1186" spans="5:6" s="171" customFormat="1" ht="14.25">
      <c r="E1186" s="224" t="s">
        <v>1555</v>
      </c>
      <c r="F1186" s="224">
        <v>4551</v>
      </c>
    </row>
    <row r="1187" spans="5:6" s="171" customFormat="1" ht="14.25">
      <c r="E1187" s="224" t="s">
        <v>1556</v>
      </c>
      <c r="F1187" s="224">
        <v>1124</v>
      </c>
    </row>
    <row r="1188" spans="5:6" s="171" customFormat="1" ht="14.25">
      <c r="E1188" s="224" t="s">
        <v>1557</v>
      </c>
      <c r="F1188" s="224">
        <v>1124</v>
      </c>
    </row>
    <row r="1189" spans="5:6" s="171" customFormat="1" ht="14.25">
      <c r="E1189" s="224" t="s">
        <v>1558</v>
      </c>
      <c r="F1189" s="224">
        <v>408</v>
      </c>
    </row>
    <row r="1190" spans="5:6" s="171" customFormat="1" ht="14.25">
      <c r="E1190" s="224" t="s">
        <v>1559</v>
      </c>
      <c r="F1190" s="224">
        <v>1197</v>
      </c>
    </row>
    <row r="1191" spans="5:6" s="171" customFormat="1" ht="14.25">
      <c r="E1191" s="224" t="s">
        <v>1560</v>
      </c>
      <c r="F1191" s="224">
        <v>1197</v>
      </c>
    </row>
    <row r="1192" spans="5:6" s="171" customFormat="1" ht="14.25">
      <c r="E1192" s="224" t="s">
        <v>1561</v>
      </c>
      <c r="F1192" s="224">
        <v>524</v>
      </c>
    </row>
    <row r="1193" spans="5:6" s="171" customFormat="1" ht="14.25">
      <c r="E1193" s="224" t="s">
        <v>1562</v>
      </c>
      <c r="F1193" s="224">
        <v>396</v>
      </c>
    </row>
    <row r="1194" spans="5:6" s="171" customFormat="1" ht="14.25">
      <c r="E1194" s="224" t="s">
        <v>1563</v>
      </c>
      <c r="F1194" s="224">
        <v>315</v>
      </c>
    </row>
    <row r="1195" spans="5:6" s="171" customFormat="1" ht="14.25">
      <c r="E1195" s="224" t="s">
        <v>1564</v>
      </c>
      <c r="F1195" s="224">
        <v>55</v>
      </c>
    </row>
    <row r="1196" spans="5:6" s="171" customFormat="1" ht="14.25">
      <c r="E1196" s="224" t="s">
        <v>1565</v>
      </c>
      <c r="F1196" s="224">
        <v>3724</v>
      </c>
    </row>
    <row r="1197" spans="5:6" s="171" customFormat="1" ht="14.25">
      <c r="E1197" s="224" t="s">
        <v>1566</v>
      </c>
      <c r="F1197" s="224">
        <v>309</v>
      </c>
    </row>
    <row r="1198" spans="5:6" s="171" customFormat="1" ht="14.25">
      <c r="E1198" s="224" t="s">
        <v>1567</v>
      </c>
      <c r="F1198" s="224">
        <v>80</v>
      </c>
    </row>
    <row r="1199" spans="5:6" s="171" customFormat="1" ht="14.25">
      <c r="E1199" s="224" t="s">
        <v>1568</v>
      </c>
      <c r="F1199" s="224">
        <v>9100</v>
      </c>
    </row>
    <row r="1200" spans="5:6" s="171" customFormat="1" ht="14.25">
      <c r="E1200" s="224" t="s">
        <v>1569</v>
      </c>
      <c r="F1200" s="224">
        <v>9101</v>
      </c>
    </row>
    <row r="1201" spans="5:6" s="171" customFormat="1" ht="14.25">
      <c r="E1201" s="224" t="s">
        <v>1570</v>
      </c>
      <c r="F1201" s="224">
        <v>9102</v>
      </c>
    </row>
    <row r="1202" spans="5:6" s="171" customFormat="1" ht="14.25">
      <c r="E1202" s="224" t="s">
        <v>1571</v>
      </c>
      <c r="F1202" s="224">
        <v>9100</v>
      </c>
    </row>
    <row r="1203" spans="5:6" s="171" customFormat="1" ht="14.25">
      <c r="E1203" s="224" t="s">
        <v>1572</v>
      </c>
      <c r="F1203" s="224">
        <v>4304</v>
      </c>
    </row>
    <row r="1204" spans="5:6" s="171" customFormat="1" ht="14.25">
      <c r="E1204" s="224" t="s">
        <v>1573</v>
      </c>
      <c r="F1204" s="224">
        <v>926</v>
      </c>
    </row>
    <row r="1205" spans="5:6" s="171" customFormat="1" ht="14.25">
      <c r="E1205" s="224" t="s">
        <v>1574</v>
      </c>
      <c r="F1205" s="224">
        <v>590</v>
      </c>
    </row>
    <row r="1206" spans="5:6" s="171" customFormat="1" ht="14.25">
      <c r="E1206" s="224" t="s">
        <v>1575</v>
      </c>
      <c r="F1206" s="224">
        <v>4303</v>
      </c>
    </row>
    <row r="1207" spans="5:6" s="171" customFormat="1" ht="14.25">
      <c r="E1207" s="224" t="s">
        <v>1576</v>
      </c>
      <c r="F1207" s="224">
        <v>405</v>
      </c>
    </row>
    <row r="1208" spans="5:6" s="171" customFormat="1" ht="14.25">
      <c r="E1208" s="224" t="s">
        <v>1577</v>
      </c>
      <c r="F1208" s="224">
        <v>296</v>
      </c>
    </row>
    <row r="1209" spans="5:6" s="171" customFormat="1" ht="14.25">
      <c r="E1209" s="224" t="s">
        <v>1578</v>
      </c>
      <c r="F1209" s="224">
        <v>3725</v>
      </c>
    </row>
    <row r="1210" spans="5:6" s="171" customFormat="1" ht="14.25">
      <c r="E1210" s="224" t="s">
        <v>1579</v>
      </c>
      <c r="F1210" s="224">
        <v>1057</v>
      </c>
    </row>
    <row r="1211" spans="5:6" s="171" customFormat="1" ht="14.25">
      <c r="E1211" s="224" t="s">
        <v>1580</v>
      </c>
      <c r="F1211" s="224">
        <v>1279</v>
      </c>
    </row>
    <row r="1212" spans="5:6" s="171" customFormat="1" ht="14.25">
      <c r="E1212" s="224" t="s">
        <v>1581</v>
      </c>
      <c r="F1212" s="224">
        <v>312</v>
      </c>
    </row>
    <row r="1213" spans="5:6" s="171" customFormat="1" ht="14.25">
      <c r="E1213" s="224" t="s">
        <v>1582</v>
      </c>
      <c r="F1213" s="224">
        <v>686</v>
      </c>
    </row>
    <row r="1214" spans="5:6" s="171" customFormat="1" ht="14.25">
      <c r="E1214" s="224" t="s">
        <v>1583</v>
      </c>
      <c r="F1214" s="224">
        <v>858</v>
      </c>
    </row>
    <row r="1215" spans="5:6" s="171" customFormat="1" ht="14.25">
      <c r="E1215" s="224" t="s">
        <v>1584</v>
      </c>
      <c r="F1215" s="224">
        <v>827</v>
      </c>
    </row>
    <row r="1216" spans="5:6" s="171" customFormat="1" ht="14.25">
      <c r="E1216" s="224" t="s">
        <v>1585</v>
      </c>
      <c r="F1216" s="224">
        <v>1071</v>
      </c>
    </row>
    <row r="1217" spans="5:6" s="171" customFormat="1" ht="14.25">
      <c r="E1217" s="224" t="s">
        <v>1586</v>
      </c>
      <c r="F1217" s="224">
        <v>1259</v>
      </c>
    </row>
    <row r="1218" spans="5:6" s="171" customFormat="1" ht="14.25">
      <c r="E1218" s="224" t="s">
        <v>1587</v>
      </c>
      <c r="F1218" s="224">
        <v>4303</v>
      </c>
    </row>
    <row r="1219" spans="5:6" s="171" customFormat="1" ht="14.25">
      <c r="E1219" s="224" t="s">
        <v>1588</v>
      </c>
      <c r="F1219" s="224">
        <v>296</v>
      </c>
    </row>
    <row r="1220" spans="5:6" s="171" customFormat="1" ht="14.25">
      <c r="E1220" s="224" t="s">
        <v>1589</v>
      </c>
      <c r="F1220" s="224">
        <v>9725</v>
      </c>
    </row>
    <row r="1221" spans="5:6" s="171" customFormat="1" ht="14.25">
      <c r="E1221" s="224" t="s">
        <v>1590</v>
      </c>
      <c r="F1221" s="224">
        <v>1057</v>
      </c>
    </row>
    <row r="1222" spans="5:6" s="171" customFormat="1" ht="14.25">
      <c r="E1222" s="224" t="s">
        <v>1591</v>
      </c>
      <c r="F1222" s="224">
        <v>1314</v>
      </c>
    </row>
    <row r="1223" spans="5:6" s="171" customFormat="1" ht="14.25">
      <c r="E1223" s="224" t="s">
        <v>1592</v>
      </c>
      <c r="F1223" s="224">
        <v>1279</v>
      </c>
    </row>
    <row r="1224" spans="5:6" s="171" customFormat="1" ht="14.25">
      <c r="E1224" s="224" t="s">
        <v>1593</v>
      </c>
      <c r="F1224" s="224">
        <v>1333</v>
      </c>
    </row>
    <row r="1225" spans="5:6" s="171" customFormat="1" ht="14.25">
      <c r="E1225" s="224" t="s">
        <v>1594</v>
      </c>
      <c r="F1225" s="224">
        <v>3790</v>
      </c>
    </row>
    <row r="1226" spans="5:6" s="171" customFormat="1" ht="14.25">
      <c r="E1226" s="224" t="s">
        <v>1595</v>
      </c>
      <c r="F1226" s="224">
        <v>1284</v>
      </c>
    </row>
    <row r="1227" spans="5:6" s="171" customFormat="1" ht="14.25">
      <c r="E1227" s="224" t="s">
        <v>1596</v>
      </c>
      <c r="F1227" s="224">
        <v>3726</v>
      </c>
    </row>
    <row r="1228" spans="5:6" s="171" customFormat="1" ht="14.25">
      <c r="E1228" s="224" t="s">
        <v>1597</v>
      </c>
      <c r="F1228" s="224">
        <v>9726</v>
      </c>
    </row>
    <row r="1229" spans="5:6" s="171" customFormat="1" ht="14.25">
      <c r="E1229" s="224" t="s">
        <v>1598</v>
      </c>
      <c r="F1229" s="224">
        <v>447</v>
      </c>
    </row>
    <row r="1230" spans="5:6" s="171" customFormat="1" ht="14.25">
      <c r="E1230" s="224" t="s">
        <v>1599</v>
      </c>
      <c r="F1230" s="224">
        <v>833</v>
      </c>
    </row>
    <row r="1231" spans="5:6" s="171" customFormat="1" ht="14.25">
      <c r="E1231" s="224" t="s">
        <v>1600</v>
      </c>
      <c r="F1231" s="224">
        <v>59</v>
      </c>
    </row>
    <row r="1232" spans="5:6" s="171" customFormat="1" ht="14.25">
      <c r="E1232" s="224" t="s">
        <v>1601</v>
      </c>
      <c r="F1232" s="224">
        <v>1277</v>
      </c>
    </row>
    <row r="1233" spans="5:6" s="171" customFormat="1" ht="14.25">
      <c r="E1233" s="224" t="s">
        <v>1602</v>
      </c>
      <c r="F1233" s="224">
        <v>1278</v>
      </c>
    </row>
    <row r="1234" spans="5:6" s="171" customFormat="1" ht="14.25">
      <c r="E1234" s="224" t="s">
        <v>1603</v>
      </c>
      <c r="F1234" s="224">
        <v>3757</v>
      </c>
    </row>
    <row r="1235" spans="5:6" s="171" customFormat="1" ht="14.25">
      <c r="E1235" s="224" t="s">
        <v>1604</v>
      </c>
      <c r="F1235" s="224">
        <v>3783</v>
      </c>
    </row>
    <row r="1236" spans="5:6" s="171" customFormat="1" ht="14.25">
      <c r="E1236" s="224" t="s">
        <v>1605</v>
      </c>
      <c r="F1236" s="224">
        <v>9783</v>
      </c>
    </row>
    <row r="1237" spans="5:6" s="171" customFormat="1" ht="14.25">
      <c r="E1237" s="224" t="s">
        <v>1606</v>
      </c>
      <c r="F1237" s="224">
        <v>3728</v>
      </c>
    </row>
    <row r="1238" spans="5:6" s="171" customFormat="1" ht="14.25">
      <c r="E1238" s="224" t="s">
        <v>1607</v>
      </c>
      <c r="F1238" s="224">
        <v>3721</v>
      </c>
    </row>
    <row r="1239" spans="5:6" s="171" customFormat="1" ht="14.25">
      <c r="E1239" s="224" t="s">
        <v>1608</v>
      </c>
      <c r="F1239" s="224">
        <v>1269</v>
      </c>
    </row>
    <row r="1240" spans="5:6" s="171" customFormat="1" ht="14.25">
      <c r="E1240" s="224" t="s">
        <v>1609</v>
      </c>
      <c r="F1240" s="224">
        <v>9943</v>
      </c>
    </row>
    <row r="1241" spans="5:6" s="171" customFormat="1" ht="14.25">
      <c r="E1241" s="224" t="s">
        <v>1610</v>
      </c>
      <c r="F1241" s="224">
        <v>4023</v>
      </c>
    </row>
    <row r="1242" spans="5:6" s="171" customFormat="1" ht="14.25">
      <c r="E1242" s="224" t="s">
        <v>1611</v>
      </c>
      <c r="F1242" s="224">
        <v>844</v>
      </c>
    </row>
    <row r="1243" spans="5:6" s="171" customFormat="1" ht="14.25">
      <c r="E1243" s="224" t="s">
        <v>1612</v>
      </c>
      <c r="F1243" s="224">
        <v>3753</v>
      </c>
    </row>
    <row r="1244" spans="5:6" s="171" customFormat="1" ht="14.25">
      <c r="E1244" s="224" t="s">
        <v>1613</v>
      </c>
      <c r="F1244" s="224">
        <v>3716</v>
      </c>
    </row>
    <row r="1245" spans="5:6" s="171" customFormat="1" ht="14.25">
      <c r="E1245" s="224" t="s">
        <v>1614</v>
      </c>
      <c r="F1245" s="224">
        <v>3755</v>
      </c>
    </row>
    <row r="1246" spans="5:6" s="171" customFormat="1" ht="14.25">
      <c r="E1246" s="224" t="s">
        <v>1615</v>
      </c>
      <c r="F1246" s="224">
        <v>1940</v>
      </c>
    </row>
    <row r="1247" spans="5:6" s="171" customFormat="1" ht="14.25">
      <c r="E1247" s="224" t="s">
        <v>1616</v>
      </c>
      <c r="F1247" s="224">
        <v>1901</v>
      </c>
    </row>
    <row r="1248" spans="5:6" s="171" customFormat="1" ht="14.25">
      <c r="E1248" s="224" t="s">
        <v>1617</v>
      </c>
      <c r="F1248" s="224">
        <v>2045</v>
      </c>
    </row>
    <row r="1249" spans="5:6" s="171" customFormat="1" ht="14.25">
      <c r="E1249" s="224" t="s">
        <v>1618</v>
      </c>
      <c r="F1249" s="224">
        <v>3767</v>
      </c>
    </row>
    <row r="1250" spans="5:6" s="171" customFormat="1" ht="14.25">
      <c r="E1250" s="224" t="s">
        <v>1619</v>
      </c>
      <c r="F1250" s="224">
        <v>449</v>
      </c>
    </row>
    <row r="1251" spans="5:6" s="171" customFormat="1" ht="14.25">
      <c r="E1251" s="224" t="s">
        <v>1620</v>
      </c>
      <c r="F1251" s="224">
        <v>809</v>
      </c>
    </row>
    <row r="1252" spans="5:6" s="171" customFormat="1" ht="14.25">
      <c r="E1252" s="224" t="s">
        <v>1621</v>
      </c>
      <c r="F1252" s="224">
        <v>522</v>
      </c>
    </row>
    <row r="1253" spans="5:6" s="171" customFormat="1" ht="14.25">
      <c r="E1253" s="224" t="s">
        <v>1622</v>
      </c>
      <c r="F1253" s="224">
        <v>433</v>
      </c>
    </row>
    <row r="1254" spans="5:6" s="171" customFormat="1" ht="14.25">
      <c r="E1254" s="224" t="s">
        <v>1623</v>
      </c>
      <c r="F1254" s="224">
        <v>777</v>
      </c>
    </row>
    <row r="1255" spans="5:6" s="171" customFormat="1" ht="14.25">
      <c r="E1255" s="224" t="s">
        <v>1624</v>
      </c>
      <c r="F1255" s="224">
        <v>705</v>
      </c>
    </row>
    <row r="1256" spans="5:6" s="171" customFormat="1" ht="14.25">
      <c r="E1256" s="224" t="s">
        <v>1625</v>
      </c>
      <c r="F1256" s="224">
        <v>1147</v>
      </c>
    </row>
    <row r="1257" spans="5:6" s="171" customFormat="1" ht="14.25">
      <c r="E1257" s="224" t="s">
        <v>1626</v>
      </c>
      <c r="F1257" s="224">
        <v>4014</v>
      </c>
    </row>
    <row r="1258" spans="5:6" s="171" customFormat="1" ht="14.25">
      <c r="E1258" s="224" t="s">
        <v>1627</v>
      </c>
      <c r="F1258" s="224">
        <v>1369</v>
      </c>
    </row>
    <row r="1259" spans="5:6" s="171" customFormat="1" ht="14.25">
      <c r="E1259" s="224" t="s">
        <v>1628</v>
      </c>
      <c r="F1259" s="224">
        <v>174</v>
      </c>
    </row>
    <row r="1260" spans="5:6" s="171" customFormat="1" ht="14.25">
      <c r="E1260" s="224" t="s">
        <v>1629</v>
      </c>
      <c r="F1260" s="224">
        <v>1254</v>
      </c>
    </row>
    <row r="1261" spans="5:6" s="171" customFormat="1" ht="14.25">
      <c r="E1261" s="224" t="s">
        <v>1630</v>
      </c>
      <c r="F1261" s="224">
        <v>523</v>
      </c>
    </row>
    <row r="1262" spans="5:6" s="171" customFormat="1" ht="14.25">
      <c r="E1262" s="224" t="s">
        <v>1631</v>
      </c>
      <c r="F1262" s="224">
        <v>3655</v>
      </c>
    </row>
    <row r="1263" spans="5:6" s="171" customFormat="1" ht="14.25">
      <c r="E1263" s="224" t="s">
        <v>1632</v>
      </c>
      <c r="F1263" s="224">
        <v>1419</v>
      </c>
    </row>
    <row r="1264" spans="5:6" s="171" customFormat="1" ht="14.25">
      <c r="E1264" s="224" t="s">
        <v>1633</v>
      </c>
      <c r="F1264" s="224">
        <v>351</v>
      </c>
    </row>
    <row r="1265" spans="5:6" s="171" customFormat="1" ht="14.25">
      <c r="E1265" s="224" t="s">
        <v>1634</v>
      </c>
      <c r="F1265" s="224">
        <v>1195</v>
      </c>
    </row>
    <row r="1266" spans="5:6" s="171" customFormat="1" ht="14.25">
      <c r="E1266" s="224" t="s">
        <v>1635</v>
      </c>
      <c r="F1266" s="224">
        <v>1280</v>
      </c>
    </row>
    <row r="1267" spans="5:6" s="171" customFormat="1" ht="14.25">
      <c r="E1267" s="224" t="s">
        <v>1636</v>
      </c>
      <c r="F1267" s="224">
        <v>808</v>
      </c>
    </row>
    <row r="1268" spans="5:6" s="171" customFormat="1" ht="14.25">
      <c r="E1268" s="224" t="s">
        <v>1637</v>
      </c>
      <c r="F1268" s="224">
        <v>553</v>
      </c>
    </row>
    <row r="1269" spans="5:6" s="171" customFormat="1" ht="14.25">
      <c r="E1269" s="224" t="s">
        <v>1638</v>
      </c>
      <c r="F1269" s="224">
        <v>720</v>
      </c>
    </row>
    <row r="1270" spans="5:6" s="171" customFormat="1" ht="14.25">
      <c r="E1270" s="224" t="s">
        <v>1639</v>
      </c>
      <c r="F1270" s="224">
        <v>256</v>
      </c>
    </row>
    <row r="1271" spans="5:6" s="171" customFormat="1" ht="14.25">
      <c r="E1271" s="224" t="s">
        <v>1640</v>
      </c>
      <c r="F1271" s="224">
        <v>256</v>
      </c>
    </row>
    <row r="1272" spans="5:6" s="171" customFormat="1" ht="14.25">
      <c r="E1272" s="224" t="s">
        <v>1641</v>
      </c>
      <c r="F1272" s="224">
        <v>11</v>
      </c>
    </row>
    <row r="1273" spans="5:6" s="171" customFormat="1" ht="14.25">
      <c r="E1273" s="224" t="s">
        <v>1642</v>
      </c>
      <c r="F1273" s="224">
        <v>165</v>
      </c>
    </row>
    <row r="1274" spans="5:6" s="171" customFormat="1" ht="14.25">
      <c r="E1274" s="224" t="s">
        <v>1643</v>
      </c>
      <c r="F1274" s="224">
        <v>402</v>
      </c>
    </row>
    <row r="1275" spans="5:6" s="171" customFormat="1" ht="14.25">
      <c r="E1275" s="224" t="s">
        <v>1644</v>
      </c>
      <c r="F1275" s="224">
        <v>699</v>
      </c>
    </row>
    <row r="1276" spans="5:6" s="171" customFormat="1" ht="14.25">
      <c r="E1276" s="224" t="s">
        <v>1645</v>
      </c>
      <c r="F1276" s="224">
        <v>2047</v>
      </c>
    </row>
    <row r="1277" spans="5:6" s="171" customFormat="1" ht="14.25">
      <c r="E1277" s="224" t="s">
        <v>1646</v>
      </c>
      <c r="F1277" s="224">
        <v>69</v>
      </c>
    </row>
    <row r="1278" spans="5:6" s="171" customFormat="1" ht="14.25">
      <c r="E1278" s="224" t="s">
        <v>1647</v>
      </c>
      <c r="F1278" s="224">
        <v>348</v>
      </c>
    </row>
    <row r="1279" spans="5:6" s="171" customFormat="1" ht="14.25">
      <c r="E1279" s="224" t="s">
        <v>1648</v>
      </c>
      <c r="F1279" s="224">
        <v>769</v>
      </c>
    </row>
    <row r="1280" spans="5:6" s="171" customFormat="1" ht="14.25">
      <c r="E1280" s="224" t="s">
        <v>1649</v>
      </c>
      <c r="F1280" s="224">
        <v>2048</v>
      </c>
    </row>
    <row r="1281" spans="5:6" s="171" customFormat="1" ht="14.25">
      <c r="E1281" s="224" t="s">
        <v>1650</v>
      </c>
      <c r="F1281" s="224">
        <v>331</v>
      </c>
    </row>
    <row r="1282" spans="5:6" s="171" customFormat="1" ht="14.25">
      <c r="E1282" s="224" t="s">
        <v>1651</v>
      </c>
      <c r="F1282" s="224">
        <v>602</v>
      </c>
    </row>
    <row r="1283" spans="5:6" s="171" customFormat="1" ht="14.25">
      <c r="E1283" s="224" t="s">
        <v>1652</v>
      </c>
      <c r="F1283" s="224">
        <v>1236</v>
      </c>
    </row>
    <row r="1284" spans="5:6" s="171" customFormat="1" ht="14.25">
      <c r="E1284" s="224" t="s">
        <v>1653</v>
      </c>
      <c r="F1284" s="224">
        <v>3620</v>
      </c>
    </row>
    <row r="1285" spans="5:6" s="171" customFormat="1" ht="14.25">
      <c r="E1285" s="224" t="s">
        <v>1654</v>
      </c>
      <c r="F1285" s="224">
        <v>825</v>
      </c>
    </row>
    <row r="1286" spans="5:6" s="171" customFormat="1" ht="14.25">
      <c r="E1286" s="224" t="s">
        <v>1655</v>
      </c>
      <c r="F1286" s="224">
        <v>1143</v>
      </c>
    </row>
    <row r="1287" spans="5:6" s="171" customFormat="1" ht="14.25">
      <c r="E1287" s="224" t="s">
        <v>1656</v>
      </c>
      <c r="F1287" s="224">
        <v>7200</v>
      </c>
    </row>
    <row r="1288" spans="5:6" s="171" customFormat="1" ht="14.25">
      <c r="E1288" s="224" t="s">
        <v>1657</v>
      </c>
      <c r="F1288" s="224">
        <v>186</v>
      </c>
    </row>
    <row r="1289" spans="5:6" s="171" customFormat="1" ht="14.25">
      <c r="E1289" s="224" t="s">
        <v>1658</v>
      </c>
      <c r="F1289" s="224">
        <v>3787</v>
      </c>
    </row>
    <row r="1290" spans="5:6" s="171" customFormat="1" ht="14.25">
      <c r="E1290" s="224" t="s">
        <v>1659</v>
      </c>
      <c r="F1290" s="224">
        <v>15</v>
      </c>
    </row>
    <row r="1291" spans="5:6" s="171" customFormat="1" ht="14.25">
      <c r="E1291" s="224" t="s">
        <v>1660</v>
      </c>
      <c r="F1291" s="224">
        <v>1998</v>
      </c>
    </row>
    <row r="1292" spans="5:6" s="171" customFormat="1" ht="14.25">
      <c r="E1292" s="224" t="s">
        <v>1661</v>
      </c>
      <c r="F1292" s="224">
        <v>3713</v>
      </c>
    </row>
    <row r="1293" spans="5:6" s="171" customFormat="1" ht="14.25">
      <c r="E1293" s="224" t="s">
        <v>1662</v>
      </c>
      <c r="F1293" s="224">
        <v>158</v>
      </c>
    </row>
    <row r="1294" spans="5:6" s="171" customFormat="1" ht="14.25">
      <c r="E1294" s="224" t="s">
        <v>1663</v>
      </c>
      <c r="F1294" s="224">
        <v>257</v>
      </c>
    </row>
    <row r="1295" spans="5:6" s="171" customFormat="1" ht="14.25">
      <c r="E1295" s="224" t="s">
        <v>1664</v>
      </c>
      <c r="F1295" s="224">
        <v>1041</v>
      </c>
    </row>
    <row r="1296" spans="5:6" s="171" customFormat="1" ht="14.25">
      <c r="E1296" s="224" t="s">
        <v>1665</v>
      </c>
      <c r="F1296" s="224">
        <v>1041</v>
      </c>
    </row>
    <row r="1297" spans="5:6" s="171" customFormat="1" ht="14.25">
      <c r="E1297" s="224" t="s">
        <v>1666</v>
      </c>
      <c r="F1297" s="224">
        <v>1195</v>
      </c>
    </row>
    <row r="1298" spans="5:6" s="171" customFormat="1" ht="14.25">
      <c r="E1298" s="224" t="s">
        <v>1667</v>
      </c>
      <c r="F1298" s="224">
        <v>1280</v>
      </c>
    </row>
    <row r="1299" spans="5:6" s="171" customFormat="1" ht="14.25">
      <c r="E1299" s="224" t="s">
        <v>1668</v>
      </c>
      <c r="F1299" s="224">
        <v>851</v>
      </c>
    </row>
    <row r="1300" spans="5:6" s="171" customFormat="1" ht="14.25">
      <c r="E1300" s="224" t="s">
        <v>1669</v>
      </c>
      <c r="F1300" s="224">
        <v>359</v>
      </c>
    </row>
    <row r="1301" spans="5:6" s="171" customFormat="1" ht="14.25">
      <c r="E1301" s="224" t="s">
        <v>1670</v>
      </c>
      <c r="F1301" s="224">
        <v>359</v>
      </c>
    </row>
    <row r="1302" spans="5:6" s="171" customFormat="1" ht="14.25">
      <c r="E1302" s="224" t="s">
        <v>1671</v>
      </c>
      <c r="F1302" s="224">
        <v>435</v>
      </c>
    </row>
    <row r="1303" spans="5:6" s="171" customFormat="1" ht="14.25">
      <c r="E1303" s="224" t="s">
        <v>1672</v>
      </c>
      <c r="F1303" s="224">
        <v>7300</v>
      </c>
    </row>
    <row r="1304" spans="5:6" s="171" customFormat="1" ht="14.25">
      <c r="E1304" s="224" t="s">
        <v>1673</v>
      </c>
      <c r="F1304" s="224">
        <v>7301</v>
      </c>
    </row>
    <row r="1305" spans="5:6" s="171" customFormat="1" ht="14.25">
      <c r="E1305" s="224" t="s">
        <v>1674</v>
      </c>
      <c r="F1305" s="224">
        <v>1061</v>
      </c>
    </row>
    <row r="1306" spans="5:6" s="171" customFormat="1" ht="14.25">
      <c r="E1306" s="224" t="s">
        <v>1675</v>
      </c>
      <c r="F1306" s="224">
        <v>1401</v>
      </c>
    </row>
    <row r="1307" spans="5:6" s="171" customFormat="1" ht="14.25">
      <c r="E1307" s="224" t="s">
        <v>1676</v>
      </c>
      <c r="F1307" s="224">
        <v>1401</v>
      </c>
    </row>
    <row r="1308" spans="5:6" s="171" customFormat="1" ht="14.25">
      <c r="E1308" s="224" t="s">
        <v>1677</v>
      </c>
      <c r="F1308" s="224">
        <v>1061</v>
      </c>
    </row>
    <row r="1309" spans="5:6" s="171" customFormat="1" ht="14.25">
      <c r="E1309" s="224" t="s">
        <v>1678</v>
      </c>
      <c r="F1309" s="224">
        <v>2500</v>
      </c>
    </row>
    <row r="1310" spans="5:6" s="171" customFormat="1" ht="14.25">
      <c r="E1310" s="224" t="s">
        <v>1679</v>
      </c>
      <c r="F1310" s="224">
        <v>1894</v>
      </c>
    </row>
    <row r="1311" spans="5:6" s="171" customFormat="1" ht="14.25">
      <c r="E1311" s="224" t="s">
        <v>1680</v>
      </c>
      <c r="F1311" s="224">
        <v>3555</v>
      </c>
    </row>
    <row r="1312" spans="5:6" s="171" customFormat="1" ht="14.25">
      <c r="E1312" s="224" t="s">
        <v>1681</v>
      </c>
      <c r="F1312" s="224">
        <v>693</v>
      </c>
    </row>
    <row r="1313" spans="5:6" s="171" customFormat="1" ht="14.25">
      <c r="E1313" s="224" t="s">
        <v>1682</v>
      </c>
      <c r="F1313" s="224">
        <v>1242</v>
      </c>
    </row>
    <row r="1314" spans="5:6" s="171" customFormat="1" ht="14.25">
      <c r="E1314" s="224" t="s">
        <v>1683</v>
      </c>
      <c r="F1314" s="224">
        <v>792</v>
      </c>
    </row>
    <row r="1315" spans="5:6" s="171" customFormat="1" ht="14.25">
      <c r="E1315" s="224" t="s">
        <v>1684</v>
      </c>
      <c r="F1315" s="224">
        <v>792</v>
      </c>
    </row>
    <row r="1316" spans="5:6" s="171" customFormat="1" ht="14.25">
      <c r="E1316" s="224" t="s">
        <v>1685</v>
      </c>
      <c r="F1316" s="224">
        <v>246</v>
      </c>
    </row>
    <row r="1317" spans="5:6" s="171" customFormat="1" ht="14.25">
      <c r="E1317" s="224" t="s">
        <v>1686</v>
      </c>
      <c r="F1317" s="224">
        <v>9246</v>
      </c>
    </row>
    <row r="1318" spans="5:6" s="171" customFormat="1" ht="14.25">
      <c r="E1318" s="224" t="s">
        <v>1687</v>
      </c>
      <c r="F1318" s="224">
        <v>7400</v>
      </c>
    </row>
    <row r="1319" spans="5:6" s="171" customFormat="1" ht="14.25">
      <c r="E1319" s="224" t="s">
        <v>1688</v>
      </c>
      <c r="F1319" s="224">
        <v>525</v>
      </c>
    </row>
    <row r="1320" spans="5:6" s="171" customFormat="1" ht="14.25">
      <c r="E1320" s="224" t="s">
        <v>1689</v>
      </c>
      <c r="F1320" s="224">
        <v>578</v>
      </c>
    </row>
    <row r="1321" spans="5:6" s="171" customFormat="1" ht="14.25">
      <c r="E1321" s="224" t="s">
        <v>1690</v>
      </c>
      <c r="F1321" s="224">
        <v>587</v>
      </c>
    </row>
    <row r="1322" spans="5:6" s="171" customFormat="1" ht="14.25">
      <c r="E1322" s="224" t="s">
        <v>1691</v>
      </c>
      <c r="F1322" s="224">
        <v>2046</v>
      </c>
    </row>
    <row r="1323" spans="5:6" s="171" customFormat="1" ht="14.25">
      <c r="E1323" s="224" t="s">
        <v>1692</v>
      </c>
      <c r="F1323" s="224">
        <v>12</v>
      </c>
    </row>
    <row r="1324" spans="5:6" s="171" customFormat="1" ht="14.25">
      <c r="E1324" s="224" t="s">
        <v>1693</v>
      </c>
      <c r="F1324" s="224">
        <v>942</v>
      </c>
    </row>
    <row r="1325" spans="5:6" s="171" customFormat="1" ht="14.25">
      <c r="E1325" s="224" t="s">
        <v>1694</v>
      </c>
      <c r="F1325" s="224">
        <v>989</v>
      </c>
    </row>
    <row r="1326" spans="5:6" s="171" customFormat="1" ht="14.25">
      <c r="E1326" s="224" t="s">
        <v>1695</v>
      </c>
      <c r="F1326" s="224">
        <v>989</v>
      </c>
    </row>
    <row r="1327" spans="5:6" s="171" customFormat="1" ht="14.25">
      <c r="E1327" s="224" t="s">
        <v>1696</v>
      </c>
      <c r="F1327" s="224">
        <v>942</v>
      </c>
    </row>
    <row r="1328" spans="5:6" s="171" customFormat="1" ht="14.25">
      <c r="E1328" s="224" t="s">
        <v>1697</v>
      </c>
      <c r="F1328" s="224">
        <v>526</v>
      </c>
    </row>
    <row r="1329" spans="5:6" s="171" customFormat="1" ht="14.25">
      <c r="E1329" s="224" t="s">
        <v>1698</v>
      </c>
      <c r="F1329" s="224">
        <v>3756</v>
      </c>
    </row>
    <row r="1330" spans="5:6" s="171" customFormat="1" ht="14.25">
      <c r="E1330" s="224" t="s">
        <v>1699</v>
      </c>
      <c r="F1330" s="224">
        <v>1238</v>
      </c>
    </row>
    <row r="1331" spans="5:6" s="171" customFormat="1" ht="14.25">
      <c r="E1331" s="224" t="s">
        <v>1700</v>
      </c>
      <c r="F1331" s="224">
        <v>7500</v>
      </c>
    </row>
    <row r="1332" spans="5:6" s="171" customFormat="1" ht="14.25">
      <c r="E1332" s="224" t="s">
        <v>1701</v>
      </c>
      <c r="F1332" s="224">
        <v>7501</v>
      </c>
    </row>
    <row r="1333" spans="5:6" s="171" customFormat="1" ht="14.25">
      <c r="E1333" s="224" t="s">
        <v>1702</v>
      </c>
      <c r="F1333" s="224">
        <v>1170</v>
      </c>
    </row>
    <row r="1334" spans="5:6" s="171" customFormat="1" ht="14.25">
      <c r="E1334" s="224" t="s">
        <v>1703</v>
      </c>
      <c r="F1334" s="224">
        <v>1170</v>
      </c>
    </row>
    <row r="1335" spans="5:6" s="171" customFormat="1" ht="14.25">
      <c r="E1335" s="224" t="s">
        <v>1704</v>
      </c>
      <c r="F1335" s="224">
        <v>9927</v>
      </c>
    </row>
    <row r="1336" spans="5:6" s="171" customFormat="1" ht="14.25">
      <c r="E1336" s="224" t="s">
        <v>1705</v>
      </c>
      <c r="F1336" s="224">
        <v>1245</v>
      </c>
    </row>
    <row r="1337" spans="5:6" s="171" customFormat="1" ht="14.25">
      <c r="E1337" s="224" t="s">
        <v>1706</v>
      </c>
      <c r="F1337" s="224">
        <v>3567</v>
      </c>
    </row>
    <row r="1338" spans="5:6" s="171" customFormat="1" ht="14.25">
      <c r="E1338" s="224" t="s">
        <v>1707</v>
      </c>
      <c r="F1338" s="224">
        <v>1156</v>
      </c>
    </row>
    <row r="1339" spans="5:6" s="171" customFormat="1" ht="14.25">
      <c r="E1339" s="224" t="s">
        <v>1708</v>
      </c>
      <c r="F1339" s="224">
        <v>1328</v>
      </c>
    </row>
    <row r="1340" spans="5:6" s="171" customFormat="1" ht="14.25">
      <c r="E1340" s="224" t="s">
        <v>1709</v>
      </c>
      <c r="F1340" s="224">
        <v>419</v>
      </c>
    </row>
    <row r="1341" spans="5:6" s="171" customFormat="1" ht="14.25">
      <c r="E1341" s="224" t="s">
        <v>1710</v>
      </c>
      <c r="F1341" s="224">
        <v>454</v>
      </c>
    </row>
    <row r="1342" spans="5:6" s="171" customFormat="1" ht="14.25">
      <c r="E1342" s="224" t="s">
        <v>1711</v>
      </c>
      <c r="F1342" s="224">
        <v>1176</v>
      </c>
    </row>
    <row r="1343" spans="5:6" s="171" customFormat="1" ht="14.25">
      <c r="E1343" s="224" t="s">
        <v>1712</v>
      </c>
      <c r="F1343" s="224">
        <v>1927</v>
      </c>
    </row>
    <row r="1344" spans="5:6" s="171" customFormat="1" ht="14.25">
      <c r="E1344" s="224" t="s">
        <v>1713</v>
      </c>
      <c r="F1344" s="224">
        <v>1818</v>
      </c>
    </row>
    <row r="1345" spans="5:6" s="171" customFormat="1" ht="14.25">
      <c r="E1345" s="224" t="s">
        <v>1714</v>
      </c>
      <c r="F1345" s="224">
        <v>610</v>
      </c>
    </row>
    <row r="1346" spans="5:6" s="171" customFormat="1" ht="14.25">
      <c r="E1346" s="224" t="s">
        <v>1715</v>
      </c>
      <c r="F1346" s="224">
        <v>892</v>
      </c>
    </row>
    <row r="1347" spans="5:6" s="171" customFormat="1" ht="14.25">
      <c r="E1347" s="224" t="s">
        <v>1716</v>
      </c>
      <c r="F1347" s="224">
        <v>376</v>
      </c>
    </row>
    <row r="1348" spans="5:6" s="171" customFormat="1" ht="14.25">
      <c r="E1348" s="224" t="s">
        <v>1717</v>
      </c>
      <c r="F1348" s="224">
        <v>794</v>
      </c>
    </row>
    <row r="1349" spans="5:6" s="171" customFormat="1" ht="14.25">
      <c r="E1349" s="224" t="s">
        <v>1718</v>
      </c>
      <c r="F1349" s="224">
        <v>4501</v>
      </c>
    </row>
    <row r="1350" spans="5:6" s="171" customFormat="1" ht="14.25">
      <c r="E1350" s="224" t="s">
        <v>1719</v>
      </c>
      <c r="F1350" s="224">
        <v>1924</v>
      </c>
    </row>
    <row r="1351" spans="5:6" s="171" customFormat="1" ht="14.25">
      <c r="E1351" s="224" t="s">
        <v>1720</v>
      </c>
      <c r="F1351" s="224">
        <v>1199</v>
      </c>
    </row>
    <row r="1352" spans="5:6" s="171" customFormat="1" ht="14.25">
      <c r="E1352" s="224" t="s">
        <v>1721</v>
      </c>
      <c r="F1352" s="224">
        <v>1175</v>
      </c>
    </row>
    <row r="1353" spans="5:6" s="171" customFormat="1" ht="14.25">
      <c r="E1353" s="224" t="s">
        <v>1722</v>
      </c>
      <c r="F1353" s="224">
        <v>2035</v>
      </c>
    </row>
    <row r="1354" spans="5:6" s="171" customFormat="1" ht="14.25">
      <c r="E1354" s="224" t="s">
        <v>1723</v>
      </c>
      <c r="F1354" s="224">
        <v>826</v>
      </c>
    </row>
    <row r="1355" spans="5:6" s="171" customFormat="1" ht="14.25">
      <c r="E1355" s="224" t="s">
        <v>1724</v>
      </c>
      <c r="F1355" s="224">
        <v>528</v>
      </c>
    </row>
    <row r="1356" spans="5:6" s="171" customFormat="1" ht="14.25">
      <c r="E1356" s="224" t="s">
        <v>1725</v>
      </c>
      <c r="F1356" s="224">
        <v>737</v>
      </c>
    </row>
    <row r="1357" spans="5:6" s="171" customFormat="1" ht="14.25">
      <c r="E1357" s="224" t="s">
        <v>1726</v>
      </c>
      <c r="F1357" s="224">
        <v>666</v>
      </c>
    </row>
    <row r="1358" spans="5:6" s="171" customFormat="1" ht="14.25">
      <c r="E1358" s="224" t="s">
        <v>1727</v>
      </c>
      <c r="F1358" s="224">
        <v>9666</v>
      </c>
    </row>
    <row r="1359" spans="5:6" s="171" customFormat="1" ht="14.25">
      <c r="E1359" s="224" t="s">
        <v>1728</v>
      </c>
      <c r="F1359" s="224">
        <v>810</v>
      </c>
    </row>
    <row r="1360" spans="5:6" s="171" customFormat="1" ht="14.25">
      <c r="E1360" s="224" t="s">
        <v>1729</v>
      </c>
      <c r="F1360" s="224">
        <v>3792</v>
      </c>
    </row>
    <row r="1361" spans="5:6" s="171" customFormat="1" ht="14.25">
      <c r="E1361" s="224" t="s">
        <v>1730</v>
      </c>
      <c r="F1361" s="224">
        <v>32</v>
      </c>
    </row>
    <row r="1362" spans="5:6" s="171" customFormat="1" ht="14.25">
      <c r="E1362" s="224" t="s">
        <v>1731</v>
      </c>
      <c r="F1362" s="224">
        <v>957</v>
      </c>
    </row>
    <row r="1363" spans="5:6" s="171" customFormat="1" ht="14.25">
      <c r="E1363" s="224" t="s">
        <v>1732</v>
      </c>
      <c r="F1363" s="224">
        <v>328</v>
      </c>
    </row>
    <row r="1364" spans="5:6" s="171" customFormat="1" ht="14.25">
      <c r="E1364" s="224" t="s">
        <v>1733</v>
      </c>
      <c r="F1364" s="224">
        <v>528</v>
      </c>
    </row>
    <row r="1365" spans="5:6" s="171" customFormat="1" ht="14.25">
      <c r="E1365" s="224" t="s">
        <v>1734</v>
      </c>
      <c r="F1365" s="224">
        <v>1149</v>
      </c>
    </row>
    <row r="1366" spans="5:6" s="171" customFormat="1" ht="14.25">
      <c r="E1366" s="224" t="s">
        <v>1735</v>
      </c>
      <c r="F1366" s="224">
        <v>837</v>
      </c>
    </row>
    <row r="1367" spans="5:6" s="171" customFormat="1" ht="14.25">
      <c r="E1367" s="224" t="s">
        <v>1736</v>
      </c>
      <c r="F1367" s="224">
        <v>711</v>
      </c>
    </row>
    <row r="1368" spans="5:6" s="171" customFormat="1" ht="14.25">
      <c r="E1368" s="224" t="s">
        <v>1737</v>
      </c>
      <c r="F1368" s="224">
        <v>817</v>
      </c>
    </row>
    <row r="1369" spans="5:6" s="171" customFormat="1" ht="14.25">
      <c r="E1369" s="224" t="s">
        <v>1738</v>
      </c>
      <c r="F1369" s="224">
        <v>1991</v>
      </c>
    </row>
    <row r="1370" spans="5:6" s="171" customFormat="1" ht="14.25">
      <c r="E1370" s="224" t="s">
        <v>1739</v>
      </c>
      <c r="F1370" s="224">
        <v>969</v>
      </c>
    </row>
    <row r="1371" spans="5:6" s="171" customFormat="1" ht="14.25">
      <c r="E1371" s="224" t="s">
        <v>1740</v>
      </c>
      <c r="F1371" s="224">
        <v>969</v>
      </c>
    </row>
    <row r="1372" spans="5:6" s="171" customFormat="1" ht="14.25">
      <c r="E1372" s="224" t="s">
        <v>1741</v>
      </c>
      <c r="F1372" s="224">
        <v>3658</v>
      </c>
    </row>
    <row r="1373" spans="5:6" s="171" customFormat="1" ht="14.25">
      <c r="E1373" s="224" t="s">
        <v>1742</v>
      </c>
      <c r="F1373" s="224">
        <v>1175</v>
      </c>
    </row>
    <row r="1374" spans="5:6" s="171" customFormat="1" ht="14.25">
      <c r="E1374" s="224" t="s">
        <v>1743</v>
      </c>
      <c r="F1374" s="224">
        <v>530</v>
      </c>
    </row>
    <row r="1375" spans="5:6" s="171" customFormat="1" ht="14.25">
      <c r="E1375" s="224" t="s">
        <v>1744</v>
      </c>
      <c r="F1375" s="224">
        <v>530</v>
      </c>
    </row>
    <row r="1376" spans="5:6" s="171" customFormat="1" ht="14.25">
      <c r="E1376" s="224" t="s">
        <v>1745</v>
      </c>
      <c r="F1376" s="224">
        <v>9530</v>
      </c>
    </row>
    <row r="1377" spans="5:6" s="171" customFormat="1" ht="14.25">
      <c r="E1377" s="224" t="s">
        <v>1746</v>
      </c>
      <c r="F1377" s="224">
        <v>511</v>
      </c>
    </row>
    <row r="1378" spans="5:6" s="171" customFormat="1" ht="14.25">
      <c r="E1378" s="224" t="s">
        <v>1747</v>
      </c>
      <c r="F1378" s="224">
        <v>9511</v>
      </c>
    </row>
    <row r="1379" spans="5:6" s="171" customFormat="1" ht="14.25">
      <c r="E1379" s="224" t="s">
        <v>1748</v>
      </c>
      <c r="F1379" s="224">
        <v>687</v>
      </c>
    </row>
    <row r="1380" spans="5:6" s="171" customFormat="1" ht="14.25">
      <c r="E1380" s="224" t="s">
        <v>1749</v>
      </c>
      <c r="F1380" s="224">
        <v>546</v>
      </c>
    </row>
    <row r="1381" spans="5:6" s="171" customFormat="1" ht="14.25">
      <c r="E1381" s="224" t="s">
        <v>1750</v>
      </c>
      <c r="F1381" s="224">
        <v>1942</v>
      </c>
    </row>
    <row r="1382" spans="5:6" s="171" customFormat="1" ht="14.25">
      <c r="E1382" s="224" t="s">
        <v>1751</v>
      </c>
      <c r="F1382" s="224">
        <v>273</v>
      </c>
    </row>
    <row r="1383" spans="5:6" s="171" customFormat="1" ht="14.25">
      <c r="E1383" s="224" t="s">
        <v>1752</v>
      </c>
      <c r="F1383" s="224">
        <v>2042</v>
      </c>
    </row>
    <row r="1384" spans="5:6" s="171" customFormat="1" ht="14.25">
      <c r="E1384" s="224" t="s">
        <v>1753</v>
      </c>
      <c r="F1384" s="224">
        <v>1454</v>
      </c>
    </row>
    <row r="1385" spans="5:6" s="171" customFormat="1" ht="14.25">
      <c r="E1385" s="224" t="s">
        <v>1754</v>
      </c>
      <c r="F1385" s="224">
        <v>436</v>
      </c>
    </row>
    <row r="1386" spans="5:6" s="171" customFormat="1" ht="14.25">
      <c r="E1386" s="224" t="s">
        <v>1755</v>
      </c>
      <c r="F1386" s="224">
        <v>1240</v>
      </c>
    </row>
    <row r="1387" spans="5:6" s="171" customFormat="1" ht="14.25">
      <c r="E1387" s="224" t="s">
        <v>1756</v>
      </c>
      <c r="F1387" s="224">
        <v>74</v>
      </c>
    </row>
    <row r="1388" spans="5:6" s="171" customFormat="1" ht="14.25">
      <c r="E1388" s="224" t="s">
        <v>1757</v>
      </c>
      <c r="F1388" s="224">
        <v>167</v>
      </c>
    </row>
    <row r="1389" spans="5:6" s="171" customFormat="1" ht="14.25">
      <c r="E1389" s="224" t="s">
        <v>1758</v>
      </c>
      <c r="F1389" s="224">
        <v>289</v>
      </c>
    </row>
    <row r="1390" spans="5:6" s="171" customFormat="1" ht="14.25">
      <c r="E1390" s="224" t="s">
        <v>1759</v>
      </c>
      <c r="F1390" s="224">
        <v>383</v>
      </c>
    </row>
    <row r="1391" spans="5:6" s="171" customFormat="1" ht="14.25">
      <c r="E1391" s="224" t="s">
        <v>1760</v>
      </c>
      <c r="F1391" s="224">
        <v>383</v>
      </c>
    </row>
    <row r="1392" spans="5:6" s="171" customFormat="1" ht="14.25">
      <c r="E1392" s="224" t="s">
        <v>1761</v>
      </c>
      <c r="F1392" s="224">
        <v>367</v>
      </c>
    </row>
    <row r="1393" spans="5:6" s="171" customFormat="1" ht="14.25">
      <c r="E1393" s="224" t="s">
        <v>1762</v>
      </c>
      <c r="F1393" s="224">
        <v>270</v>
      </c>
    </row>
    <row r="1394" spans="5:6" s="171" customFormat="1" ht="14.25">
      <c r="E1394" s="224" t="s">
        <v>1763</v>
      </c>
      <c r="F1394" s="224">
        <v>676</v>
      </c>
    </row>
    <row r="1395" spans="5:6" s="171" customFormat="1" ht="14.25">
      <c r="E1395" s="224" t="s">
        <v>1764</v>
      </c>
      <c r="F1395" s="224">
        <v>157</v>
      </c>
    </row>
    <row r="1396" spans="5:6" s="171" customFormat="1" ht="14.25">
      <c r="E1396" s="224" t="s">
        <v>1765</v>
      </c>
      <c r="F1396" s="224">
        <v>4503</v>
      </c>
    </row>
    <row r="1397" spans="5:6" s="171" customFormat="1" ht="14.25">
      <c r="E1397" s="224" t="s">
        <v>1766</v>
      </c>
      <c r="F1397" s="224">
        <v>1320</v>
      </c>
    </row>
    <row r="1398" spans="5:6" s="171" customFormat="1" ht="14.25">
      <c r="E1398" s="224" t="s">
        <v>1767</v>
      </c>
      <c r="F1398" s="224">
        <v>1053</v>
      </c>
    </row>
    <row r="1399" spans="5:6" s="171" customFormat="1" ht="14.25">
      <c r="E1399" s="224" t="s">
        <v>1768</v>
      </c>
      <c r="F1399" s="224">
        <v>89</v>
      </c>
    </row>
    <row r="1400" spans="5:6" s="171" customFormat="1" ht="14.25">
      <c r="E1400" s="224" t="s">
        <v>1769</v>
      </c>
      <c r="F1400" s="224">
        <v>89</v>
      </c>
    </row>
    <row r="1401" spans="5:6" s="171" customFormat="1" ht="14.25">
      <c r="E1401" s="224" t="s">
        <v>1770</v>
      </c>
      <c r="F1401" s="224">
        <v>82</v>
      </c>
    </row>
    <row r="1402" spans="5:6" s="171" customFormat="1" ht="14.25">
      <c r="E1402" s="224" t="s">
        <v>1771</v>
      </c>
      <c r="F1402" s="224">
        <v>82</v>
      </c>
    </row>
    <row r="1403" spans="5:6" s="171" customFormat="1" ht="14.25">
      <c r="E1403" s="224" t="s">
        <v>1772</v>
      </c>
      <c r="F1403" s="224">
        <v>806</v>
      </c>
    </row>
    <row r="1404" spans="5:6" s="171" customFormat="1" ht="14.25">
      <c r="E1404" s="224" t="s">
        <v>1773</v>
      </c>
      <c r="F1404" s="224">
        <v>813</v>
      </c>
    </row>
    <row r="1405" spans="5:6" s="171" customFormat="1" ht="14.25">
      <c r="E1405" s="224" t="s">
        <v>1774</v>
      </c>
      <c r="F1405" s="224">
        <v>9944</v>
      </c>
    </row>
    <row r="1406" spans="5:6" s="171" customFormat="1" ht="14.25">
      <c r="E1406" s="224" t="s">
        <v>1775</v>
      </c>
      <c r="F1406" s="224">
        <v>1056</v>
      </c>
    </row>
    <row r="1407" spans="5:6" s="171" customFormat="1" ht="14.25">
      <c r="E1407" s="224" t="s">
        <v>1776</v>
      </c>
      <c r="F1407" s="224">
        <v>426</v>
      </c>
    </row>
    <row r="1408" spans="5:6" s="171" customFormat="1" ht="14.25">
      <c r="E1408" s="224" t="s">
        <v>1777</v>
      </c>
      <c r="F1408" s="224">
        <v>532</v>
      </c>
    </row>
    <row r="1409" spans="5:6" s="171" customFormat="1" ht="14.25">
      <c r="E1409" s="224" t="s">
        <v>1778</v>
      </c>
      <c r="F1409" s="224">
        <v>1947</v>
      </c>
    </row>
    <row r="1410" spans="5:6" s="171" customFormat="1" ht="14.25">
      <c r="E1410" s="224" t="s">
        <v>1779</v>
      </c>
      <c r="F1410" s="224">
        <v>223</v>
      </c>
    </row>
    <row r="1411" spans="5:6" s="171" customFormat="1" ht="14.25">
      <c r="E1411" s="224" t="s">
        <v>1780</v>
      </c>
      <c r="F1411" s="224">
        <v>622</v>
      </c>
    </row>
    <row r="1412" spans="5:6" s="171" customFormat="1" ht="14.25">
      <c r="E1412" s="224" t="s">
        <v>1781</v>
      </c>
      <c r="F1412" s="224">
        <v>4502</v>
      </c>
    </row>
    <row r="1413" spans="5:6" s="171" customFormat="1" ht="14.25">
      <c r="E1413" s="224" t="s">
        <v>1782</v>
      </c>
      <c r="F1413" s="224">
        <v>4502</v>
      </c>
    </row>
    <row r="1414" spans="5:6" s="171" customFormat="1" ht="14.25">
      <c r="E1414" s="224" t="s">
        <v>1783</v>
      </c>
      <c r="F1414" s="224">
        <v>139</v>
      </c>
    </row>
    <row r="1415" spans="5:6" s="171" customFormat="1" ht="14.25">
      <c r="E1415" s="224" t="s">
        <v>1784</v>
      </c>
      <c r="F1415" s="224">
        <v>880</v>
      </c>
    </row>
    <row r="1416" spans="5:6" s="171" customFormat="1" ht="14.25">
      <c r="E1416" s="224" t="s">
        <v>1785</v>
      </c>
      <c r="F1416" s="224">
        <v>1251</v>
      </c>
    </row>
    <row r="1417" spans="5:6" s="171" customFormat="1" ht="14.25">
      <c r="E1417" s="224" t="s">
        <v>1786</v>
      </c>
      <c r="F1417" s="224">
        <v>156</v>
      </c>
    </row>
    <row r="1418" spans="5:6" s="171" customFormat="1" ht="14.25">
      <c r="E1418" s="224" t="s">
        <v>1787</v>
      </c>
      <c r="F1418" s="224">
        <v>871</v>
      </c>
    </row>
    <row r="1419" spans="5:6" s="171" customFormat="1" ht="14.25">
      <c r="E1419" s="224" t="s">
        <v>1788</v>
      </c>
      <c r="F1419" s="224">
        <v>1187</v>
      </c>
    </row>
    <row r="1420" spans="5:6" s="171" customFormat="1" ht="14.25">
      <c r="E1420" s="224" t="s">
        <v>1789</v>
      </c>
      <c r="F1420" s="224">
        <v>7600</v>
      </c>
    </row>
    <row r="1421" spans="5:6" s="171" customFormat="1" ht="14.25">
      <c r="E1421" s="224" t="s">
        <v>1790</v>
      </c>
      <c r="F1421" s="224">
        <v>7601</v>
      </c>
    </row>
    <row r="1422" spans="5:6" s="171" customFormat="1" ht="14.25">
      <c r="E1422" s="224" t="s">
        <v>1791</v>
      </c>
      <c r="F1422" s="224">
        <v>7503</v>
      </c>
    </row>
    <row r="1423" spans="5:6" s="171" customFormat="1" ht="14.25">
      <c r="E1423" s="224" t="s">
        <v>1792</v>
      </c>
      <c r="F1423" s="224">
        <v>1146</v>
      </c>
    </row>
    <row r="1424" spans="5:6" s="171" customFormat="1" ht="14.25">
      <c r="E1424" s="224" t="s">
        <v>1793</v>
      </c>
      <c r="F1424" s="224">
        <v>3765</v>
      </c>
    </row>
    <row r="1425" spans="5:6" s="171" customFormat="1" ht="14.25">
      <c r="E1425" s="224" t="s">
        <v>1794</v>
      </c>
      <c r="F1425" s="224">
        <v>3727</v>
      </c>
    </row>
    <row r="1426" spans="5:6" s="171" customFormat="1" ht="14.25">
      <c r="E1426" s="224" t="s">
        <v>1795</v>
      </c>
      <c r="F1426" s="224">
        <v>688</v>
      </c>
    </row>
    <row r="1427" spans="5:6" s="171" customFormat="1" ht="14.25">
      <c r="E1427" s="224" t="s">
        <v>1796</v>
      </c>
      <c r="F1427" s="224">
        <v>3715</v>
      </c>
    </row>
    <row r="1428" spans="5:6" s="171" customFormat="1" ht="14.25">
      <c r="E1428" s="224" t="s">
        <v>1797</v>
      </c>
      <c r="F1428" s="224">
        <v>1212</v>
      </c>
    </row>
    <row r="1429" spans="5:6" s="171" customFormat="1" ht="14.25">
      <c r="E1429" s="224" t="s">
        <v>1798</v>
      </c>
      <c r="F1429" s="224">
        <v>1193</v>
      </c>
    </row>
    <row r="1430" spans="5:6" s="171" customFormat="1" ht="14.25">
      <c r="E1430" s="224" t="s">
        <v>1799</v>
      </c>
      <c r="F1430" s="224">
        <v>779</v>
      </c>
    </row>
    <row r="1431" spans="5:6" s="171" customFormat="1" ht="14.25">
      <c r="E1431" s="224" t="s">
        <v>1800</v>
      </c>
      <c r="F1431" s="224">
        <v>385</v>
      </c>
    </row>
    <row r="1432" spans="5:6" s="171" customFormat="1" ht="14.25">
      <c r="E1432" s="224" t="s">
        <v>1801</v>
      </c>
      <c r="F1432" s="224">
        <v>318</v>
      </c>
    </row>
    <row r="1433" spans="5:6" s="171" customFormat="1" ht="14.25">
      <c r="E1433" s="224" t="s">
        <v>1802</v>
      </c>
      <c r="F1433" s="224">
        <v>318</v>
      </c>
    </row>
    <row r="1434" spans="5:6" s="171" customFormat="1" ht="14.25">
      <c r="E1434" s="224" t="s">
        <v>1803</v>
      </c>
      <c r="F1434" s="224">
        <v>773</v>
      </c>
    </row>
    <row r="1435" spans="5:6" s="171" customFormat="1" ht="14.25">
      <c r="E1435" s="224" t="s">
        <v>1804</v>
      </c>
      <c r="F1435" s="224">
        <v>319</v>
      </c>
    </row>
    <row r="1436" spans="5:6" s="171" customFormat="1" ht="14.25">
      <c r="E1436" s="224" t="s">
        <v>1805</v>
      </c>
      <c r="F1436" s="224">
        <v>3660</v>
      </c>
    </row>
    <row r="1437" spans="5:6" s="171" customFormat="1" ht="14.25">
      <c r="E1437" s="224" t="s">
        <v>1806</v>
      </c>
      <c r="F1437" s="224">
        <v>708</v>
      </c>
    </row>
    <row r="1438" spans="5:6" s="171" customFormat="1" ht="14.25">
      <c r="E1438" s="224" t="s">
        <v>1807</v>
      </c>
      <c r="F1438" s="224">
        <v>3712</v>
      </c>
    </row>
    <row r="1439" spans="5:6" s="171" customFormat="1" ht="14.25">
      <c r="E1439" s="224" t="s">
        <v>1808</v>
      </c>
      <c r="F1439" s="224">
        <v>534</v>
      </c>
    </row>
    <row r="1440" spans="5:6" s="171" customFormat="1" ht="14.25">
      <c r="E1440" s="224" t="s">
        <v>1809</v>
      </c>
      <c r="F1440" s="224">
        <v>7700</v>
      </c>
    </row>
    <row r="1441" spans="5:6" s="171" customFormat="1" ht="14.25">
      <c r="E1441" s="224" t="s">
        <v>1810</v>
      </c>
      <c r="F1441" s="224">
        <v>7703</v>
      </c>
    </row>
    <row r="1442" spans="5:6" s="171" customFormat="1" ht="14.25">
      <c r="E1442" s="224" t="s">
        <v>1811</v>
      </c>
      <c r="F1442" s="224">
        <v>7700</v>
      </c>
    </row>
    <row r="1443" spans="5:6" s="171" customFormat="1" ht="14.25">
      <c r="E1443" s="224" t="s">
        <v>1812</v>
      </c>
      <c r="F1443" s="224">
        <v>3617</v>
      </c>
    </row>
    <row r="1444" spans="5:6" s="171" customFormat="1" ht="14.25">
      <c r="E1444" s="224" t="s">
        <v>1813</v>
      </c>
      <c r="F1444" s="224">
        <v>3778</v>
      </c>
    </row>
    <row r="1445" spans="5:6" s="171" customFormat="1" ht="14.25">
      <c r="E1445" s="224" t="s">
        <v>1814</v>
      </c>
      <c r="F1445" s="224">
        <v>917</v>
      </c>
    </row>
    <row r="1446" spans="5:6" s="171" customFormat="1" ht="14.25">
      <c r="E1446" s="224" t="s">
        <v>1815</v>
      </c>
      <c r="F1446" s="224">
        <v>957</v>
      </c>
    </row>
    <row r="1447" spans="5:6" s="171" customFormat="1" ht="14.25">
      <c r="E1447" s="224" t="s">
        <v>1816</v>
      </c>
      <c r="F1447" s="224">
        <v>531</v>
      </c>
    </row>
    <row r="1448" spans="5:6" s="171" customFormat="1" ht="14.25">
      <c r="E1448" s="224" t="s">
        <v>1817</v>
      </c>
      <c r="F1448" s="224">
        <v>9531</v>
      </c>
    </row>
    <row r="1449" spans="5:6" s="171" customFormat="1" ht="14.25">
      <c r="E1449" s="224" t="s">
        <v>1818</v>
      </c>
      <c r="F1449" s="224">
        <v>1246</v>
      </c>
    </row>
    <row r="1450" spans="5:6" s="171" customFormat="1" ht="14.25">
      <c r="E1450" s="224" t="s">
        <v>1819</v>
      </c>
      <c r="F1450" s="224">
        <v>1246</v>
      </c>
    </row>
    <row r="1451" spans="5:6" s="171" customFormat="1" ht="14.25">
      <c r="E1451" s="224" t="s">
        <v>1820</v>
      </c>
      <c r="F1451" s="224">
        <v>952</v>
      </c>
    </row>
    <row r="1452" spans="5:6" s="171" customFormat="1" ht="14.25">
      <c r="E1452" s="224" t="s">
        <v>1821</v>
      </c>
      <c r="F1452" s="224">
        <v>1335</v>
      </c>
    </row>
    <row r="1453" spans="5:6" s="171" customFormat="1" ht="14.25">
      <c r="E1453" s="224" t="s">
        <v>1822</v>
      </c>
      <c r="F1453" s="224">
        <v>1946</v>
      </c>
    </row>
    <row r="1454" spans="5:6" s="171" customFormat="1" ht="14.25">
      <c r="E1454" s="224" t="s">
        <v>1823</v>
      </c>
      <c r="F1454" s="224">
        <v>2560</v>
      </c>
    </row>
    <row r="1455" spans="5:6" s="171" customFormat="1" ht="14.25">
      <c r="E1455" s="224" t="s">
        <v>1824</v>
      </c>
      <c r="F1455" s="224">
        <v>2561</v>
      </c>
    </row>
    <row r="1456" spans="5:6" s="171" customFormat="1" ht="14.25">
      <c r="E1456" s="224" t="s">
        <v>1825</v>
      </c>
      <c r="F1456" s="224">
        <v>593</v>
      </c>
    </row>
    <row r="1457" spans="5:6" s="171" customFormat="1" ht="14.25">
      <c r="E1457" s="224" t="s">
        <v>1826</v>
      </c>
      <c r="F1457" s="224">
        <v>9193</v>
      </c>
    </row>
    <row r="1458" spans="5:6" s="171" customFormat="1" ht="14.25">
      <c r="E1458" s="224" t="s">
        <v>1827</v>
      </c>
      <c r="F1458" s="224">
        <v>637</v>
      </c>
    </row>
    <row r="1459" spans="5:6" s="171" customFormat="1" ht="14.25">
      <c r="E1459" s="224" t="s">
        <v>1828</v>
      </c>
      <c r="F1459" s="224">
        <v>1192</v>
      </c>
    </row>
    <row r="1460" spans="5:6" s="171" customFormat="1" ht="14.25">
      <c r="E1460" s="224" t="s">
        <v>1829</v>
      </c>
      <c r="F1460" s="224">
        <v>1192</v>
      </c>
    </row>
    <row r="1461" spans="5:6" s="171" customFormat="1" ht="14.25">
      <c r="E1461" s="224" t="s">
        <v>1830</v>
      </c>
      <c r="F1461" s="224">
        <v>53</v>
      </c>
    </row>
    <row r="1462" spans="5:6" s="171" customFormat="1" ht="14.25">
      <c r="E1462" s="224" t="s">
        <v>1831</v>
      </c>
      <c r="F1462" s="224">
        <v>3748</v>
      </c>
    </row>
    <row r="1463" spans="5:6" s="171" customFormat="1" ht="14.25">
      <c r="E1463" s="224" t="s">
        <v>1832</v>
      </c>
      <c r="F1463" s="224">
        <v>1151</v>
      </c>
    </row>
    <row r="1464" spans="5:6" s="171" customFormat="1" ht="14.25">
      <c r="E1464" s="224" t="s">
        <v>1833</v>
      </c>
      <c r="F1464" s="224">
        <v>1989</v>
      </c>
    </row>
    <row r="1465" spans="5:6" s="171" customFormat="1" ht="14.25">
      <c r="E1465" s="224" t="s">
        <v>1834</v>
      </c>
      <c r="F1465" s="224">
        <v>3768</v>
      </c>
    </row>
    <row r="1466" spans="5:6" s="171" customFormat="1" ht="14.25">
      <c r="E1466" s="224" t="s">
        <v>1835</v>
      </c>
      <c r="F1466" s="224">
        <v>750</v>
      </c>
    </row>
    <row r="1467" spans="5:6" s="171" customFormat="1" ht="14.25">
      <c r="E1467" s="224" t="s">
        <v>1836</v>
      </c>
      <c r="F1467" s="224">
        <v>838</v>
      </c>
    </row>
    <row r="1468" spans="5:6" s="171" customFormat="1" ht="14.25">
      <c r="E1468" s="224" t="s">
        <v>1837</v>
      </c>
      <c r="F1468" s="224">
        <v>1313</v>
      </c>
    </row>
    <row r="1469" spans="5:6" s="171" customFormat="1" ht="14.25">
      <c r="E1469" s="224" t="s">
        <v>1838</v>
      </c>
      <c r="F1469" s="224">
        <v>1104</v>
      </c>
    </row>
    <row r="1470" spans="5:6" s="171" customFormat="1" ht="14.25">
      <c r="E1470" s="224" t="s">
        <v>1839</v>
      </c>
      <c r="F1470" s="224">
        <v>1105</v>
      </c>
    </row>
    <row r="1471" spans="5:6" s="171" customFormat="1" ht="14.25">
      <c r="E1471" s="224" t="s">
        <v>1840</v>
      </c>
      <c r="F1471" s="224">
        <v>537</v>
      </c>
    </row>
    <row r="1472" spans="5:6" s="171" customFormat="1" ht="14.25">
      <c r="E1472" s="224" t="s">
        <v>1841</v>
      </c>
      <c r="F1472" s="224">
        <v>1104</v>
      </c>
    </row>
    <row r="1473" spans="5:6" s="171" customFormat="1" ht="14.25">
      <c r="E1473" s="224" t="s">
        <v>1842</v>
      </c>
      <c r="F1473" s="224">
        <v>1105</v>
      </c>
    </row>
    <row r="1474" spans="5:6" s="171" customFormat="1" ht="14.25">
      <c r="E1474" s="224" t="s">
        <v>1843</v>
      </c>
      <c r="F1474" s="224">
        <v>1313</v>
      </c>
    </row>
    <row r="1475" spans="5:6" s="171" customFormat="1" ht="14.25">
      <c r="E1475" s="224" t="s">
        <v>1844</v>
      </c>
      <c r="F1475" s="224">
        <v>767</v>
      </c>
    </row>
    <row r="1476" spans="5:6" s="171" customFormat="1" ht="14.25">
      <c r="E1476" s="224" t="s">
        <v>1845</v>
      </c>
      <c r="F1476" s="224">
        <v>749</v>
      </c>
    </row>
    <row r="1477" spans="5:6" s="171" customFormat="1" ht="14.25">
      <c r="E1477" s="224" t="s">
        <v>1846</v>
      </c>
      <c r="F1477" s="224">
        <v>1185</v>
      </c>
    </row>
    <row r="1478" spans="5:6" s="171" customFormat="1" ht="14.25">
      <c r="E1478" s="224" t="s">
        <v>1847</v>
      </c>
      <c r="F1478" s="224">
        <v>597</v>
      </c>
    </row>
    <row r="1479" spans="5:6" s="171" customFormat="1" ht="14.25">
      <c r="E1479" s="224" t="s">
        <v>1848</v>
      </c>
      <c r="F1479" s="224">
        <v>3723</v>
      </c>
    </row>
    <row r="1480" spans="5:6" s="171" customFormat="1" ht="14.25">
      <c r="E1480" s="224" t="s">
        <v>1849</v>
      </c>
      <c r="F1480" s="224">
        <v>3659</v>
      </c>
    </row>
    <row r="1481" spans="5:6" s="171" customFormat="1" ht="14.25">
      <c r="E1481" s="224" t="s">
        <v>1850</v>
      </c>
      <c r="F1481" s="224">
        <v>535</v>
      </c>
    </row>
    <row r="1482" spans="5:6" s="171" customFormat="1" ht="14.25">
      <c r="E1482" s="224" t="s">
        <v>1851</v>
      </c>
      <c r="F1482" s="224">
        <v>2059</v>
      </c>
    </row>
    <row r="1483" spans="5:6" s="171" customFormat="1" ht="14.25">
      <c r="E1483" s="224" t="s">
        <v>1852</v>
      </c>
      <c r="F1483" s="224">
        <v>3615</v>
      </c>
    </row>
    <row r="1484" spans="5:6" s="171" customFormat="1" ht="14.25">
      <c r="E1484" s="224" t="s">
        <v>1853</v>
      </c>
      <c r="F1484" s="224">
        <v>536</v>
      </c>
    </row>
    <row r="1485" spans="5:6" s="171" customFormat="1" ht="14.25">
      <c r="E1485" s="224" t="s">
        <v>1854</v>
      </c>
      <c r="F1485" s="224">
        <v>536</v>
      </c>
    </row>
    <row r="1486" spans="5:6" s="171" customFormat="1" ht="14.25">
      <c r="E1486" s="224" t="s">
        <v>1855</v>
      </c>
      <c r="F1486" s="224">
        <v>281</v>
      </c>
    </row>
    <row r="1487" spans="5:6" s="171" customFormat="1" ht="14.25">
      <c r="E1487" s="224" t="s">
        <v>1856</v>
      </c>
      <c r="F1487" s="224">
        <v>9536</v>
      </c>
    </row>
    <row r="1488" spans="5:6" s="171" customFormat="1" ht="14.25">
      <c r="E1488" s="224" t="s">
        <v>1857</v>
      </c>
      <c r="F1488" s="224">
        <v>7800</v>
      </c>
    </row>
    <row r="1489" spans="5:6" s="171" customFormat="1" ht="14.25">
      <c r="E1489" s="224" t="s">
        <v>1858</v>
      </c>
      <c r="F1489" s="224">
        <v>171</v>
      </c>
    </row>
    <row r="1490" spans="5:6" s="171" customFormat="1" ht="14.25">
      <c r="E1490" s="224" t="s">
        <v>1859</v>
      </c>
      <c r="F1490" s="224">
        <v>599</v>
      </c>
    </row>
    <row r="1491" spans="5:6" s="171" customFormat="1" ht="14.25">
      <c r="E1491" s="224" t="s">
        <v>1860</v>
      </c>
      <c r="F1491" s="224">
        <v>2053</v>
      </c>
    </row>
    <row r="1492" spans="5:6" s="171" customFormat="1" ht="14.25">
      <c r="E1492" s="224" t="s">
        <v>1861</v>
      </c>
      <c r="F1492" s="224">
        <v>1231</v>
      </c>
    </row>
    <row r="1493" spans="5:6" s="171" customFormat="1" ht="14.25">
      <c r="E1493" s="224" t="s">
        <v>1862</v>
      </c>
      <c r="F1493" s="224">
        <v>1231</v>
      </c>
    </row>
    <row r="1494" spans="5:6" s="171" customFormat="1" ht="14.25">
      <c r="E1494" s="224" t="s">
        <v>1863</v>
      </c>
      <c r="F1494" s="224">
        <v>7900</v>
      </c>
    </row>
    <row r="1495" spans="5:6" s="171" customFormat="1" ht="14.25">
      <c r="E1495" s="224" t="s">
        <v>1864</v>
      </c>
      <c r="F1495" s="224">
        <v>839</v>
      </c>
    </row>
    <row r="1496" spans="5:6" s="171" customFormat="1" ht="14.25">
      <c r="E1496" s="224" t="s">
        <v>1865</v>
      </c>
      <c r="F1496" s="224">
        <v>413</v>
      </c>
    </row>
    <row r="1497" spans="5:6" s="171" customFormat="1" ht="14.25">
      <c r="E1497" s="224" t="s">
        <v>1866</v>
      </c>
      <c r="F1497" s="224">
        <v>1180</v>
      </c>
    </row>
    <row r="1498" spans="5:6" s="171" customFormat="1" ht="14.25">
      <c r="E1498" s="224" t="s">
        <v>1867</v>
      </c>
      <c r="F1498" s="224">
        <v>1213</v>
      </c>
    </row>
    <row r="1499" spans="5:6" s="171" customFormat="1" ht="14.25">
      <c r="E1499" s="224" t="s">
        <v>1868</v>
      </c>
      <c r="F1499" s="224">
        <v>465</v>
      </c>
    </row>
    <row r="1500" spans="5:6" s="171" customFormat="1" ht="14.25">
      <c r="E1500" s="224" t="s">
        <v>1869</v>
      </c>
      <c r="F1500" s="224">
        <v>1136</v>
      </c>
    </row>
    <row r="1501" spans="5:6" s="171" customFormat="1" ht="14.25">
      <c r="E1501" s="224" t="s">
        <v>1870</v>
      </c>
      <c r="F1501" s="224">
        <v>1819</v>
      </c>
    </row>
    <row r="1502" spans="5:6" s="171" customFormat="1" ht="14.25">
      <c r="E1502" s="224" t="s">
        <v>1871</v>
      </c>
      <c r="F1502" s="224">
        <v>1111</v>
      </c>
    </row>
    <row r="1503" spans="5:6" s="171" customFormat="1" ht="14.25">
      <c r="E1503" s="224" t="s">
        <v>1872</v>
      </c>
      <c r="F1503" s="224">
        <v>3791</v>
      </c>
    </row>
    <row r="1504" spans="5:6" s="171" customFormat="1" ht="14.25">
      <c r="E1504" s="224" t="s">
        <v>1873</v>
      </c>
      <c r="F1504" s="224">
        <v>198</v>
      </c>
    </row>
    <row r="1505" spans="5:6" s="171" customFormat="1" ht="14.25">
      <c r="E1505" s="224" t="s">
        <v>1874</v>
      </c>
      <c r="F1505" s="224">
        <v>1150</v>
      </c>
    </row>
    <row r="1506" spans="5:6" s="171" customFormat="1" ht="14.25">
      <c r="E1506" s="224" t="s">
        <v>1875</v>
      </c>
      <c r="F1506" s="224">
        <v>1262</v>
      </c>
    </row>
    <row r="1507" spans="5:6" s="171" customFormat="1" ht="14.25">
      <c r="E1507" s="224" t="s">
        <v>1876</v>
      </c>
      <c r="F1507" s="224">
        <v>1262</v>
      </c>
    </row>
    <row r="1508" spans="5:6" s="171" customFormat="1" ht="14.25">
      <c r="E1508" s="224" t="s">
        <v>1877</v>
      </c>
      <c r="F1508" s="224">
        <v>1113</v>
      </c>
    </row>
    <row r="1509" spans="5:6" s="171" customFormat="1" ht="14.25">
      <c r="E1509" s="224" t="s">
        <v>1878</v>
      </c>
      <c r="F1509" s="224">
        <v>276</v>
      </c>
    </row>
    <row r="1510" spans="5:6" s="171" customFormat="1" ht="14.25">
      <c r="E1510" s="224" t="s">
        <v>1879</v>
      </c>
      <c r="F1510" s="224">
        <v>1148</v>
      </c>
    </row>
    <row r="1511" spans="5:6" s="171" customFormat="1" ht="14.25">
      <c r="E1511" s="224" t="s">
        <v>1880</v>
      </c>
      <c r="F1511" s="224">
        <v>774</v>
      </c>
    </row>
    <row r="1512" spans="5:6" s="171" customFormat="1" ht="14.25">
      <c r="E1512" s="224" t="s">
        <v>1881</v>
      </c>
      <c r="F1512" s="224">
        <v>1221</v>
      </c>
    </row>
    <row r="1513" spans="5:6" s="171" customFormat="1" ht="14.25">
      <c r="E1513" s="224" t="s">
        <v>1882</v>
      </c>
      <c r="F1513" s="224">
        <v>195</v>
      </c>
    </row>
    <row r="1514" spans="5:6" s="171" customFormat="1" ht="14.25">
      <c r="E1514" s="224" t="s">
        <v>1883</v>
      </c>
      <c r="F1514" s="224">
        <v>1813</v>
      </c>
    </row>
    <row r="1515" spans="5:6" s="171" customFormat="1" ht="14.25">
      <c r="E1515" s="224" t="s">
        <v>1884</v>
      </c>
      <c r="F1515" s="224">
        <v>1813</v>
      </c>
    </row>
    <row r="1516" spans="5:6" s="171" customFormat="1" ht="14.25">
      <c r="E1516" s="224" t="s">
        <v>1885</v>
      </c>
      <c r="F1516" s="224">
        <v>613</v>
      </c>
    </row>
    <row r="1517" spans="5:6" s="171" customFormat="1" ht="14.25">
      <c r="E1517" s="224" t="s">
        <v>1886</v>
      </c>
      <c r="F1517" s="224">
        <v>796</v>
      </c>
    </row>
    <row r="1518" spans="5:6" s="171" customFormat="1" ht="14.25">
      <c r="E1518" s="224" t="s">
        <v>1887</v>
      </c>
      <c r="F1518" s="224">
        <v>1817</v>
      </c>
    </row>
    <row r="1519" spans="5:6" s="171" customFormat="1" ht="14.25">
      <c r="E1519" s="224" t="s">
        <v>1888</v>
      </c>
      <c r="F1519" s="224">
        <v>636</v>
      </c>
    </row>
    <row r="1520" spans="5:6" s="171" customFormat="1" ht="14.25">
      <c r="E1520" s="224" t="s">
        <v>1889</v>
      </c>
      <c r="F1520" s="224">
        <v>613</v>
      </c>
    </row>
    <row r="1521" spans="5:6" s="171" customFormat="1" ht="14.25">
      <c r="E1521" s="224" t="s">
        <v>1890</v>
      </c>
      <c r="F1521" s="224">
        <v>1841</v>
      </c>
    </row>
    <row r="1522" spans="5:6" s="171" customFormat="1" ht="14.25">
      <c r="E1522" s="224" t="s">
        <v>1891</v>
      </c>
      <c r="F1522" s="224">
        <v>594</v>
      </c>
    </row>
    <row r="1523" spans="5:6" s="171" customFormat="1" ht="14.25">
      <c r="E1523" s="224" t="s">
        <v>1892</v>
      </c>
      <c r="F1523" s="224">
        <v>1079</v>
      </c>
    </row>
    <row r="1524" spans="5:6" s="171" customFormat="1" ht="14.25">
      <c r="E1524" s="224" t="s">
        <v>1893</v>
      </c>
      <c r="F1524" s="224">
        <v>8000</v>
      </c>
    </row>
    <row r="1525" spans="5:6" s="171" customFormat="1" ht="14.25">
      <c r="E1525" s="224" t="s">
        <v>1894</v>
      </c>
      <c r="F1525" s="224">
        <v>8003</v>
      </c>
    </row>
    <row r="1526" spans="5:6" s="171" customFormat="1" ht="14.25">
      <c r="E1526" s="224" t="s">
        <v>1895</v>
      </c>
      <c r="F1526" s="224">
        <v>612</v>
      </c>
    </row>
    <row r="1527" spans="5:6" s="171" customFormat="1" ht="14.25">
      <c r="E1527" s="224" t="s">
        <v>1896</v>
      </c>
      <c r="F1527" s="224">
        <v>1893</v>
      </c>
    </row>
    <row r="1528" spans="5:6" s="171" customFormat="1" ht="14.25">
      <c r="E1528" s="224" t="s">
        <v>1897</v>
      </c>
      <c r="F1528" s="224">
        <v>567</v>
      </c>
    </row>
    <row r="1529" spans="5:6" s="171" customFormat="1" ht="14.25">
      <c r="E1529" s="224" t="s">
        <v>1898</v>
      </c>
      <c r="F1529" s="224">
        <v>1234</v>
      </c>
    </row>
    <row r="1530" spans="5:6" s="171" customFormat="1" ht="14.25">
      <c r="E1530" s="224" t="s">
        <v>1899</v>
      </c>
      <c r="F1530" s="224">
        <v>1234</v>
      </c>
    </row>
    <row r="1531" spans="5:6" s="171" customFormat="1" ht="14.25">
      <c r="E1531" s="224" t="s">
        <v>1900</v>
      </c>
      <c r="F1531" s="224">
        <v>334</v>
      </c>
    </row>
    <row r="1532" spans="5:6" s="171" customFormat="1" ht="14.25">
      <c r="E1532" s="224" t="s">
        <v>1901</v>
      </c>
      <c r="F1532" s="224">
        <v>3557</v>
      </c>
    </row>
    <row r="1533" spans="5:6" s="171" customFormat="1" ht="14.25">
      <c r="E1533" s="224" t="s">
        <v>1902</v>
      </c>
      <c r="F1533" s="224">
        <v>964</v>
      </c>
    </row>
    <row r="1534" spans="5:6" s="171" customFormat="1" ht="14.25">
      <c r="E1534" s="224" t="s">
        <v>1903</v>
      </c>
      <c r="F1534" s="224">
        <v>392</v>
      </c>
    </row>
    <row r="1535" spans="5:6" s="171" customFormat="1" ht="14.25">
      <c r="E1535" s="224" t="s">
        <v>1904</v>
      </c>
      <c r="F1535" s="224">
        <v>4025</v>
      </c>
    </row>
    <row r="1536" spans="5:6" s="171" customFormat="1" ht="14.25">
      <c r="E1536" s="224" t="s">
        <v>1905</v>
      </c>
      <c r="F1536" s="224">
        <v>3781</v>
      </c>
    </row>
    <row r="1537" spans="5:6" s="171" customFormat="1" ht="14.25">
      <c r="E1537" s="224" t="s">
        <v>1906</v>
      </c>
      <c r="F1537" s="224">
        <v>9781</v>
      </c>
    </row>
    <row r="1538" spans="5:6" s="171" customFormat="1" ht="14.25">
      <c r="E1538" s="224" t="s">
        <v>1907</v>
      </c>
      <c r="F1538" s="224">
        <v>615</v>
      </c>
    </row>
    <row r="1539" spans="5:6" s="171" customFormat="1" ht="14.25">
      <c r="E1539" s="224" t="s">
        <v>1908</v>
      </c>
      <c r="F1539" s="224">
        <v>1211</v>
      </c>
    </row>
    <row r="1540" spans="5:6" s="171" customFormat="1" ht="14.25">
      <c r="E1540" s="224" t="s">
        <v>1909</v>
      </c>
      <c r="F1540" s="224">
        <v>1820</v>
      </c>
    </row>
    <row r="1541" spans="5:6" s="171" customFormat="1" ht="14.25">
      <c r="E1541" s="224" t="s">
        <v>1910</v>
      </c>
      <c r="F1541" s="224">
        <v>1211</v>
      </c>
    </row>
    <row r="1542" spans="5:6" s="171" customFormat="1" ht="14.25">
      <c r="E1542" s="224" t="s">
        <v>1911</v>
      </c>
      <c r="F1542" s="224">
        <v>972</v>
      </c>
    </row>
    <row r="1543" spans="5:6" s="171" customFormat="1" ht="14.25">
      <c r="E1543" s="224" t="s">
        <v>1912</v>
      </c>
      <c r="F1543" s="224">
        <v>964</v>
      </c>
    </row>
    <row r="1544" spans="5:6" s="171" customFormat="1" ht="14.25">
      <c r="E1544" s="224" t="s">
        <v>1913</v>
      </c>
      <c r="F1544" s="224">
        <v>972</v>
      </c>
    </row>
    <row r="1545" spans="5:6" s="171" customFormat="1" ht="14.25">
      <c r="E1545" s="224" t="s">
        <v>1914</v>
      </c>
      <c r="F1545" s="224">
        <v>766</v>
      </c>
    </row>
    <row r="1546" spans="5:6" s="171" customFormat="1" ht="14.25">
      <c r="E1546" s="224" t="s">
        <v>1915</v>
      </c>
      <c r="F1546" s="224">
        <v>1179</v>
      </c>
    </row>
    <row r="1547" spans="5:6" s="171" customFormat="1" ht="14.25">
      <c r="E1547" s="224" t="s">
        <v>1916</v>
      </c>
      <c r="F1547" s="224">
        <v>1052</v>
      </c>
    </row>
    <row r="1548" spans="5:6" s="171" customFormat="1" ht="14.25">
      <c r="E1548" s="224" t="s">
        <v>1917</v>
      </c>
      <c r="F1548" s="224">
        <v>9052</v>
      </c>
    </row>
    <row r="1549" spans="5:6" s="171" customFormat="1" ht="14.25">
      <c r="E1549" s="224" t="s">
        <v>1918</v>
      </c>
      <c r="F1549" s="224">
        <v>1459</v>
      </c>
    </row>
    <row r="1550" spans="5:6" s="171" customFormat="1" ht="14.25">
      <c r="E1550" s="224" t="s">
        <v>1919</v>
      </c>
      <c r="F1550" s="224">
        <v>1167</v>
      </c>
    </row>
    <row r="1551" spans="5:6" s="171" customFormat="1" ht="14.25">
      <c r="E1551" s="224" t="s">
        <v>1920</v>
      </c>
      <c r="F1551" s="224">
        <v>1994</v>
      </c>
    </row>
    <row r="1552" spans="5:6" s="171" customFormat="1" ht="14.25">
      <c r="E1552" s="224" t="s">
        <v>1921</v>
      </c>
      <c r="F1552" s="224">
        <v>414</v>
      </c>
    </row>
    <row r="1553" spans="5:6" s="171" customFormat="1" ht="14.25">
      <c r="E1553" s="224" t="s">
        <v>1922</v>
      </c>
      <c r="F1553" s="224">
        <v>3601</v>
      </c>
    </row>
    <row r="1554" spans="5:6" s="171" customFormat="1" ht="14.25">
      <c r="E1554" s="224" t="s">
        <v>1923</v>
      </c>
      <c r="F1554" s="224">
        <v>638</v>
      </c>
    </row>
    <row r="1555" spans="5:6" s="171" customFormat="1" ht="14.25">
      <c r="E1555" s="224" t="s">
        <v>1924</v>
      </c>
      <c r="F1555" s="224">
        <v>4024</v>
      </c>
    </row>
    <row r="1556" spans="5:6" s="171" customFormat="1" ht="14.25">
      <c r="E1556" s="224" t="s">
        <v>1925</v>
      </c>
      <c r="F1556" s="224">
        <v>1347</v>
      </c>
    </row>
    <row r="1557" spans="5:6" s="171" customFormat="1" ht="14.25">
      <c r="E1557" s="224" t="s">
        <v>1926</v>
      </c>
      <c r="F1557" s="224">
        <v>9482</v>
      </c>
    </row>
    <row r="1558" spans="5:6" s="171" customFormat="1" ht="14.25">
      <c r="E1558" s="224" t="s">
        <v>1927</v>
      </c>
      <c r="F1558" s="224">
        <v>4100</v>
      </c>
    </row>
    <row r="1559" spans="5:6" s="171" customFormat="1" ht="14.25">
      <c r="E1559" s="224" t="s">
        <v>1928</v>
      </c>
      <c r="F1559" s="224">
        <v>4102</v>
      </c>
    </row>
    <row r="1560" spans="5:6" s="171" customFormat="1" ht="14.25">
      <c r="E1560" s="224" t="s">
        <v>1929</v>
      </c>
      <c r="F1560" s="224">
        <v>3611</v>
      </c>
    </row>
    <row r="1561" spans="5:6" s="171" customFormat="1" ht="14.25">
      <c r="E1561" s="224" t="s">
        <v>1930</v>
      </c>
      <c r="F1561" s="224">
        <v>3746</v>
      </c>
    </row>
    <row r="1562" spans="5:6" s="171" customFormat="1" ht="14.25">
      <c r="E1562" s="224" t="s">
        <v>1931</v>
      </c>
      <c r="F1562" s="224">
        <v>2800</v>
      </c>
    </row>
    <row r="1563" spans="5:6" s="171" customFormat="1" ht="14.25">
      <c r="E1563" s="224" t="s">
        <v>1932</v>
      </c>
      <c r="F1563" s="224">
        <v>2620</v>
      </c>
    </row>
    <row r="1564" spans="5:6" s="171" customFormat="1" ht="14.25">
      <c r="E1564" s="224" t="s">
        <v>1933</v>
      </c>
      <c r="F1564" s="224">
        <v>3611</v>
      </c>
    </row>
    <row r="1565" spans="5:6" s="171" customFormat="1" ht="14.25">
      <c r="E1565" s="224" t="s">
        <v>1934</v>
      </c>
      <c r="F1565" s="224">
        <v>6800</v>
      </c>
    </row>
    <row r="1566" spans="5:6" s="171" customFormat="1" ht="14.25">
      <c r="E1566" s="224" t="s">
        <v>1935</v>
      </c>
      <c r="F1566" s="224">
        <v>9500</v>
      </c>
    </row>
    <row r="1567" spans="5:6" s="171" customFormat="1" ht="14.25">
      <c r="E1567" s="224" t="s">
        <v>1936</v>
      </c>
      <c r="F1567" s="224">
        <v>2630</v>
      </c>
    </row>
    <row r="1568" spans="5:6" s="171" customFormat="1" ht="14.25">
      <c r="E1568" s="224" t="s">
        <v>1937</v>
      </c>
      <c r="F1568" s="224">
        <v>2631</v>
      </c>
    </row>
    <row r="1569" spans="5:6" s="171" customFormat="1" ht="14.25">
      <c r="E1569" s="224" t="s">
        <v>1938</v>
      </c>
      <c r="F1569" s="224">
        <v>2300</v>
      </c>
    </row>
    <row r="1570" spans="5:6" s="171" customFormat="1" ht="14.25">
      <c r="E1570" s="224" t="s">
        <v>1939</v>
      </c>
      <c r="F1570" s="224">
        <v>9600</v>
      </c>
    </row>
    <row r="1571" spans="5:6" s="171" customFormat="1" ht="14.25">
      <c r="E1571" s="224" t="s">
        <v>1940</v>
      </c>
      <c r="F1571" s="224">
        <v>2039</v>
      </c>
    </row>
    <row r="1572" spans="5:6" s="171" customFormat="1" ht="14.25">
      <c r="E1572" s="224" t="s">
        <v>1941</v>
      </c>
      <c r="F1572" s="224">
        <v>1137</v>
      </c>
    </row>
    <row r="1573" spans="5:6" s="171" customFormat="1" ht="14.25">
      <c r="E1573" s="224" t="s">
        <v>1942</v>
      </c>
      <c r="F1573" s="224">
        <v>8200</v>
      </c>
    </row>
    <row r="1574" spans="5:6" s="171" customFormat="1" ht="14.25">
      <c r="E1574" s="224" t="s">
        <v>1943</v>
      </c>
      <c r="F1574" s="224">
        <v>9034</v>
      </c>
    </row>
    <row r="1575" spans="5:6" s="171" customFormat="1" ht="14.25">
      <c r="E1575" s="224" t="s">
        <v>1944</v>
      </c>
      <c r="F1575" s="224">
        <v>7504</v>
      </c>
    </row>
    <row r="1576" spans="5:6" s="171" customFormat="1" ht="14.25">
      <c r="E1576" s="224" t="s">
        <v>1945</v>
      </c>
      <c r="F1576" s="224">
        <v>3746</v>
      </c>
    </row>
    <row r="1577" spans="5:6" s="171" customFormat="1" ht="14.25">
      <c r="E1577" s="224" t="s">
        <v>1946</v>
      </c>
      <c r="F1577" s="224">
        <v>78</v>
      </c>
    </row>
    <row r="1578" spans="5:6" s="171" customFormat="1" ht="14.25">
      <c r="E1578" s="224" t="s">
        <v>1947</v>
      </c>
      <c r="F1578" s="224">
        <v>469</v>
      </c>
    </row>
    <row r="1579" spans="5:6" s="171" customFormat="1" ht="14.25">
      <c r="E1579" s="224" t="s">
        <v>1948</v>
      </c>
      <c r="F1579" s="224">
        <v>412</v>
      </c>
    </row>
    <row r="1580" spans="5:6" s="171" customFormat="1" ht="14.25">
      <c r="E1580" s="224" t="s">
        <v>1949</v>
      </c>
      <c r="F1580" s="224">
        <v>2800</v>
      </c>
    </row>
    <row r="1581" spans="5:6" s="171" customFormat="1" ht="14.25">
      <c r="E1581" s="224" t="s">
        <v>1950</v>
      </c>
      <c r="F1581" s="224">
        <v>2801</v>
      </c>
    </row>
    <row r="1582" spans="5:6" s="171" customFormat="1" ht="14.25">
      <c r="E1582" s="224" t="s">
        <v>1951</v>
      </c>
      <c r="F1582" s="224">
        <v>3640</v>
      </c>
    </row>
    <row r="1583" spans="5:6" s="171" customFormat="1" ht="14.25">
      <c r="E1583" s="224" t="s">
        <v>1952</v>
      </c>
      <c r="F1583" s="224">
        <v>4006</v>
      </c>
    </row>
    <row r="1584" spans="5:6" s="171" customFormat="1" ht="14.25">
      <c r="E1584" s="224" t="s">
        <v>1953</v>
      </c>
      <c r="F1584" s="224">
        <v>543</v>
      </c>
    </row>
    <row r="1585" spans="5:6" s="171" customFormat="1" ht="14.25">
      <c r="E1585" s="224" t="s">
        <v>1954</v>
      </c>
      <c r="F1585" s="224">
        <v>1982</v>
      </c>
    </row>
    <row r="1586" spans="5:6" s="171" customFormat="1" ht="14.25">
      <c r="E1586" s="224" t="s">
        <v>1955</v>
      </c>
      <c r="F1586" s="224">
        <v>1334</v>
      </c>
    </row>
    <row r="1587" spans="5:6" s="171" customFormat="1" ht="14.25">
      <c r="E1587" s="224" t="s">
        <v>1956</v>
      </c>
      <c r="F1587" s="224">
        <v>990</v>
      </c>
    </row>
    <row r="1588" spans="5:6" s="171" customFormat="1" ht="14.25">
      <c r="E1588" s="224" t="s">
        <v>1957</v>
      </c>
      <c r="F1588" s="224">
        <v>2640</v>
      </c>
    </row>
    <row r="1589" spans="5:6" s="171" customFormat="1" ht="14.25">
      <c r="E1589" s="224" t="s">
        <v>1958</v>
      </c>
      <c r="F1589" s="224">
        <v>26</v>
      </c>
    </row>
    <row r="1590" spans="5:6" s="171" customFormat="1" ht="14.25">
      <c r="E1590" s="224" t="s">
        <v>1959</v>
      </c>
      <c r="F1590" s="224">
        <v>3602</v>
      </c>
    </row>
    <row r="1591" spans="5:6" s="171" customFormat="1" ht="14.25">
      <c r="E1591" s="224" t="s">
        <v>1960</v>
      </c>
      <c r="F1591" s="224">
        <v>9602</v>
      </c>
    </row>
    <row r="1592" spans="5:6" s="171" customFormat="1" ht="14.25">
      <c r="E1592" s="224" t="s">
        <v>1961</v>
      </c>
      <c r="F1592" s="224">
        <v>8300</v>
      </c>
    </row>
    <row r="1593" spans="5:6" s="171" customFormat="1" ht="14.25">
      <c r="E1593" s="224" t="s">
        <v>1962</v>
      </c>
      <c r="F1593" s="224">
        <v>3795</v>
      </c>
    </row>
    <row r="1594" spans="5:6" s="171" customFormat="1" ht="14.25">
      <c r="E1594" s="224" t="s">
        <v>1963</v>
      </c>
      <c r="F1594" s="224">
        <v>564</v>
      </c>
    </row>
    <row r="1595" spans="5:6" s="171" customFormat="1" ht="14.25">
      <c r="E1595" s="224" t="s">
        <v>1964</v>
      </c>
      <c r="F1595" s="224">
        <v>354</v>
      </c>
    </row>
    <row r="1596" spans="5:6" s="171" customFormat="1" ht="14.25">
      <c r="E1596" s="224" t="s">
        <v>1965</v>
      </c>
      <c r="F1596" s="224">
        <v>1225</v>
      </c>
    </row>
    <row r="1597" spans="5:6" s="171" customFormat="1" ht="14.25">
      <c r="E1597" s="224" t="s">
        <v>1966</v>
      </c>
      <c r="F1597" s="224">
        <v>390</v>
      </c>
    </row>
    <row r="1598" spans="5:6" s="171" customFormat="1" ht="14.25">
      <c r="E1598" s="224" t="s">
        <v>1967</v>
      </c>
      <c r="F1598" s="224">
        <v>444</v>
      </c>
    </row>
    <row r="1599" spans="5:6" s="171" customFormat="1" ht="14.25">
      <c r="E1599" s="224" t="s">
        <v>1968</v>
      </c>
      <c r="F1599" s="224">
        <v>1161</v>
      </c>
    </row>
    <row r="1600" spans="5:6" s="171" customFormat="1" ht="14.25">
      <c r="E1600" s="224" t="s">
        <v>1969</v>
      </c>
      <c r="F1600" s="224">
        <v>9161</v>
      </c>
    </row>
    <row r="1601" spans="5:6" s="171" customFormat="1" ht="14.25">
      <c r="E1601" s="224" t="s">
        <v>1970</v>
      </c>
      <c r="F1601" s="224">
        <v>2016</v>
      </c>
    </row>
    <row r="1602" spans="5:6" s="171" customFormat="1" ht="14.25">
      <c r="E1602" s="224" t="s">
        <v>1971</v>
      </c>
      <c r="F1602" s="224">
        <v>2051</v>
      </c>
    </row>
    <row r="1603" spans="5:6" s="171" customFormat="1" ht="14.25">
      <c r="E1603" s="224" t="s">
        <v>1972</v>
      </c>
      <c r="F1603" s="224">
        <v>362</v>
      </c>
    </row>
    <row r="1604" spans="5:6" s="171" customFormat="1" ht="14.25">
      <c r="E1604" s="224" t="s">
        <v>1973</v>
      </c>
      <c r="F1604" s="224">
        <v>2016</v>
      </c>
    </row>
    <row r="1605" spans="5:6" s="171" customFormat="1" ht="14.25">
      <c r="E1605" s="224" t="s">
        <v>1974</v>
      </c>
      <c r="F1605" s="224">
        <v>539</v>
      </c>
    </row>
    <row r="1606" spans="5:6" s="171" customFormat="1" ht="14.25">
      <c r="E1606" s="224" t="s">
        <v>1975</v>
      </c>
      <c r="F1606" s="224">
        <v>997</v>
      </c>
    </row>
    <row r="1607" spans="5:6" s="171" customFormat="1" ht="14.25">
      <c r="E1607" s="224" t="s">
        <v>1976</v>
      </c>
      <c r="F1607" s="224">
        <v>997</v>
      </c>
    </row>
    <row r="1608" spans="5:6" s="171" customFormat="1" ht="14.25">
      <c r="E1608" s="224" t="s">
        <v>1977</v>
      </c>
      <c r="F1608" s="224">
        <v>3619</v>
      </c>
    </row>
    <row r="1609" spans="5:6" s="171" customFormat="1" ht="14.25">
      <c r="E1609" s="224" t="s">
        <v>1978</v>
      </c>
      <c r="F1609" s="224">
        <v>3782</v>
      </c>
    </row>
    <row r="1610" spans="5:6" s="171" customFormat="1" ht="14.25">
      <c r="E1610" s="224" t="s">
        <v>1979</v>
      </c>
      <c r="F1610" s="224">
        <v>1950</v>
      </c>
    </row>
    <row r="1611" spans="5:6" s="171" customFormat="1" ht="14.25">
      <c r="E1611" s="224" t="s">
        <v>585</v>
      </c>
      <c r="F1611" s="224">
        <v>854</v>
      </c>
    </row>
    <row r="1612" spans="5:6" s="171" customFormat="1" ht="14.25">
      <c r="E1612" s="224" t="s">
        <v>1980</v>
      </c>
      <c r="F1612" s="224">
        <v>8400</v>
      </c>
    </row>
    <row r="1613" spans="5:6" s="171" customFormat="1" ht="14.25">
      <c r="E1613" s="224" t="s">
        <v>1981</v>
      </c>
      <c r="F1613" s="224">
        <v>540</v>
      </c>
    </row>
    <row r="1614" spans="5:6" s="171" customFormat="1" ht="14.25">
      <c r="E1614" s="224" t="s">
        <v>1982</v>
      </c>
      <c r="F1614" s="224">
        <v>540</v>
      </c>
    </row>
    <row r="1615" spans="5:6" s="171" customFormat="1" ht="14.25">
      <c r="E1615" s="224" t="s">
        <v>1983</v>
      </c>
      <c r="F1615" s="224">
        <v>3568</v>
      </c>
    </row>
    <row r="1616" spans="5:6" s="171" customFormat="1" ht="14.25">
      <c r="E1616" s="224" t="s">
        <v>1984</v>
      </c>
      <c r="F1616" s="224">
        <v>542</v>
      </c>
    </row>
    <row r="1617" spans="5:6" s="171" customFormat="1" ht="14.25">
      <c r="E1617" s="224" t="s">
        <v>1985</v>
      </c>
      <c r="F1617" s="224">
        <v>3565</v>
      </c>
    </row>
    <row r="1618" spans="5:6" s="171" customFormat="1" ht="14.25">
      <c r="E1618" s="224" t="s">
        <v>1986</v>
      </c>
      <c r="F1618" s="224">
        <v>542</v>
      </c>
    </row>
    <row r="1619" spans="5:6" s="171" customFormat="1" ht="14.25">
      <c r="E1619" s="224" t="s">
        <v>1987</v>
      </c>
      <c r="F1619" s="224">
        <v>922</v>
      </c>
    </row>
    <row r="1620" spans="5:6" s="171" customFormat="1" ht="14.25">
      <c r="E1620" s="224" t="s">
        <v>1988</v>
      </c>
      <c r="F1620" s="224">
        <v>1069</v>
      </c>
    </row>
    <row r="1621" spans="5:6" s="171" customFormat="1" ht="14.25">
      <c r="E1621" s="224" t="s">
        <v>1989</v>
      </c>
      <c r="F1621" s="224">
        <v>1069</v>
      </c>
    </row>
    <row r="1622" spans="5:6" s="171" customFormat="1" ht="14.25">
      <c r="E1622" s="224" t="s">
        <v>1990</v>
      </c>
      <c r="F1622" s="224">
        <v>539</v>
      </c>
    </row>
    <row r="1623" spans="5:6" s="171" customFormat="1" ht="14.25">
      <c r="E1623" s="224" t="s">
        <v>1991</v>
      </c>
      <c r="F1623" s="224">
        <v>3565</v>
      </c>
    </row>
    <row r="1624" spans="5:6" s="171" customFormat="1" ht="14.25">
      <c r="E1624" s="224" t="s">
        <v>1992</v>
      </c>
      <c r="F1624" s="224">
        <v>4702</v>
      </c>
    </row>
    <row r="1625" spans="5:6" s="171" customFormat="1" ht="14.25">
      <c r="E1625" s="224" t="s">
        <v>1993</v>
      </c>
      <c r="F1625" s="224">
        <v>206</v>
      </c>
    </row>
    <row r="1626" spans="5:6" s="171" customFormat="1" ht="14.25">
      <c r="E1626" s="224" t="s">
        <v>1994</v>
      </c>
      <c r="F1626" s="224">
        <v>735</v>
      </c>
    </row>
    <row r="1627" spans="5:6" s="171" customFormat="1" ht="14.25">
      <c r="E1627" s="224" t="s">
        <v>1995</v>
      </c>
      <c r="F1627" s="224">
        <v>445</v>
      </c>
    </row>
    <row r="1628" spans="5:6" s="171" customFormat="1" ht="14.25">
      <c r="E1628" s="224" t="s">
        <v>1996</v>
      </c>
      <c r="F1628" s="224">
        <v>372</v>
      </c>
    </row>
    <row r="1629" spans="5:6" s="171" customFormat="1" ht="14.25">
      <c r="E1629" s="224" t="s">
        <v>1997</v>
      </c>
      <c r="F1629" s="224">
        <v>8500</v>
      </c>
    </row>
    <row r="1630" spans="5:6" s="171" customFormat="1" ht="14.25">
      <c r="E1630" s="224" t="s">
        <v>1998</v>
      </c>
      <c r="F1630" s="224">
        <v>1936</v>
      </c>
    </row>
    <row r="1631" spans="5:6" s="171" customFormat="1" ht="14.25">
      <c r="E1631" s="224" t="s">
        <v>1999</v>
      </c>
      <c r="F1631" s="224">
        <v>8600</v>
      </c>
    </row>
    <row r="1632" spans="5:6" s="171" customFormat="1" ht="14.25">
      <c r="E1632" s="224" t="s">
        <v>2000</v>
      </c>
      <c r="F1632" s="224">
        <v>135</v>
      </c>
    </row>
    <row r="1633" spans="5:6" s="171" customFormat="1" ht="14.25">
      <c r="E1633" s="224" t="s">
        <v>2001</v>
      </c>
      <c r="F1633" s="224">
        <v>184</v>
      </c>
    </row>
    <row r="1634" spans="5:6" s="171" customFormat="1" ht="14.25">
      <c r="E1634" s="224" t="s">
        <v>2002</v>
      </c>
      <c r="F1634" s="224">
        <v>185</v>
      </c>
    </row>
    <row r="1635" spans="5:6" s="171" customFormat="1" ht="14.25">
      <c r="E1635" s="224" t="s">
        <v>2003</v>
      </c>
      <c r="F1635" s="224">
        <v>335</v>
      </c>
    </row>
    <row r="1636" spans="5:6" s="171" customFormat="1" ht="14.25">
      <c r="E1636" s="224" t="s">
        <v>2004</v>
      </c>
      <c r="F1636" s="224">
        <v>2650</v>
      </c>
    </row>
    <row r="1637" spans="5:6" s="171" customFormat="1" ht="14.25">
      <c r="E1637" s="224" t="s">
        <v>2005</v>
      </c>
      <c r="F1637" s="224">
        <v>1770</v>
      </c>
    </row>
    <row r="1638" spans="5:6" s="171" customFormat="1" ht="14.25">
      <c r="E1638" s="224" t="s">
        <v>2006</v>
      </c>
      <c r="F1638" s="224">
        <v>8002</v>
      </c>
    </row>
    <row r="1639" spans="5:6" s="171" customFormat="1" ht="14.25">
      <c r="E1639" s="224" t="s">
        <v>2007</v>
      </c>
      <c r="F1639" s="224">
        <v>178</v>
      </c>
    </row>
    <row r="1640" spans="5:6" s="171" customFormat="1" ht="14.25">
      <c r="E1640" s="224" t="s">
        <v>2008</v>
      </c>
      <c r="F1640" s="224">
        <v>122</v>
      </c>
    </row>
    <row r="1641" spans="5:6" s="171" customFormat="1" ht="14.25">
      <c r="E1641" s="224" t="s">
        <v>2009</v>
      </c>
      <c r="F1641" s="224">
        <v>4701</v>
      </c>
    </row>
    <row r="1642" spans="5:6" s="171" customFormat="1" ht="14.25">
      <c r="E1642" s="224" t="s">
        <v>2010</v>
      </c>
      <c r="F1642" s="224">
        <v>339</v>
      </c>
    </row>
    <row r="1643" spans="5:6" s="171" customFormat="1" ht="14.25">
      <c r="E1643" s="224" t="s">
        <v>2011</v>
      </c>
      <c r="F1643" s="224">
        <v>460</v>
      </c>
    </row>
    <row r="1644" spans="5:6" s="171" customFormat="1" ht="14.25">
      <c r="E1644" s="224" t="s">
        <v>2012</v>
      </c>
      <c r="F1644" s="224">
        <v>127</v>
      </c>
    </row>
    <row r="1645" spans="5:6" s="171" customFormat="1" ht="14.25">
      <c r="E1645" s="224" t="s">
        <v>2013</v>
      </c>
      <c r="F1645" s="224">
        <v>789</v>
      </c>
    </row>
    <row r="1646" spans="5:6" s="171" customFormat="1" ht="14.25">
      <c r="E1646" s="224" t="s">
        <v>2014</v>
      </c>
      <c r="F1646" s="224">
        <v>616</v>
      </c>
    </row>
    <row r="1647" spans="5:6" s="171" customFormat="1" ht="14.25">
      <c r="E1647" s="224" t="s">
        <v>2015</v>
      </c>
      <c r="F1647" s="224">
        <v>713</v>
      </c>
    </row>
    <row r="1648" spans="5:6" s="171" customFormat="1" ht="14.25">
      <c r="E1648" s="224" t="s">
        <v>2016</v>
      </c>
      <c r="F1648" s="224">
        <v>8700</v>
      </c>
    </row>
    <row r="1649" spans="5:6" s="171" customFormat="1" ht="14.25">
      <c r="E1649" s="224" t="s">
        <v>2017</v>
      </c>
      <c r="F1649" s="224">
        <v>1228</v>
      </c>
    </row>
    <row r="1650" spans="5:6" s="171" customFormat="1" ht="14.25">
      <c r="E1650" s="224" t="s">
        <v>2018</v>
      </c>
      <c r="F1650" s="224">
        <v>247</v>
      </c>
    </row>
    <row r="1651" spans="5:6" s="171" customFormat="1" ht="14.25">
      <c r="E1651" s="224" t="s">
        <v>2019</v>
      </c>
      <c r="F1651" s="224">
        <v>437</v>
      </c>
    </row>
    <row r="1652" spans="5:6" s="171" customFormat="1" ht="14.25">
      <c r="E1652" s="224" t="s">
        <v>2020</v>
      </c>
      <c r="F1652" s="224">
        <v>1260</v>
      </c>
    </row>
    <row r="1653" spans="5:6" s="171" customFormat="1" ht="14.25">
      <c r="E1653" s="224" t="s">
        <v>2021</v>
      </c>
      <c r="F1653" s="224">
        <v>1805</v>
      </c>
    </row>
    <row r="1654" spans="5:6" s="171" customFormat="1" ht="14.25">
      <c r="E1654" s="224" t="s">
        <v>2022</v>
      </c>
      <c r="F1654" s="224">
        <v>3711</v>
      </c>
    </row>
    <row r="1655" spans="5:6" s="171" customFormat="1" ht="14.25">
      <c r="E1655" s="224" t="s">
        <v>2023</v>
      </c>
      <c r="F1655" s="224">
        <v>324</v>
      </c>
    </row>
    <row r="1656" spans="5:6" s="171" customFormat="1" ht="14.25">
      <c r="E1656" s="224" t="s">
        <v>2024</v>
      </c>
      <c r="F1656" s="224">
        <v>282</v>
      </c>
    </row>
    <row r="1657" spans="5:6" s="171" customFormat="1" ht="14.25">
      <c r="E1657" s="224" t="s">
        <v>2025</v>
      </c>
      <c r="F1657" s="224">
        <v>3571</v>
      </c>
    </row>
    <row r="1658" spans="5:6" s="171" customFormat="1" ht="14.25">
      <c r="E1658" s="224" t="s">
        <v>2026</v>
      </c>
      <c r="F1658" s="224">
        <v>913</v>
      </c>
    </row>
    <row r="1659" spans="5:6" s="171" customFormat="1" ht="14.25">
      <c r="E1659" s="224" t="s">
        <v>2027</v>
      </c>
      <c r="F1659" s="224">
        <v>913</v>
      </c>
    </row>
    <row r="1660" spans="5:6" s="171" customFormat="1" ht="14.25">
      <c r="E1660" s="224" t="s">
        <v>2028</v>
      </c>
      <c r="F1660" s="224">
        <v>865</v>
      </c>
    </row>
    <row r="1661" spans="5:6" s="171" customFormat="1" ht="14.25">
      <c r="E1661" s="224" t="s">
        <v>2029</v>
      </c>
      <c r="F1661" s="224">
        <v>917</v>
      </c>
    </row>
    <row r="1662" spans="5:6" s="171" customFormat="1" ht="14.25">
      <c r="E1662" s="224" t="s">
        <v>2030</v>
      </c>
      <c r="F1662" s="224">
        <v>1286</v>
      </c>
    </row>
    <row r="1663" spans="5:6" s="171" customFormat="1" ht="14.25">
      <c r="E1663" s="224" t="s">
        <v>2031</v>
      </c>
      <c r="F1663" s="224">
        <v>9286</v>
      </c>
    </row>
    <row r="1664" spans="5:6" s="171" customFormat="1" ht="14.25">
      <c r="E1664" s="224" t="s">
        <v>2032</v>
      </c>
      <c r="F1664" s="224">
        <v>1286</v>
      </c>
    </row>
    <row r="1665" spans="5:6" s="171" customFormat="1" ht="14.25">
      <c r="E1665" s="224" t="s">
        <v>2033</v>
      </c>
      <c r="F1665" s="224">
        <v>1996</v>
      </c>
    </row>
    <row r="1666" spans="5:6" s="171" customFormat="1" ht="14.25">
      <c r="E1666" s="224" t="s">
        <v>2034</v>
      </c>
      <c r="F1666" s="224">
        <v>721</v>
      </c>
    </row>
    <row r="1667" spans="5:6" s="171" customFormat="1" ht="14.25">
      <c r="E1667" s="224" t="s">
        <v>2035</v>
      </c>
      <c r="F1667" s="224">
        <v>304</v>
      </c>
    </row>
    <row r="1668" spans="5:6" s="171" customFormat="1" ht="14.25">
      <c r="E1668" s="224" t="s">
        <v>2036</v>
      </c>
      <c r="F1668" s="224">
        <v>861</v>
      </c>
    </row>
    <row r="1669" spans="5:6" s="171" customFormat="1" ht="14.25">
      <c r="E1669" s="224" t="s">
        <v>2037</v>
      </c>
      <c r="F1669" s="224">
        <v>885</v>
      </c>
    </row>
    <row r="1670" spans="5:6" s="171" customFormat="1" ht="14.25">
      <c r="E1670" s="224" t="s">
        <v>2038</v>
      </c>
      <c r="F1670" s="224">
        <v>36</v>
      </c>
    </row>
    <row r="1671" spans="5:6" s="171" customFormat="1" ht="14.25">
      <c r="E1671" s="224" t="s">
        <v>2039</v>
      </c>
      <c r="F1671" s="224">
        <v>284</v>
      </c>
    </row>
    <row r="1672" spans="5:6" s="171" customFormat="1" ht="14.25">
      <c r="E1672" s="224" t="s">
        <v>2040</v>
      </c>
      <c r="F1672" s="224">
        <v>293</v>
      </c>
    </row>
    <row r="1673" spans="5:6" s="171" customFormat="1" ht="14.25">
      <c r="E1673" s="224" t="s">
        <v>2041</v>
      </c>
      <c r="F1673" s="224">
        <v>142</v>
      </c>
    </row>
    <row r="1674" spans="5:6" s="171" customFormat="1" ht="14.25">
      <c r="E1674" s="224" t="s">
        <v>2042</v>
      </c>
      <c r="F1674" s="224">
        <v>2008</v>
      </c>
    </row>
    <row r="1675" spans="5:6" s="171" customFormat="1" ht="14.25">
      <c r="E1675" s="224" t="s">
        <v>2043</v>
      </c>
      <c r="F1675" s="224">
        <v>18</v>
      </c>
    </row>
    <row r="1676" spans="5:6" s="171" customFormat="1" ht="14.25">
      <c r="E1676" s="224" t="s">
        <v>2044</v>
      </c>
      <c r="F1676" s="224">
        <v>259</v>
      </c>
    </row>
    <row r="1677" spans="5:6" s="171" customFormat="1" ht="14.25">
      <c r="E1677" s="224" t="s">
        <v>2045</v>
      </c>
      <c r="F1677" s="224">
        <v>329</v>
      </c>
    </row>
    <row r="1678" spans="5:6" s="171" customFormat="1" ht="14.25">
      <c r="E1678" s="224" t="s">
        <v>2046</v>
      </c>
      <c r="F1678" s="224">
        <v>1058</v>
      </c>
    </row>
    <row r="1679" spans="5:6" s="171" customFormat="1" ht="14.25">
      <c r="E1679" s="224" t="s">
        <v>2047</v>
      </c>
      <c r="F1679" s="224">
        <v>739</v>
      </c>
    </row>
    <row r="1680" spans="5:6" s="171" customFormat="1" ht="14.25">
      <c r="E1680" s="224" t="s">
        <v>2048</v>
      </c>
      <c r="F1680" s="224">
        <v>2049</v>
      </c>
    </row>
    <row r="1681" spans="5:6" s="171" customFormat="1" ht="14.25">
      <c r="E1681" s="224" t="s">
        <v>2049</v>
      </c>
      <c r="F1681" s="224">
        <v>327</v>
      </c>
    </row>
    <row r="1682" spans="5:6" s="171" customFormat="1" ht="14.25">
      <c r="E1682" s="224" t="s">
        <v>2050</v>
      </c>
      <c r="F1682" s="224">
        <v>27</v>
      </c>
    </row>
    <row r="1683" spans="5:6" s="171" customFormat="1" ht="14.25">
      <c r="E1683" s="224" t="s">
        <v>2051</v>
      </c>
      <c r="F1683" s="224">
        <v>1223</v>
      </c>
    </row>
    <row r="1684" spans="5:6" s="171" customFormat="1" ht="14.25">
      <c r="E1684" s="224" t="s">
        <v>2052</v>
      </c>
      <c r="F1684" s="224">
        <v>2015</v>
      </c>
    </row>
    <row r="1685" spans="5:6" s="171" customFormat="1" ht="14.25">
      <c r="E1685" s="224" t="s">
        <v>2053</v>
      </c>
      <c r="F1685" s="224">
        <v>2057</v>
      </c>
    </row>
    <row r="1686" spans="5:6" s="171" customFormat="1" ht="14.25">
      <c r="E1686" s="224" t="s">
        <v>2054</v>
      </c>
      <c r="F1686" s="224">
        <v>555</v>
      </c>
    </row>
    <row r="1687" spans="5:6" s="171" customFormat="1" ht="14.25">
      <c r="E1687" s="224" t="s">
        <v>2055</v>
      </c>
      <c r="F1687" s="224">
        <v>306</v>
      </c>
    </row>
    <row r="1688" spans="5:6" s="171" customFormat="1" ht="14.25">
      <c r="E1688" s="224" t="s">
        <v>2056</v>
      </c>
      <c r="F1688" s="224">
        <v>3578</v>
      </c>
    </row>
    <row r="1689" spans="5:6" s="171" customFormat="1" ht="14.25">
      <c r="E1689" s="224" t="s">
        <v>2057</v>
      </c>
      <c r="F1689" s="224">
        <v>1031</v>
      </c>
    </row>
    <row r="1690" spans="5:6" s="171" customFormat="1" ht="14.25">
      <c r="E1690" s="224" t="s">
        <v>2058</v>
      </c>
      <c r="F1690" s="224">
        <v>1032</v>
      </c>
    </row>
    <row r="1691" spans="5:6" s="171" customFormat="1" ht="14.25">
      <c r="E1691" s="224" t="s">
        <v>2059</v>
      </c>
      <c r="F1691" s="224">
        <v>1304</v>
      </c>
    </row>
    <row r="1692" spans="5:6" s="171" customFormat="1" ht="14.25">
      <c r="E1692" s="224" t="s">
        <v>2060</v>
      </c>
      <c r="F1692" s="224">
        <v>741</v>
      </c>
    </row>
    <row r="1693" spans="5:6" s="171" customFormat="1" ht="14.25">
      <c r="E1693" s="224" t="s">
        <v>2061</v>
      </c>
      <c r="F1693" s="224">
        <v>761</v>
      </c>
    </row>
    <row r="1694" spans="5:6" s="171" customFormat="1" ht="14.25">
      <c r="E1694" s="224" t="s">
        <v>2062</v>
      </c>
      <c r="F1694" s="224">
        <v>394</v>
      </c>
    </row>
    <row r="1695" spans="5:6" s="171" customFormat="1" ht="14.25">
      <c r="E1695" s="224" t="s">
        <v>2063</v>
      </c>
      <c r="F1695" s="224">
        <v>614</v>
      </c>
    </row>
    <row r="1696" spans="5:6" s="171" customFormat="1" ht="14.25">
      <c r="E1696" s="224" t="s">
        <v>2064</v>
      </c>
      <c r="F1696" s="224">
        <v>1265</v>
      </c>
    </row>
    <row r="1697" spans="5:6" s="171" customFormat="1" ht="14.25">
      <c r="E1697" s="224" t="s">
        <v>2065</v>
      </c>
      <c r="F1697" s="224">
        <v>415</v>
      </c>
    </row>
    <row r="1698" spans="5:6" s="171" customFormat="1" ht="14.25">
      <c r="E1698" s="224" t="s">
        <v>2066</v>
      </c>
      <c r="F1698" s="224">
        <v>9177</v>
      </c>
    </row>
    <row r="1699" spans="5:6" s="171" customFormat="1" ht="14.25">
      <c r="E1699" s="224" t="s">
        <v>2067</v>
      </c>
      <c r="F1699" s="224">
        <v>456</v>
      </c>
    </row>
    <row r="1700" spans="5:6" s="171" customFormat="1" ht="14.25">
      <c r="E1700" s="224" t="s">
        <v>2068</v>
      </c>
      <c r="F1700" s="224">
        <v>1235</v>
      </c>
    </row>
    <row r="1701" spans="5:6" s="171" customFormat="1" ht="14.25">
      <c r="E1701" s="224" t="s">
        <v>2069</v>
      </c>
      <c r="F1701" s="224">
        <v>1102</v>
      </c>
    </row>
    <row r="1702" spans="5:6" s="171" customFormat="1" ht="14.25">
      <c r="E1702" s="224" t="s">
        <v>2070</v>
      </c>
      <c r="F1702" s="224">
        <v>224</v>
      </c>
    </row>
    <row r="1703" spans="5:6" s="171" customFormat="1" ht="14.25">
      <c r="E1703" s="224" t="s">
        <v>2071</v>
      </c>
      <c r="F1703" s="224">
        <v>527</v>
      </c>
    </row>
    <row r="1704" spans="5:6" s="171" customFormat="1" ht="14.25">
      <c r="E1704" s="224" t="s">
        <v>2072</v>
      </c>
      <c r="F1704" s="224">
        <v>1987</v>
      </c>
    </row>
    <row r="1705" spans="5:6" s="171" customFormat="1" ht="14.25">
      <c r="E1705" s="224" t="s">
        <v>2073</v>
      </c>
      <c r="F1705" s="224">
        <v>7</v>
      </c>
    </row>
    <row r="1706" spans="5:6" s="171" customFormat="1" ht="14.25">
      <c r="E1706" s="224" t="s">
        <v>2074</v>
      </c>
      <c r="F1706" s="224">
        <v>1266</v>
      </c>
    </row>
    <row r="1707" spans="5:6" s="171" customFormat="1" ht="14.25">
      <c r="E1707" s="224" t="s">
        <v>2075</v>
      </c>
      <c r="F1707" s="224">
        <v>865</v>
      </c>
    </row>
    <row r="1708" spans="5:6" s="171" customFormat="1" ht="14.25">
      <c r="E1708" s="224" t="s">
        <v>2076</v>
      </c>
      <c r="F1708" s="224">
        <v>9917</v>
      </c>
    </row>
    <row r="1709" spans="5:6" s="171" customFormat="1" ht="14.25">
      <c r="E1709" s="224" t="s">
        <v>2077</v>
      </c>
      <c r="F1709" s="224">
        <v>658</v>
      </c>
    </row>
    <row r="1710" spans="5:6" s="171" customFormat="1" ht="14.25">
      <c r="E1710" s="224" t="s">
        <v>2078</v>
      </c>
      <c r="F1710" s="224">
        <v>1267</v>
      </c>
    </row>
    <row r="1711" spans="5:6" s="171" customFormat="1" ht="14.25">
      <c r="E1711" s="224" t="s">
        <v>2079</v>
      </c>
      <c r="F1711" s="224">
        <v>1267</v>
      </c>
    </row>
    <row r="1712" spans="5:6" s="171" customFormat="1" ht="14.25">
      <c r="E1712" s="224" t="s">
        <v>2080</v>
      </c>
      <c r="F1712" s="224">
        <v>658</v>
      </c>
    </row>
    <row r="1713" spans="5:6" s="171" customFormat="1" ht="14.25">
      <c r="E1713" s="224" t="s">
        <v>2081</v>
      </c>
      <c r="F1713" s="224">
        <v>3641</v>
      </c>
    </row>
    <row r="1714" spans="5:6" s="171" customFormat="1" ht="14.25">
      <c r="E1714" s="224" t="s">
        <v>2082</v>
      </c>
      <c r="F1714" s="224">
        <v>1165</v>
      </c>
    </row>
    <row r="1715" spans="5:6" s="171" customFormat="1" ht="14.25">
      <c r="E1715" s="224" t="s">
        <v>2083</v>
      </c>
      <c r="F1715" s="224">
        <v>1160</v>
      </c>
    </row>
    <row r="1716" spans="5:6" s="171" customFormat="1" ht="14.25">
      <c r="E1716" s="224" t="s">
        <v>2084</v>
      </c>
      <c r="F1716" s="224">
        <v>9176</v>
      </c>
    </row>
    <row r="1717" spans="5:6" s="171" customFormat="1" ht="14.25">
      <c r="E1717" s="224" t="s">
        <v>2085</v>
      </c>
      <c r="F1717" s="224">
        <v>873</v>
      </c>
    </row>
    <row r="1718" spans="5:6" s="171" customFormat="1" ht="14.25">
      <c r="E1718" s="224" t="s">
        <v>2086</v>
      </c>
      <c r="F1718" s="224">
        <v>439</v>
      </c>
    </row>
    <row r="1719" spans="5:6" s="171" customFormat="1" ht="14.25">
      <c r="E1719" s="224" t="s">
        <v>2087</v>
      </c>
      <c r="F1719" s="224">
        <v>812</v>
      </c>
    </row>
    <row r="1720" spans="5:6" s="171" customFormat="1" ht="14.25">
      <c r="E1720" s="224" t="s">
        <v>2088</v>
      </c>
      <c r="F1720" s="224">
        <v>9812</v>
      </c>
    </row>
    <row r="1721" spans="5:6" s="171" customFormat="1" ht="14.25">
      <c r="E1721" s="224" t="s">
        <v>2089</v>
      </c>
      <c r="F1721" s="224">
        <v>1364</v>
      </c>
    </row>
    <row r="1722" spans="5:6" s="171" customFormat="1" ht="14.25">
      <c r="E1722" s="224" t="s">
        <v>2090</v>
      </c>
      <c r="F1722" s="224">
        <v>1984</v>
      </c>
    </row>
    <row r="1723" spans="5:6" s="171" customFormat="1" ht="14.25">
      <c r="E1723" s="224" t="s">
        <v>2091</v>
      </c>
      <c r="F1723" s="224">
        <v>366</v>
      </c>
    </row>
    <row r="1724" spans="5:6" s="171" customFormat="1" ht="14.25">
      <c r="E1724" s="224" t="s">
        <v>2092</v>
      </c>
      <c r="F1724" s="224">
        <v>3784</v>
      </c>
    </row>
    <row r="1725" spans="5:6" s="171" customFormat="1" ht="14.25">
      <c r="E1725" s="224" t="s">
        <v>2093</v>
      </c>
      <c r="F1725" s="224">
        <v>1988</v>
      </c>
    </row>
    <row r="1726" spans="5:6" s="171" customFormat="1" ht="14.25">
      <c r="E1726" s="224" t="s">
        <v>2094</v>
      </c>
      <c r="F1726" s="224">
        <v>432</v>
      </c>
    </row>
    <row r="1727" spans="5:6" s="171" customFormat="1" ht="14.25">
      <c r="E1727" s="224" t="s">
        <v>2095</v>
      </c>
      <c r="F1727" s="224">
        <v>1337</v>
      </c>
    </row>
    <row r="1728" spans="5:6" s="171" customFormat="1" ht="14.25">
      <c r="E1728" s="224" t="s">
        <v>2096</v>
      </c>
      <c r="F1728" s="224">
        <v>1287</v>
      </c>
    </row>
    <row r="1729" spans="5:6" s="171" customFormat="1" ht="14.25">
      <c r="E1729" s="224" t="s">
        <v>2097</v>
      </c>
      <c r="F1729" s="224">
        <v>1132</v>
      </c>
    </row>
    <row r="1730" spans="5:6" s="171" customFormat="1" ht="14.25">
      <c r="E1730" s="224" t="s">
        <v>2098</v>
      </c>
      <c r="F1730" s="224">
        <v>538</v>
      </c>
    </row>
    <row r="1731" spans="5:6" s="171" customFormat="1" ht="14.25">
      <c r="E1731" s="224" t="s">
        <v>2099</v>
      </c>
      <c r="F1731" s="224">
        <v>4009</v>
      </c>
    </row>
    <row r="1732" spans="5:6" s="171" customFormat="1" ht="14.25">
      <c r="E1732" s="224" t="s">
        <v>2100</v>
      </c>
      <c r="F1732" s="224">
        <v>856</v>
      </c>
    </row>
    <row r="1733" spans="5:6" s="171" customFormat="1" ht="14.25">
      <c r="E1733" s="224" t="s">
        <v>2101</v>
      </c>
      <c r="F1733" s="224">
        <v>661</v>
      </c>
    </row>
    <row r="1734" spans="5:6" s="171" customFormat="1" ht="14.25">
      <c r="E1734" s="224" t="s">
        <v>2102</v>
      </c>
      <c r="F1734" s="224">
        <v>1990</v>
      </c>
    </row>
    <row r="1735" spans="5:6" s="171" customFormat="1" ht="14.25">
      <c r="E1735" s="224" t="s">
        <v>2103</v>
      </c>
      <c r="F1735" s="224">
        <v>264</v>
      </c>
    </row>
    <row r="1736" spans="5:6" s="171" customFormat="1" ht="14.25">
      <c r="E1736" s="224" t="s">
        <v>2104</v>
      </c>
      <c r="F1736" s="224">
        <v>1926</v>
      </c>
    </row>
    <row r="1737" spans="5:6" s="171" customFormat="1" ht="14.25">
      <c r="E1737" s="224" t="s">
        <v>2105</v>
      </c>
      <c r="F1737" s="224">
        <v>237</v>
      </c>
    </row>
    <row r="1738" spans="5:6" s="171" customFormat="1" ht="14.25">
      <c r="E1738" s="224" t="s">
        <v>2106</v>
      </c>
      <c r="F1738" s="224">
        <v>921</v>
      </c>
    </row>
    <row r="1739" spans="5:6" s="171" customFormat="1" ht="14.25">
      <c r="E1739" s="224" t="s">
        <v>2107</v>
      </c>
      <c r="F1739" s="224">
        <v>1106</v>
      </c>
    </row>
    <row r="1740" spans="5:6" s="171" customFormat="1" ht="14.25">
      <c r="E1740" s="224" t="s">
        <v>2108</v>
      </c>
      <c r="F1740" s="224">
        <v>3720</v>
      </c>
    </row>
    <row r="1741" spans="5:6" s="171" customFormat="1" ht="14.25">
      <c r="E1741" s="224" t="s">
        <v>2109</v>
      </c>
      <c r="F1741" s="224">
        <v>232</v>
      </c>
    </row>
    <row r="1742" spans="5:6" s="171" customFormat="1" ht="14.25">
      <c r="E1742" s="224" t="s">
        <v>2110</v>
      </c>
      <c r="F1742" s="224">
        <v>692</v>
      </c>
    </row>
    <row r="1743" spans="5:6" s="171" customFormat="1" ht="14.25">
      <c r="E1743" s="224" t="s">
        <v>2111</v>
      </c>
      <c r="F1743" s="224">
        <v>846</v>
      </c>
    </row>
    <row r="1744" spans="5:6" s="171" customFormat="1" ht="14.25">
      <c r="E1744" s="224" t="s">
        <v>2112</v>
      </c>
      <c r="F1744" s="224">
        <v>8800</v>
      </c>
    </row>
    <row r="1745" spans="5:6" s="171" customFormat="1" ht="14.25">
      <c r="E1745" s="224" t="s">
        <v>2113</v>
      </c>
      <c r="F1745" s="224">
        <v>8801</v>
      </c>
    </row>
    <row r="1746" spans="5:6" s="171" customFormat="1" ht="14.25">
      <c r="E1746" s="224" t="s">
        <v>2114</v>
      </c>
      <c r="F1746" s="224">
        <v>3649</v>
      </c>
    </row>
    <row r="1747" spans="5:6" s="171" customFormat="1" ht="14.25">
      <c r="E1747" s="224" t="s">
        <v>2115</v>
      </c>
      <c r="F1747" s="224">
        <v>1233</v>
      </c>
    </row>
    <row r="1748" spans="5:6" s="171" customFormat="1" ht="14.25">
      <c r="E1748" s="224" t="s">
        <v>2116</v>
      </c>
      <c r="F1748" s="224">
        <v>292</v>
      </c>
    </row>
    <row r="1749" spans="5:6" s="171" customFormat="1" ht="14.25">
      <c r="E1749" s="224" t="s">
        <v>2117</v>
      </c>
      <c r="F1749" s="224">
        <v>1114</v>
      </c>
    </row>
    <row r="1750" spans="5:6" s="171" customFormat="1" ht="14.25">
      <c r="E1750" s="224" t="s">
        <v>2118</v>
      </c>
      <c r="F1750" s="224">
        <v>126</v>
      </c>
    </row>
    <row r="1751" spans="5:6" s="171" customFormat="1" ht="14.25">
      <c r="E1751" s="224" t="s">
        <v>2119</v>
      </c>
      <c r="F1751" s="224">
        <v>398</v>
      </c>
    </row>
    <row r="1752" spans="5:6" s="171" customFormat="1" ht="14.25">
      <c r="E1752" s="224" t="s">
        <v>2120</v>
      </c>
      <c r="F1752" s="224">
        <v>1045</v>
      </c>
    </row>
    <row r="1753" spans="5:6" s="171" customFormat="1" ht="14.25">
      <c r="E1753" s="224" t="s">
        <v>2121</v>
      </c>
      <c r="F1753" s="224">
        <v>763</v>
      </c>
    </row>
    <row r="1754" spans="5:6" s="171" customFormat="1" ht="14.25">
      <c r="E1754" s="224" t="s">
        <v>2122</v>
      </c>
      <c r="F1754" s="224">
        <v>2062</v>
      </c>
    </row>
    <row r="1755" spans="5:6" s="171" customFormat="1" ht="14.25">
      <c r="E1755" s="224" t="s">
        <v>2123</v>
      </c>
      <c r="F1755" s="224">
        <v>2061</v>
      </c>
    </row>
    <row r="1756" spans="5:6" s="171" customFormat="1" ht="14.25">
      <c r="E1756" s="224" t="s">
        <v>2124</v>
      </c>
      <c r="F1756" s="224">
        <v>1172</v>
      </c>
    </row>
    <row r="1757" spans="5:6" s="171" customFormat="1" ht="14.25">
      <c r="E1757" s="224" t="s">
        <v>2125</v>
      </c>
      <c r="F1757" s="224">
        <v>3558</v>
      </c>
    </row>
    <row r="1758" spans="5:6" s="171" customFormat="1" ht="14.25">
      <c r="E1758" s="224" t="s">
        <v>2126</v>
      </c>
      <c r="F1758" s="224">
        <v>1083</v>
      </c>
    </row>
    <row r="1759" spans="5:6" s="171" customFormat="1" ht="14.25">
      <c r="E1759" s="224" t="s">
        <v>2127</v>
      </c>
      <c r="F1759" s="224">
        <v>1083</v>
      </c>
    </row>
    <row r="1760" spans="5:6" s="171" customFormat="1" ht="14.25">
      <c r="E1760" s="224" t="s">
        <v>2128</v>
      </c>
      <c r="F1760" s="224">
        <v>163</v>
      </c>
    </row>
    <row r="1761" spans="5:6" s="171" customFormat="1" ht="14.25">
      <c r="E1761" s="224" t="s">
        <v>2129</v>
      </c>
      <c r="F1761" s="224">
        <v>10</v>
      </c>
    </row>
    <row r="1762" spans="5:6" s="171" customFormat="1" ht="14.25">
      <c r="E1762" s="224" t="s">
        <v>2130</v>
      </c>
      <c r="F1762" s="224">
        <v>5000</v>
      </c>
    </row>
    <row r="1763" spans="5:6" s="171" customFormat="1" ht="14.25">
      <c r="E1763" s="224" t="s">
        <v>2131</v>
      </c>
      <c r="F1763" s="224">
        <v>84</v>
      </c>
    </row>
    <row r="1764" spans="5:6" s="171" customFormat="1" ht="14.25">
      <c r="E1764" s="224" t="s">
        <v>2132</v>
      </c>
      <c r="F1764" s="224">
        <v>287</v>
      </c>
    </row>
    <row r="1765" spans="5:6" s="171" customFormat="1" ht="14.25">
      <c r="E1765" s="224" t="s">
        <v>2133</v>
      </c>
      <c r="F1765" s="224">
        <v>154</v>
      </c>
    </row>
    <row r="1766" spans="5:6" s="171" customFormat="1" ht="14.25">
      <c r="E1766" s="224" t="s">
        <v>2134</v>
      </c>
      <c r="F1766" s="224">
        <v>103</v>
      </c>
    </row>
    <row r="1767" spans="5:6" s="171" customFormat="1" ht="14.25">
      <c r="E1767" s="224" t="s">
        <v>2135</v>
      </c>
      <c r="F1767" s="224">
        <v>1460</v>
      </c>
    </row>
    <row r="1768" spans="5:6" s="171" customFormat="1" ht="14.25">
      <c r="E1768" s="224" t="s">
        <v>2136</v>
      </c>
      <c r="F1768" s="224">
        <v>719</v>
      </c>
    </row>
    <row r="1769" spans="5:6" s="171" customFormat="1" ht="14.25">
      <c r="E1769" s="224" t="s">
        <v>2137</v>
      </c>
      <c r="F1769" s="224">
        <v>1054</v>
      </c>
    </row>
    <row r="1770" spans="5:6" s="171" customFormat="1" ht="14.25">
      <c r="E1770" s="224" t="s">
        <v>2138</v>
      </c>
      <c r="F1770" s="224">
        <v>1055</v>
      </c>
    </row>
    <row r="1771" spans="5:6" s="171" customFormat="1" ht="14.25">
      <c r="E1771" s="224" t="s">
        <v>2139</v>
      </c>
      <c r="F1771" s="224">
        <v>1283</v>
      </c>
    </row>
    <row r="1772" spans="5:6" s="171" customFormat="1" ht="14.25">
      <c r="E1772" s="224" t="s">
        <v>2140</v>
      </c>
      <c r="F1772" s="224">
        <v>1452</v>
      </c>
    </row>
    <row r="1773" spans="5:6" s="171" customFormat="1" ht="14.25">
      <c r="E1773" s="224" t="s">
        <v>2141</v>
      </c>
      <c r="F1773" s="224">
        <v>1851</v>
      </c>
    </row>
    <row r="1774" spans="5:6" s="171" customFormat="1" ht="14.25">
      <c r="E1774" s="224" t="s">
        <v>2142</v>
      </c>
      <c r="F1774" s="224">
        <v>3719</v>
      </c>
    </row>
    <row r="1775" spans="5:6" s="171" customFormat="1" ht="14.25">
      <c r="E1775" s="224" t="s">
        <v>2143</v>
      </c>
      <c r="F1775" s="224">
        <v>1051</v>
      </c>
    </row>
    <row r="1776" spans="5:6" s="171" customFormat="1" ht="14.25">
      <c r="E1776" s="224" t="s">
        <v>2144</v>
      </c>
      <c r="F1776" s="224">
        <v>2003</v>
      </c>
    </row>
    <row r="1777" spans="5:6" s="171" customFormat="1" ht="14.25">
      <c r="E1777" s="224" t="s">
        <v>2145</v>
      </c>
      <c r="F1777" s="224">
        <v>2050</v>
      </c>
    </row>
    <row r="1778" spans="5:6" s="171" customFormat="1" ht="14.25">
      <c r="E1778" s="224" t="s">
        <v>2146</v>
      </c>
      <c r="F1778" s="224">
        <v>2050</v>
      </c>
    </row>
    <row r="1779" spans="5:6" s="171" customFormat="1" ht="14.25">
      <c r="E1779" s="224" t="s">
        <v>2147</v>
      </c>
      <c r="F1779" s="224">
        <v>2050</v>
      </c>
    </row>
    <row r="1780" spans="5:6" s="171" customFormat="1" ht="14.25">
      <c r="E1780" s="224" t="s">
        <v>2148</v>
      </c>
      <c r="F1780" s="224">
        <v>1237</v>
      </c>
    </row>
    <row r="1781" spans="5:6" s="171" customFormat="1" ht="14.25">
      <c r="E1781" s="224" t="s">
        <v>2149</v>
      </c>
      <c r="F1781" s="224">
        <v>727</v>
      </c>
    </row>
    <row r="1782" spans="5:6" s="171" customFormat="1" ht="14.25">
      <c r="E1782" s="224" t="s">
        <v>2150</v>
      </c>
      <c r="F1782" s="224">
        <v>744</v>
      </c>
    </row>
    <row r="1783" spans="5:6" s="171" customFormat="1" ht="14.25">
      <c r="E1783" s="224" t="s">
        <v>2151</v>
      </c>
      <c r="F1783" s="224">
        <v>814</v>
      </c>
    </row>
    <row r="1784" spans="5:6" s="171" customFormat="1" ht="14.25">
      <c r="E1784" s="224" t="s">
        <v>2152</v>
      </c>
      <c r="F1784" s="224">
        <v>1467</v>
      </c>
    </row>
    <row r="1785" spans="5:6" s="171" customFormat="1" ht="14.25">
      <c r="E1785" s="224" t="s">
        <v>2153</v>
      </c>
      <c r="F1785" s="224">
        <v>2202</v>
      </c>
    </row>
    <row r="1786" spans="5:6" s="171" customFormat="1" ht="14.25">
      <c r="E1786" s="224" t="s">
        <v>2154</v>
      </c>
      <c r="F1786" s="224">
        <v>1244</v>
      </c>
    </row>
    <row r="1787" spans="5:6" s="171" customFormat="1" ht="14.25">
      <c r="E1787" s="224" t="s">
        <v>2155</v>
      </c>
      <c r="F1787" s="224">
        <v>2002</v>
      </c>
    </row>
    <row r="1788" spans="5:6" s="171" customFormat="1" ht="14.25">
      <c r="E1788" s="224" t="s">
        <v>2156</v>
      </c>
      <c r="F1788" s="224">
        <v>752</v>
      </c>
    </row>
    <row r="1789" spans="5:6" s="171" customFormat="1" ht="14.25">
      <c r="E1789" s="224" t="s">
        <v>2157</v>
      </c>
      <c r="F1789" s="224">
        <v>1995</v>
      </c>
    </row>
    <row r="1790" spans="5:6" s="171" customFormat="1" ht="14.25">
      <c r="E1790" s="224" t="s">
        <v>2158</v>
      </c>
      <c r="F1790" s="224">
        <v>709</v>
      </c>
    </row>
    <row r="1791" spans="5:6" s="171" customFormat="1" ht="14.25">
      <c r="E1791" s="224" t="s">
        <v>2159</v>
      </c>
      <c r="F1791" s="224">
        <v>665</v>
      </c>
    </row>
    <row r="1792" spans="5:6" s="171" customFormat="1" ht="14.25">
      <c r="E1792" s="224" t="s">
        <v>2160</v>
      </c>
      <c r="F1792" s="224">
        <v>3563</v>
      </c>
    </row>
    <row r="1793" spans="5:6" s="171" customFormat="1" ht="14.25">
      <c r="E1793" s="224" t="s">
        <v>2161</v>
      </c>
      <c r="F1793" s="224">
        <v>9563</v>
      </c>
    </row>
    <row r="1794" spans="5:6" s="171" customFormat="1" ht="14.25">
      <c r="E1794" s="224" t="s">
        <v>2162</v>
      </c>
      <c r="F1794" s="224">
        <v>970</v>
      </c>
    </row>
    <row r="1795" spans="5:6" s="171" customFormat="1" ht="14.25">
      <c r="E1795" s="224" t="s">
        <v>2163</v>
      </c>
      <c r="F1795" s="224">
        <v>970</v>
      </c>
    </row>
    <row r="1796" spans="5:6" s="171" customFormat="1" ht="14.25">
      <c r="E1796" s="224" t="s">
        <v>2164</v>
      </c>
      <c r="F1796" s="224">
        <v>9484</v>
      </c>
    </row>
    <row r="1797" spans="5:6" s="171" customFormat="1" ht="14.25">
      <c r="E1797" s="224" t="s">
        <v>2165</v>
      </c>
      <c r="F1797" s="224">
        <v>1346</v>
      </c>
    </row>
    <row r="1798" spans="5:6" s="171" customFormat="1" ht="14.25">
      <c r="E1798" s="224" t="s">
        <v>2166</v>
      </c>
      <c r="F1798" s="224">
        <v>1849</v>
      </c>
    </row>
    <row r="1799" spans="5:6" s="171" customFormat="1" ht="14.25">
      <c r="E1799" s="224" t="s">
        <v>2167</v>
      </c>
      <c r="F1799" s="224">
        <v>778</v>
      </c>
    </row>
    <row r="1800" spans="5:6" s="171" customFormat="1" ht="14.25">
      <c r="E1800" s="171">
        <v>0</v>
      </c>
      <c r="F1800" s="171" t="s">
        <v>2179</v>
      </c>
    </row>
  </sheetData>
  <sheetProtection algorithmName="SHA-512" hashValue="FV0flErPkrBkzwAFXO6/bpFwXHnfhGZt+S8SO8AbG65Y4N1rIVGHFtG2TMFGQZrxoy/lUBZyI6NwlbJGhA9dXQ==" saltValue="s/1TtSKy5E+aiRhsmjPk7Q==" spinCount="100000" sheet="1"/>
  <customSheetViews>
    <customSheetView guid="{2DAA1D84-496C-43B3-9B3D-F6443FDB70D2}" scale="90">
      <selection activeCell="C19" sqref="C19"/>
      <pageMargins left="0.7" right="0.7" top="0.75" bottom="0.75" header="0.3" footer="0.3"/>
      <pageSetup orientation="portrait" verticalDpi="0" r:id="rId1"/>
    </customSheetView>
    <customSheetView guid="{F7CAD7A2-A132-4CA2-AC0F-E37EEC687FA0}" topLeftCell="B157">
      <selection activeCell="C164" sqref="C164"/>
      <pageMargins left="0.7" right="0.7" top="0.75" bottom="0.75" header="0.3" footer="0.3"/>
      <pageSetup orientation="portrait" horizontalDpi="0" verticalDpi="0" r:id="rId2"/>
    </customSheetView>
    <customSheetView guid="{4795D392-B56F-435A-BCD0-DB99C7E0A0B0}" scale="90" topLeftCell="A676">
      <selection activeCell="A687" sqref="A687:XFD687"/>
      <pageMargins left="0.7" right="0.7" top="0.75" bottom="0.75" header="0.3" footer="0.3"/>
      <pageSetup orientation="portrait" verticalDpi="0" r:id="rId3"/>
    </customSheetView>
  </customSheetViews>
  <mergeCells count="3">
    <mergeCell ref="F200:G200"/>
    <mergeCell ref="F201:G201"/>
    <mergeCell ref="A76:C76"/>
  </mergeCells>
  <phoneticPr fontId="29" type="noConversion"/>
  <hyperlinks>
    <hyperlink ref="E38" r:id="rId4"/>
    <hyperlink ref="E40" r:id="rId5"/>
  </hyperlinks>
  <pageMargins left="0.7" right="0.7" top="0.75" bottom="0.75" header="0.3" footer="0.3"/>
  <pageSetup orientation="portrait" r:id="rId6"/>
  <ignoredErrors>
    <ignoredError sqref="C68"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0" tint="-0.249977111117893"/>
  </sheetPr>
  <dimension ref="A1:B4"/>
  <sheetViews>
    <sheetView rightToLeft="1" zoomScale="70" zoomScaleNormal="70" workbookViewId="0">
      <selection activeCell="A4" sqref="A4"/>
    </sheetView>
  </sheetViews>
  <sheetFormatPr defaultColWidth="9" defaultRowHeight="14.25"/>
  <cols>
    <col min="1" max="1" width="30" style="353" customWidth="1"/>
    <col min="2" max="2" width="49.375" style="353" customWidth="1"/>
    <col min="3" max="3" width="11.25" style="353" customWidth="1"/>
    <col min="4" max="4" width="14.25" style="353" customWidth="1"/>
    <col min="5" max="16384" width="9" style="353"/>
  </cols>
  <sheetData>
    <row r="1" spans="1:2" ht="18">
      <c r="A1" s="352" t="s">
        <v>2375</v>
      </c>
    </row>
    <row r="2" spans="1:2" ht="15">
      <c r="A2" s="354" t="s">
        <v>2373</v>
      </c>
      <c r="B2" s="355" t="s">
        <v>2371</v>
      </c>
    </row>
    <row r="3" spans="1:2" ht="85.5">
      <c r="A3" s="356" t="s">
        <v>2368</v>
      </c>
      <c r="B3" s="357" t="s">
        <v>2374</v>
      </c>
    </row>
    <row r="4" spans="1:2">
      <c r="A4" s="358"/>
      <c r="B4" s="358"/>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1543B70BD5BB42A75A7AD6563ED4D3" ma:contentTypeVersion="13" ma:contentTypeDescription="Create a new document." ma:contentTypeScope="" ma:versionID="c06e73c8ca438c354f67e96831284c2f">
  <xsd:schema xmlns:xsd="http://www.w3.org/2001/XMLSchema" xmlns:xs="http://www.w3.org/2001/XMLSchema" xmlns:p="http://schemas.microsoft.com/office/2006/metadata/properties" xmlns:ns2="1d49d09b-e7a5-4b2f-b9fa-3300c4edf6d1" xmlns:ns3="3d550918-ebd0-40b1-b683-f252a4ccf514" targetNamespace="http://schemas.microsoft.com/office/2006/metadata/properties" ma:root="true" ma:fieldsID="1cc30d6cff919099eff7c248f3864470" ns2:_="" ns3:_="">
    <xsd:import namespace="1d49d09b-e7a5-4b2f-b9fa-3300c4edf6d1"/>
    <xsd:import namespace="3d550918-ebd0-40b1-b683-f252a4ccf5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9d09b-e7a5-4b2f-b9fa-3300c4edf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550918-ebd0-40b1-b683-f252a4ccf51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1CE82C-D056-452B-8954-121392E6E050}">
  <ds:schemaRefs>
    <ds:schemaRef ds:uri="http://schemas.microsoft.com/office/2006/documentManagement/types"/>
    <ds:schemaRef ds:uri="3d550918-ebd0-40b1-b683-f252a4ccf514"/>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1d49d09b-e7a5-4b2f-b9fa-3300c4edf6d1"/>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2FFFF721-B2FC-435B-9E56-CCD6186DD3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49d09b-e7a5-4b2f-b9fa-3300c4edf6d1"/>
    <ds:schemaRef ds:uri="3d550918-ebd0-40b1-b683-f252a4ccf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D40B4-BD32-4C71-8ADB-C37FAC9CBA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8</vt:i4>
      </vt:variant>
      <vt:variant>
        <vt:lpstr>טווחים בעלי שם</vt:lpstr>
      </vt:variant>
      <vt:variant>
        <vt:i4>71</vt:i4>
      </vt:variant>
    </vt:vector>
  </HeadingPairs>
  <TitlesOfParts>
    <vt:vector size="79" baseType="lpstr">
      <vt:lpstr>הנחיות</vt:lpstr>
      <vt:lpstr>פרטים כלליים, עלויות ותוצאות</vt:lpstr>
      <vt:lpstr>מנועים</vt:lpstr>
      <vt:lpstr>7. ייצור חשמל</vt:lpstr>
      <vt:lpstr>אמדן כלכלי</vt:lpstr>
      <vt:lpstr>חישובים</vt:lpstr>
      <vt:lpstr>קבועים</vt:lpstr>
      <vt:lpstr>דרישות והנחיות נוספות</vt:lpstr>
      <vt:lpstr>קבועים!_ftn1</vt:lpstr>
      <vt:lpstr>קבועים!_ftnref1</vt:lpstr>
      <vt:lpstr>tCO2e_Kgגפמ</vt:lpstr>
      <vt:lpstr>tCO2e_KWhגז_טבעי</vt:lpstr>
      <vt:lpstr>tCO2e_KWhגפמ</vt:lpstr>
      <vt:lpstr>tCO2e_KWhחשמל</vt:lpstr>
      <vt:lpstr>tCO2e_KWhמזוט</vt:lpstr>
      <vt:lpstr>tCO2e_KWhסולר</vt:lpstr>
      <vt:lpstr>tCO2e_Lמזוט</vt:lpstr>
      <vt:lpstr>tCO2e_Lסולר</vt:lpstr>
      <vt:lpstr>tCO2e_MMBTUגז_טבעי</vt:lpstr>
      <vt:lpstr>tCO2e_TJגז_טבעי</vt:lpstr>
      <vt:lpstr>tCO2e_TJגפמ</vt:lpstr>
      <vt:lpstr>tCO2e_TJמזוט</vt:lpstr>
      <vt:lpstr>tCO2e_TJסולר</vt:lpstr>
      <vt:lpstr>TJ_KGגפמ</vt:lpstr>
      <vt:lpstr>TJ_KWhחשמל</vt:lpstr>
      <vt:lpstr>TJ_Literמזוט</vt:lpstr>
      <vt:lpstr>TJ_Literסולר</vt:lpstr>
      <vt:lpstr>TJ_MMBTUגז_טבעי</vt:lpstr>
      <vt:lpstr>אנשיקשר</vt:lpstr>
      <vt:lpstr>אסמכתאות</vt:lpstr>
      <vt:lpstr>אסקו</vt:lpstr>
      <vt:lpstr>אפס</vt:lpstr>
      <vt:lpstr>ארץ_רישום_וארץ_תושבות</vt:lpstr>
      <vt:lpstr>אתרים</vt:lpstr>
      <vt:lpstr>גז_טבעי</vt:lpstr>
      <vt:lpstr>גפ_מ</vt:lpstr>
      <vt:lpstr>הספק</vt:lpstr>
      <vt:lpstr>חודש</vt:lpstr>
      <vt:lpstr>חודשים</vt:lpstr>
      <vt:lpstr>חשמל</vt:lpstr>
      <vt:lpstr>יחידות_תפוקה_מיזוג</vt:lpstr>
      <vt:lpstr>יחידותתפוקה</vt:lpstr>
      <vt:lpstr>יחידת_מידה_מנועים</vt:lpstr>
      <vt:lpstr>ימים</vt:lpstr>
      <vt:lpstr>כמות_ייצור_חשמל</vt:lpstr>
      <vt:lpstr>כן_לא</vt:lpstr>
      <vt:lpstr>לא_ידוע</vt:lpstr>
      <vt:lpstr>מאשר</vt:lpstr>
      <vt:lpstr>מגזר</vt:lpstr>
      <vt:lpstr>מגזר_מספר</vt:lpstr>
      <vt:lpstr>מדידות</vt:lpstr>
      <vt:lpstr>מזוט</vt:lpstr>
      <vt:lpstr>מנועים</vt:lpstr>
      <vt:lpstr>מעמד_התוכנית</vt:lpstr>
      <vt:lpstr>מעמד_התוכנית_מספר</vt:lpstr>
      <vt:lpstr>מקורות</vt:lpstr>
      <vt:lpstr>מתודולוגיית_חישוב</vt:lpstr>
      <vt:lpstr>מתודולוגיית_חישוב_מספר</vt:lpstr>
      <vt:lpstr>סוג_בעל_מניות</vt:lpstr>
      <vt:lpstr>סוג_בעל_מניות_מספר</vt:lpstr>
      <vt:lpstr>סוג_יזם</vt:lpstr>
      <vt:lpstr>סוג_פרויקט</vt:lpstr>
      <vt:lpstr>סולר</vt:lpstr>
      <vt:lpstr>ענף</vt:lpstr>
      <vt:lpstr>ענף_מספר</vt:lpstr>
      <vt:lpstr>צורת_התאגדות</vt:lpstr>
      <vt:lpstr>צורת_התאגדות_מספר</vt:lpstr>
      <vt:lpstr>רשימת_ישובים</vt:lpstr>
      <vt:lpstr>רשימת_מדינות</vt:lpstr>
      <vt:lpstr>שטח_פרויקט</vt:lpstr>
      <vt:lpstr>שם_ישוב</vt:lpstr>
      <vt:lpstr>שנה</vt:lpstr>
      <vt:lpstr>שנות_נתונים</vt:lpstr>
      <vt:lpstr>תואר</vt:lpstr>
      <vt:lpstr>תואר_מספר</vt:lpstr>
      <vt:lpstr>תוכנית_עסקית</vt:lpstr>
      <vt:lpstr>תפוקה</vt:lpstr>
      <vt:lpstr>תפקיד</vt:lpstr>
      <vt:lpstr>תפקיד_מספר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dc:creator>
  <cp:lastModifiedBy>אילנה טמסוט</cp:lastModifiedBy>
  <cp:lastPrinted>2016-09-22T06:47:37Z</cp:lastPrinted>
  <dcterms:created xsi:type="dcterms:W3CDTF">2012-02-05T15:27:34Z</dcterms:created>
  <dcterms:modified xsi:type="dcterms:W3CDTF">2021-07-20T05:00:14Z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0x010100C51543B70BD5BB42A75A7AD6563ED4D3</vt:lpwstr>
  </property>
</Properties>
</file>